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lasky/Downloads/"/>
    </mc:Choice>
  </mc:AlternateContent>
  <xr:revisionPtr revIDLastSave="0" documentId="13_ncr:1_{63D57E3D-B487-494E-B03E-EEE91320D41A}" xr6:coauthVersionLast="47" xr6:coauthVersionMax="47" xr10:uidLastSave="{00000000-0000-0000-0000-000000000000}"/>
  <bookViews>
    <workbookView xWindow="80" yWindow="760" windowWidth="30240" windowHeight="17900" activeTab="3" xr2:uid="{9F06889A-6C7C-C544-8850-DA0B62593116}"/>
  </bookViews>
  <sheets>
    <sheet name="TOP 10 TECHNIQUES" sheetId="4" r:id="rId1"/>
    <sheet name="Methodology" sheetId="1" r:id="rId2"/>
    <sheet name="Score" sheetId="2" r:id="rId3"/>
    <sheet name="techniques" sheetId="3" r:id="rId4"/>
    <sheet name="parameters" sheetId="5" r:id="rId5"/>
    <sheet name="Current Version of ATT&amp;CK" sheetId="6" r:id="rId6"/>
  </sheets>
  <definedNames>
    <definedName name="_xlnm._FilterDatabase" localSheetId="3" hidden="1">techniques!$A$1:$T$567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641" i="1" l="1" a="1"/>
  <c r="AM641" i="1" s="1"/>
  <c r="AK641" i="1" a="1"/>
  <c r="AK641" i="1" s="1"/>
  <c r="AI641" i="1" a="1"/>
  <c r="AI641" i="1" s="1"/>
  <c r="AG641" i="1" a="1"/>
  <c r="AG641" i="1" s="1"/>
  <c r="AE641" i="1" a="1"/>
  <c r="AE641" i="1" s="1"/>
  <c r="AM640" i="1" a="1"/>
  <c r="AM640" i="1" s="1"/>
  <c r="AK640" i="1" a="1"/>
  <c r="AK640" i="1"/>
  <c r="AI640" i="1" a="1"/>
  <c r="AI640" i="1"/>
  <c r="AG640" i="1" a="1"/>
  <c r="AG640" i="1" s="1"/>
  <c r="AE640" i="1" a="1"/>
  <c r="AE640" i="1" s="1"/>
  <c r="AM639" i="1" a="1"/>
  <c r="AM639" i="1" s="1"/>
  <c r="AK639" i="1" a="1"/>
  <c r="AK639" i="1" s="1"/>
  <c r="AI639" i="1" a="1"/>
  <c r="AI639" i="1"/>
  <c r="AG639" i="1" a="1"/>
  <c r="AG639" i="1" s="1"/>
  <c r="AE639" i="1" a="1"/>
  <c r="AE639" i="1" s="1"/>
  <c r="AM638" i="1" a="1"/>
  <c r="AM638" i="1" s="1"/>
  <c r="AK638" i="1" a="1"/>
  <c r="AK638" i="1" s="1"/>
  <c r="AI638" i="1" a="1"/>
  <c r="AI638" i="1"/>
  <c r="AG638" i="1" a="1"/>
  <c r="AG638" i="1"/>
  <c r="AE638" i="1" a="1"/>
  <c r="AE638" i="1" s="1"/>
  <c r="AM637" i="1" a="1"/>
  <c r="AM637" i="1" s="1"/>
  <c r="AK637" i="1" a="1"/>
  <c r="AK637" i="1" s="1"/>
  <c r="AI637" i="1" a="1"/>
  <c r="AI637" i="1" s="1"/>
  <c r="AG637" i="1" a="1"/>
  <c r="AG637" i="1"/>
  <c r="AE637" i="1" a="1"/>
  <c r="AE637" i="1" s="1"/>
  <c r="AM636" i="1" a="1"/>
  <c r="AM636" i="1" s="1"/>
  <c r="AK636" i="1" a="1"/>
  <c r="AK636" i="1" s="1"/>
  <c r="AI636" i="1" a="1"/>
  <c r="AI636" i="1" s="1"/>
  <c r="AG636" i="1" a="1"/>
  <c r="AG636" i="1" s="1"/>
  <c r="AE636" i="1" a="1"/>
  <c r="AE636" i="1"/>
  <c r="AM635" i="1" a="1"/>
  <c r="AM635" i="1" s="1"/>
  <c r="AK635" i="1" a="1"/>
  <c r="AK635" i="1" s="1"/>
  <c r="AI635" i="1" a="1"/>
  <c r="AI635" i="1"/>
  <c r="AG635" i="1" a="1"/>
  <c r="AG635" i="1" s="1"/>
  <c r="AE635" i="1" a="1"/>
  <c r="AE635" i="1"/>
  <c r="AM634" i="1" a="1"/>
  <c r="AM634" i="1" s="1"/>
  <c r="AK634" i="1" a="1"/>
  <c r="AK634" i="1"/>
  <c r="AI634" i="1" a="1"/>
  <c r="AI634" i="1" s="1"/>
  <c r="AG634" i="1" a="1"/>
  <c r="AG634" i="1" s="1"/>
  <c r="AE634" i="1" a="1"/>
  <c r="AE634" i="1"/>
  <c r="AM633" i="1" a="1"/>
  <c r="AM633" i="1" s="1"/>
  <c r="AK633" i="1" a="1"/>
  <c r="AK633" i="1" s="1"/>
  <c r="AI633" i="1" a="1"/>
  <c r="AI633" i="1" s="1"/>
  <c r="AG633" i="1" a="1"/>
  <c r="AG633" i="1" s="1"/>
  <c r="AE633" i="1" a="1"/>
  <c r="AE633" i="1" s="1"/>
  <c r="AM632" i="1" a="1"/>
  <c r="AM632" i="1" s="1"/>
  <c r="AK632" i="1" a="1"/>
  <c r="AK632" i="1"/>
  <c r="AI632" i="1" a="1"/>
  <c r="AI632" i="1"/>
  <c r="AG632" i="1" a="1"/>
  <c r="AG632" i="1" s="1"/>
  <c r="AE632" i="1" a="1"/>
  <c r="AE632" i="1"/>
  <c r="AM631" i="1" a="1"/>
  <c r="AM631" i="1" s="1"/>
  <c r="AK631" i="1" a="1"/>
  <c r="AK631" i="1"/>
  <c r="AI631" i="1" a="1"/>
  <c r="AI631" i="1" s="1"/>
  <c r="AG631" i="1" a="1"/>
  <c r="AG631" i="1" s="1"/>
  <c r="AE631" i="1" a="1"/>
  <c r="AE631" i="1" s="1"/>
  <c r="AM630" i="1" a="1"/>
  <c r="AM630" i="1" s="1"/>
  <c r="AK630" i="1" a="1"/>
  <c r="AK630" i="1"/>
  <c r="AI630" i="1" a="1"/>
  <c r="AI630" i="1"/>
  <c r="AG630" i="1" a="1"/>
  <c r="AG630" i="1"/>
  <c r="AE630" i="1" a="1"/>
  <c r="AE630" i="1" s="1"/>
  <c r="AM629" i="1" a="1"/>
  <c r="AM629" i="1" s="1"/>
  <c r="AK629" i="1" a="1"/>
  <c r="AK629" i="1" s="1"/>
  <c r="AI629" i="1" a="1"/>
  <c r="AI629" i="1"/>
  <c r="AG629" i="1" a="1"/>
  <c r="AG629" i="1" s="1"/>
  <c r="AE629" i="1" a="1"/>
  <c r="AE629" i="1" s="1"/>
  <c r="AM628" i="1" a="1"/>
  <c r="AM628" i="1" s="1"/>
  <c r="AK628" i="1" a="1"/>
  <c r="AK628" i="1"/>
  <c r="AI628" i="1" a="1"/>
  <c r="AI628" i="1"/>
  <c r="AG628" i="1" a="1"/>
  <c r="AG628" i="1"/>
  <c r="AE628" i="1" a="1"/>
  <c r="AE628" i="1"/>
  <c r="AM627" i="1" a="1"/>
  <c r="AM627" i="1" s="1"/>
  <c r="AK627" i="1" a="1"/>
  <c r="AK627" i="1" s="1"/>
  <c r="AI627" i="1" a="1"/>
  <c r="AI627" i="1" s="1"/>
  <c r="AG627" i="1" a="1"/>
  <c r="AG627" i="1"/>
  <c r="AE627" i="1" a="1"/>
  <c r="AE627" i="1" s="1"/>
  <c r="AM626" i="1" a="1"/>
  <c r="AM626" i="1" s="1"/>
  <c r="AK626" i="1" a="1"/>
  <c r="AK626" i="1" s="1"/>
  <c r="AI626" i="1" a="1"/>
  <c r="AI626" i="1"/>
  <c r="AG626" i="1" a="1"/>
  <c r="AG626" i="1"/>
  <c r="AE626" i="1" a="1"/>
  <c r="AE626" i="1"/>
  <c r="AM625" i="1" a="1"/>
  <c r="AM625" i="1" s="1"/>
  <c r="AK625" i="1" a="1"/>
  <c r="AK625" i="1" s="1"/>
  <c r="AI625" i="1" a="1"/>
  <c r="AI625" i="1" s="1"/>
  <c r="AG625" i="1" a="1"/>
  <c r="AG625" i="1" s="1"/>
  <c r="AE625" i="1" a="1"/>
  <c r="AE625" i="1"/>
  <c r="AM624" i="1" a="1"/>
  <c r="AM624" i="1" s="1"/>
  <c r="AK624" i="1" a="1"/>
  <c r="AK624" i="1"/>
  <c r="AI624" i="1" a="1"/>
  <c r="AI624" i="1" s="1"/>
  <c r="AG624" i="1" a="1"/>
  <c r="AG624" i="1"/>
  <c r="AE624" i="1" a="1"/>
  <c r="AE624" i="1"/>
  <c r="AM623" i="1" a="1"/>
  <c r="AM623" i="1" s="1"/>
  <c r="AK623" i="1" a="1"/>
  <c r="AK623" i="1" s="1"/>
  <c r="AI623" i="1" a="1"/>
  <c r="AI623" i="1" s="1"/>
  <c r="AG623" i="1" a="1"/>
  <c r="AG623" i="1" s="1"/>
  <c r="AE623" i="1" a="1"/>
  <c r="AE623" i="1" s="1"/>
  <c r="AM622" i="1" a="1"/>
  <c r="AM622" i="1" s="1"/>
  <c r="AK622" i="1" a="1"/>
  <c r="AK622" i="1"/>
  <c r="AI622" i="1" a="1"/>
  <c r="AI622" i="1"/>
  <c r="AG622" i="1" a="1"/>
  <c r="AG622" i="1" s="1"/>
  <c r="AE622" i="1" a="1"/>
  <c r="AE622" i="1" s="1"/>
  <c r="AM621" i="1" a="1"/>
  <c r="AM621" i="1" s="1"/>
  <c r="AK621" i="1" a="1"/>
  <c r="AK621" i="1"/>
  <c r="AI621" i="1" a="1"/>
  <c r="AI621" i="1" s="1"/>
  <c r="AG621" i="1" a="1"/>
  <c r="AG621" i="1" s="1"/>
  <c r="AE621" i="1" a="1"/>
  <c r="AE621" i="1" s="1"/>
  <c r="AM620" i="1" a="1"/>
  <c r="AM620" i="1" s="1"/>
  <c r="AK620" i="1" a="1"/>
  <c r="AK620" i="1"/>
  <c r="AI620" i="1" a="1"/>
  <c r="AI620" i="1"/>
  <c r="AG620" i="1" a="1"/>
  <c r="AG620" i="1"/>
  <c r="AE620" i="1" a="1"/>
  <c r="AE620" i="1" s="1"/>
  <c r="AM619" i="1" a="1"/>
  <c r="AM619" i="1" s="1"/>
  <c r="AK619" i="1" a="1"/>
  <c r="AK619" i="1" s="1"/>
  <c r="AI619" i="1" a="1"/>
  <c r="AI619" i="1"/>
  <c r="AG619" i="1" a="1"/>
  <c r="AG619" i="1" s="1"/>
  <c r="AE619" i="1" a="1"/>
  <c r="AE619" i="1" s="1"/>
  <c r="AM618" i="1" a="1"/>
  <c r="AM618" i="1" s="1"/>
  <c r="AK618" i="1" a="1"/>
  <c r="AK618" i="1"/>
  <c r="AI618" i="1" a="1"/>
  <c r="AI618" i="1"/>
  <c r="AG618" i="1" a="1"/>
  <c r="AG618" i="1"/>
  <c r="AE618" i="1" a="1"/>
  <c r="AE618" i="1"/>
  <c r="AM617" i="1" a="1"/>
  <c r="AM617" i="1" s="1"/>
  <c r="AK617" i="1" a="1"/>
  <c r="AK617" i="1"/>
  <c r="AI617" i="1" a="1"/>
  <c r="AI617" i="1" s="1"/>
  <c r="AG617" i="1" a="1"/>
  <c r="AG617" i="1"/>
  <c r="AE617" i="1" a="1"/>
  <c r="AE617" i="1" s="1"/>
  <c r="AM616" i="1" a="1"/>
  <c r="AM616" i="1" s="1"/>
  <c r="AK616" i="1" a="1"/>
  <c r="AK616" i="1" s="1"/>
  <c r="AI616" i="1" a="1"/>
  <c r="AI616" i="1"/>
  <c r="AG616" i="1" a="1"/>
  <c r="AG616" i="1"/>
  <c r="AE616" i="1" a="1"/>
  <c r="AE616" i="1"/>
  <c r="AM615" i="1" a="1"/>
  <c r="AM615" i="1" s="1"/>
  <c r="AK615" i="1" a="1"/>
  <c r="AK615" i="1" s="1"/>
  <c r="AI615" i="1" a="1"/>
  <c r="AI615" i="1"/>
  <c r="AG615" i="1" a="1"/>
  <c r="AG615" i="1" s="1"/>
  <c r="AE615" i="1" a="1"/>
  <c r="AE615" i="1"/>
  <c r="AM614" i="1" a="1"/>
  <c r="AM614" i="1" s="1"/>
  <c r="AK614" i="1" a="1"/>
  <c r="AK614" i="1"/>
  <c r="AI614" i="1" a="1"/>
  <c r="AI614" i="1" s="1"/>
  <c r="AG614" i="1" a="1"/>
  <c r="AG614" i="1"/>
  <c r="AE614" i="1" a="1"/>
  <c r="AE614" i="1"/>
  <c r="AM613" i="1" a="1"/>
  <c r="AM613" i="1" s="1"/>
  <c r="AK613" i="1" a="1"/>
  <c r="AK613" i="1" s="1"/>
  <c r="AI613" i="1" a="1"/>
  <c r="AI613" i="1" s="1"/>
  <c r="AG613" i="1" a="1"/>
  <c r="AG613" i="1"/>
  <c r="AE613" i="1" a="1"/>
  <c r="AE613" i="1" s="1"/>
  <c r="AM612" i="1" a="1"/>
  <c r="AM612" i="1" s="1"/>
  <c r="AK612" i="1" a="1"/>
  <c r="AK612" i="1"/>
  <c r="AI612" i="1" a="1"/>
  <c r="AI612" i="1"/>
  <c r="AG612" i="1" a="1"/>
  <c r="AG612" i="1" s="1"/>
  <c r="AE612" i="1" a="1"/>
  <c r="AE612" i="1"/>
  <c r="AM611" i="1" a="1"/>
  <c r="AM611" i="1" s="1"/>
  <c r="AK611" i="1" a="1"/>
  <c r="AK611" i="1"/>
  <c r="AI611" i="1" a="1"/>
  <c r="AI611" i="1" s="1"/>
  <c r="AG611" i="1" a="1"/>
  <c r="AG611" i="1" s="1"/>
  <c r="AE611" i="1" a="1"/>
  <c r="AE611" i="1"/>
  <c r="AM610" i="1" a="1"/>
  <c r="AM610" i="1" s="1"/>
  <c r="AK610" i="1" a="1"/>
  <c r="AK610" i="1" s="1"/>
  <c r="AI610" i="1" a="1"/>
  <c r="AI610" i="1"/>
  <c r="AG610" i="1" a="1"/>
  <c r="AG610" i="1"/>
  <c r="AE610" i="1" a="1"/>
  <c r="AE610" i="1" s="1"/>
  <c r="AM609" i="1" a="1"/>
  <c r="AM609" i="1" s="1"/>
  <c r="AK609" i="1" a="1"/>
  <c r="AK609" i="1" s="1"/>
  <c r="AI609" i="1" a="1"/>
  <c r="AI609" i="1"/>
  <c r="AG609" i="1" a="1"/>
  <c r="AG609" i="1" s="1"/>
  <c r="AE609" i="1" a="1"/>
  <c r="AE609" i="1" s="1"/>
  <c r="AM608" i="1" a="1"/>
  <c r="AM608" i="1" s="1"/>
  <c r="AK608" i="1" a="1"/>
  <c r="AK608" i="1"/>
  <c r="AI608" i="1" a="1"/>
  <c r="AI608" i="1" s="1"/>
  <c r="AG608" i="1" a="1"/>
  <c r="AG608" i="1"/>
  <c r="AE608" i="1" a="1"/>
  <c r="AE608" i="1"/>
  <c r="AM607" i="1" a="1"/>
  <c r="AM607" i="1" s="1"/>
  <c r="AK607" i="1" a="1"/>
  <c r="AK607" i="1"/>
  <c r="AI607" i="1" a="1"/>
  <c r="AI607" i="1" s="1"/>
  <c r="AG607" i="1" a="1"/>
  <c r="AG607" i="1"/>
  <c r="AE607" i="1" a="1"/>
  <c r="AE607" i="1" s="1"/>
  <c r="AM606" i="1" a="1"/>
  <c r="AM606" i="1" s="1"/>
  <c r="AK606" i="1" a="1"/>
  <c r="AK606" i="1" s="1"/>
  <c r="AI606" i="1" a="1"/>
  <c r="AI606" i="1"/>
  <c r="AG606" i="1" a="1"/>
  <c r="AG606" i="1" s="1"/>
  <c r="AE606" i="1" a="1"/>
  <c r="AE606" i="1"/>
  <c r="AM605" i="1" a="1"/>
  <c r="AM605" i="1" s="1"/>
  <c r="AK605" i="1" a="1"/>
  <c r="AK605" i="1" s="1"/>
  <c r="AI605" i="1" a="1"/>
  <c r="AI605" i="1"/>
  <c r="AG605" i="1" a="1"/>
  <c r="AG605" i="1" s="1"/>
  <c r="AE605" i="1" a="1"/>
  <c r="AE605" i="1"/>
  <c r="AM604" i="1" a="1"/>
  <c r="AM604" i="1" s="1"/>
  <c r="AK604" i="1" a="1"/>
  <c r="AK604" i="1"/>
  <c r="AI604" i="1" a="1"/>
  <c r="AI604" i="1" s="1"/>
  <c r="AG604" i="1" a="1"/>
  <c r="AG604" i="1"/>
  <c r="AE604" i="1" a="1"/>
  <c r="AE604" i="1"/>
  <c r="AM603" i="1" a="1"/>
  <c r="AM603" i="1" s="1"/>
  <c r="AK603" i="1" a="1"/>
  <c r="AK603" i="1" s="1"/>
  <c r="AI603" i="1" a="1"/>
  <c r="AI603" i="1" s="1"/>
  <c r="AG603" i="1" a="1"/>
  <c r="AG603" i="1"/>
  <c r="AE603" i="1" a="1"/>
  <c r="AE603" i="1" s="1"/>
  <c r="AM602" i="1" a="1"/>
  <c r="AM602" i="1" s="1"/>
  <c r="AK602" i="1" a="1"/>
  <c r="AK602" i="1"/>
  <c r="AI602" i="1" a="1"/>
  <c r="AI602" i="1"/>
  <c r="AG602" i="1" a="1"/>
  <c r="AG602" i="1" s="1"/>
  <c r="AE602" i="1" a="1"/>
  <c r="AE602" i="1"/>
  <c r="AM601" i="1" a="1"/>
  <c r="AM601" i="1" s="1"/>
  <c r="AK601" i="1" a="1"/>
  <c r="AK601" i="1"/>
  <c r="AI601" i="1" a="1"/>
  <c r="AI601" i="1" s="1"/>
  <c r="AG601" i="1" a="1"/>
  <c r="AG601" i="1" s="1"/>
  <c r="AE601" i="1" a="1"/>
  <c r="AE601" i="1"/>
  <c r="AM600" i="1" a="1"/>
  <c r="AM600" i="1" s="1"/>
  <c r="AK600" i="1" a="1"/>
  <c r="AK600" i="1"/>
  <c r="AI600" i="1" a="1"/>
  <c r="AI600" i="1"/>
  <c r="AG600" i="1" a="1"/>
  <c r="AG600" i="1"/>
  <c r="AE600" i="1" a="1"/>
  <c r="AE600" i="1" s="1"/>
  <c r="AM599" i="1" a="1"/>
  <c r="AM599" i="1" s="1"/>
  <c r="AK599" i="1" a="1"/>
  <c r="AK599" i="1" s="1"/>
  <c r="AI599" i="1" a="1"/>
  <c r="AI599" i="1"/>
  <c r="AG599" i="1" a="1"/>
  <c r="AG599" i="1" s="1"/>
  <c r="AE599" i="1" a="1"/>
  <c r="AE599" i="1" s="1"/>
  <c r="AM598" i="1" a="1"/>
  <c r="AM598" i="1" s="1"/>
  <c r="AK598" i="1" a="1"/>
  <c r="AK598" i="1"/>
  <c r="AI598" i="1" a="1"/>
  <c r="AI598" i="1" s="1"/>
  <c r="AG598" i="1" a="1"/>
  <c r="AG598" i="1"/>
  <c r="AE598" i="1" a="1"/>
  <c r="AE598" i="1"/>
  <c r="AM597" i="1" a="1"/>
  <c r="AM597" i="1" s="1"/>
  <c r="AK597" i="1" a="1"/>
  <c r="AK597" i="1"/>
  <c r="AI597" i="1" a="1"/>
  <c r="AI597" i="1" s="1"/>
  <c r="AG597" i="1" a="1"/>
  <c r="AG597" i="1"/>
  <c r="AE597" i="1" a="1"/>
  <c r="AE597" i="1" s="1"/>
  <c r="AM596" i="1" a="1"/>
  <c r="AM596" i="1" s="1"/>
  <c r="AK596" i="1" a="1"/>
  <c r="AK596" i="1" s="1"/>
  <c r="AI596" i="1" a="1"/>
  <c r="AI596" i="1"/>
  <c r="AG596" i="1" a="1"/>
  <c r="AG596" i="1" s="1"/>
  <c r="AE596" i="1" a="1"/>
  <c r="AE596" i="1"/>
  <c r="AM595" i="1" a="1"/>
  <c r="AM595" i="1" s="1"/>
  <c r="AK595" i="1" a="1"/>
  <c r="AK595" i="1"/>
  <c r="AI595" i="1" a="1"/>
  <c r="AI595" i="1" s="1"/>
  <c r="AG595" i="1" a="1"/>
  <c r="AG595" i="1" s="1"/>
  <c r="AE595" i="1" a="1"/>
  <c r="AE595" i="1"/>
  <c r="AM594" i="1" a="1"/>
  <c r="AM594" i="1" s="1"/>
  <c r="AK594" i="1" a="1"/>
  <c r="AK594" i="1" s="1"/>
  <c r="AI594" i="1" a="1"/>
  <c r="AI594" i="1" s="1"/>
  <c r="AG594" i="1" a="1"/>
  <c r="AG594" i="1"/>
  <c r="AE594" i="1" a="1"/>
  <c r="AE594" i="1" s="1"/>
  <c r="AM593" i="1" a="1"/>
  <c r="AM593" i="1" s="1"/>
  <c r="AK593" i="1" a="1"/>
  <c r="AK593" i="1" s="1"/>
  <c r="AI593" i="1" a="1"/>
  <c r="AI593" i="1" s="1"/>
  <c r="AG593" i="1" a="1"/>
  <c r="AG593" i="1" s="1"/>
  <c r="AE593" i="1" a="1"/>
  <c r="AE593" i="1" s="1"/>
  <c r="AM592" i="1" a="1"/>
  <c r="AM592" i="1" s="1"/>
  <c r="AK592" i="1" a="1"/>
  <c r="AK592" i="1"/>
  <c r="AI592" i="1" a="1"/>
  <c r="AI592" i="1" s="1"/>
  <c r="AG592" i="1" a="1"/>
  <c r="AG592" i="1" s="1"/>
  <c r="AE592" i="1" a="1"/>
  <c r="AE592" i="1"/>
  <c r="AM591" i="1" a="1"/>
  <c r="AM591" i="1" s="1"/>
  <c r="AK591" i="1" a="1"/>
  <c r="AK591" i="1"/>
  <c r="AI591" i="1" a="1"/>
  <c r="AI591" i="1" s="1"/>
  <c r="AG591" i="1" a="1"/>
  <c r="AG591" i="1" s="1"/>
  <c r="AE591" i="1" a="1"/>
  <c r="AE591" i="1"/>
  <c r="AM590" i="1" a="1"/>
  <c r="AM590" i="1" s="1"/>
  <c r="AK590" i="1" a="1"/>
  <c r="AK590" i="1"/>
  <c r="AI590" i="1" a="1"/>
  <c r="AI590" i="1"/>
  <c r="AG590" i="1" a="1"/>
  <c r="AG590" i="1"/>
  <c r="AE590" i="1" a="1"/>
  <c r="AE590" i="1" s="1"/>
  <c r="AM589" i="1" a="1"/>
  <c r="AM589" i="1" s="1"/>
  <c r="AK589" i="1" a="1"/>
  <c r="AK589" i="1" s="1"/>
  <c r="AI589" i="1" a="1"/>
  <c r="AI589" i="1"/>
  <c r="AG589" i="1" a="1"/>
  <c r="AG589" i="1"/>
  <c r="AE589" i="1" a="1"/>
  <c r="AE589" i="1" s="1"/>
  <c r="AM588" i="1" a="1"/>
  <c r="AM588" i="1" s="1"/>
  <c r="AK588" i="1" a="1"/>
  <c r="AK588" i="1"/>
  <c r="AI588" i="1" a="1"/>
  <c r="AI588" i="1"/>
  <c r="AG588" i="1" a="1"/>
  <c r="AG588" i="1"/>
  <c r="AE588" i="1" a="1"/>
  <c r="AE588" i="1"/>
  <c r="AM587" i="1" a="1"/>
  <c r="AM587" i="1" s="1"/>
  <c r="AK587" i="1" a="1"/>
  <c r="AK587" i="1"/>
  <c r="AI587" i="1" a="1"/>
  <c r="AI587" i="1" s="1"/>
  <c r="AG587" i="1" a="1"/>
  <c r="AG587" i="1"/>
  <c r="AE587" i="1" a="1"/>
  <c r="AE587" i="1"/>
  <c r="AM586" i="1" a="1"/>
  <c r="AM586" i="1" s="1"/>
  <c r="AK586" i="1" a="1"/>
  <c r="AK586" i="1" s="1"/>
  <c r="AI586" i="1" a="1"/>
  <c r="AI586" i="1"/>
  <c r="AG586" i="1" a="1"/>
  <c r="AG586" i="1"/>
  <c r="AE586" i="1" a="1"/>
  <c r="AE586" i="1" s="1"/>
  <c r="AM585" i="1" a="1"/>
  <c r="AM585" i="1" s="1"/>
  <c r="AK585" i="1" a="1"/>
  <c r="AK585" i="1"/>
  <c r="AI585" i="1" a="1"/>
  <c r="AI585" i="1"/>
  <c r="AG585" i="1" a="1"/>
  <c r="AG585" i="1" s="1"/>
  <c r="AE585" i="1" a="1"/>
  <c r="AE585" i="1"/>
  <c r="AM584" i="1" a="1"/>
  <c r="AM584" i="1" s="1"/>
  <c r="AK584" i="1" a="1"/>
  <c r="AK584" i="1" s="1"/>
  <c r="AI584" i="1" a="1"/>
  <c r="AI584" i="1" s="1"/>
  <c r="AG584" i="1" a="1"/>
  <c r="AG584" i="1"/>
  <c r="AE584" i="1" a="1"/>
  <c r="AE584" i="1"/>
  <c r="AM583" i="1" a="1"/>
  <c r="AM583" i="1" s="1"/>
  <c r="AK583" i="1" a="1"/>
  <c r="AK583" i="1" s="1"/>
  <c r="AI583" i="1" a="1"/>
  <c r="AI583" i="1" s="1"/>
  <c r="AG583" i="1" a="1"/>
  <c r="AG583" i="1"/>
  <c r="AE583" i="1" a="1"/>
  <c r="AE583" i="1" s="1"/>
  <c r="AM582" i="1" a="1"/>
  <c r="AM582" i="1" s="1"/>
  <c r="AK582" i="1" a="1"/>
  <c r="AK582" i="1" s="1"/>
  <c r="AI582" i="1" a="1"/>
  <c r="AI582" i="1" s="1"/>
  <c r="AG582" i="1" a="1"/>
  <c r="AG582" i="1" s="1"/>
  <c r="AE582" i="1" a="1"/>
  <c r="AE582" i="1"/>
  <c r="AM581" i="1" a="1"/>
  <c r="AM581" i="1" s="1"/>
  <c r="AK581" i="1" a="1"/>
  <c r="AK581" i="1"/>
  <c r="AI581" i="1" a="1"/>
  <c r="AI581" i="1" s="1"/>
  <c r="AG581" i="1" a="1"/>
  <c r="AG581" i="1" s="1"/>
  <c r="AE581" i="1" a="1"/>
  <c r="AE581" i="1"/>
  <c r="AM580" i="1" a="1"/>
  <c r="AM580" i="1" s="1"/>
  <c r="AK580" i="1" a="1"/>
  <c r="AK580" i="1"/>
  <c r="AI580" i="1" a="1"/>
  <c r="AI580" i="1"/>
  <c r="AG580" i="1" a="1"/>
  <c r="AG580" i="1"/>
  <c r="AE580" i="1" a="1"/>
  <c r="AE580" i="1" s="1"/>
  <c r="AM579" i="1" a="1"/>
  <c r="AM579" i="1" s="1"/>
  <c r="AK579" i="1" a="1"/>
  <c r="AK579" i="1" s="1"/>
  <c r="AI579" i="1" a="1"/>
  <c r="AI579" i="1"/>
  <c r="AG579" i="1" a="1"/>
  <c r="AG579" i="1"/>
  <c r="AE579" i="1" a="1"/>
  <c r="AE579" i="1" s="1"/>
  <c r="AM578" i="1" a="1"/>
  <c r="AM578" i="1" s="1"/>
  <c r="AK578" i="1" a="1"/>
  <c r="AK578" i="1" s="1"/>
  <c r="AI578" i="1" a="1"/>
  <c r="AI578" i="1"/>
  <c r="AG578" i="1" a="1"/>
  <c r="AG578" i="1" s="1"/>
  <c r="AE578" i="1" a="1"/>
  <c r="AE578" i="1" s="1"/>
  <c r="AM577" i="1" a="1"/>
  <c r="AM577" i="1" s="1"/>
  <c r="AK577" i="1" a="1"/>
  <c r="AK577" i="1" s="1"/>
  <c r="AI577" i="1" a="1"/>
  <c r="AI577" i="1" s="1"/>
  <c r="AG577" i="1" a="1"/>
  <c r="AG577" i="1"/>
  <c r="AE577" i="1" a="1"/>
  <c r="AE577" i="1" s="1"/>
  <c r="AM576" i="1" a="1"/>
  <c r="AM576" i="1" s="1"/>
  <c r="AK576" i="1" a="1"/>
  <c r="AK576" i="1" s="1"/>
  <c r="AI576" i="1" a="1"/>
  <c r="AI576" i="1" s="1"/>
  <c r="AG576" i="1" a="1"/>
  <c r="AG576" i="1"/>
  <c r="AE576" i="1" a="1"/>
  <c r="AE576" i="1"/>
  <c r="AM575" i="1" a="1"/>
  <c r="AM575" i="1" s="1"/>
  <c r="AK575" i="1" a="1"/>
  <c r="AK575" i="1" s="1"/>
  <c r="AI575" i="1" a="1"/>
  <c r="AI575" i="1" s="1"/>
  <c r="AG575" i="1" a="1"/>
  <c r="AG575" i="1" s="1"/>
  <c r="AE575" i="1" a="1"/>
  <c r="AE575" i="1"/>
  <c r="AM574" i="1" a="1"/>
  <c r="AM574" i="1" s="1"/>
  <c r="AK574" i="1" a="1"/>
  <c r="AK574" i="1" s="1"/>
  <c r="AI574" i="1" a="1"/>
  <c r="AI574" i="1" s="1"/>
  <c r="AG574" i="1" a="1"/>
  <c r="AG574" i="1" s="1"/>
  <c r="AE574" i="1" a="1"/>
  <c r="AE574" i="1"/>
  <c r="AM573" i="1" a="1"/>
  <c r="AM573" i="1" s="1"/>
  <c r="AK573" i="1" a="1"/>
  <c r="AK573" i="1"/>
  <c r="AI573" i="1" a="1"/>
  <c r="AI573" i="1"/>
  <c r="AG573" i="1" a="1"/>
  <c r="AG573" i="1" s="1"/>
  <c r="AE573" i="1" a="1"/>
  <c r="AE573" i="1" s="1"/>
  <c r="AM572" i="1" a="1"/>
  <c r="AM572" i="1" s="1"/>
  <c r="AK572" i="1" a="1"/>
  <c r="AK572" i="1"/>
  <c r="AI572" i="1" a="1"/>
  <c r="AI572" i="1"/>
  <c r="AG572" i="1" a="1"/>
  <c r="AG572" i="1"/>
  <c r="AE572" i="1" a="1"/>
  <c r="AE572" i="1" s="1"/>
  <c r="AM571" i="1" a="1"/>
  <c r="AM571" i="1" s="1"/>
  <c r="AK571" i="1" a="1"/>
  <c r="AK571" i="1"/>
  <c r="AI571" i="1" a="1"/>
  <c r="AI571" i="1" s="1"/>
  <c r="AG571" i="1" a="1"/>
  <c r="AG571" i="1" s="1"/>
  <c r="AE571" i="1" a="1"/>
  <c r="AE571" i="1" s="1"/>
  <c r="AM570" i="1" a="1"/>
  <c r="AM570" i="1" s="1"/>
  <c r="AK570" i="1" a="1"/>
  <c r="AK570" i="1"/>
  <c r="AI570" i="1" a="1"/>
  <c r="AI570" i="1"/>
  <c r="AG570" i="1" a="1"/>
  <c r="AG570" i="1"/>
  <c r="AE570" i="1" a="1"/>
  <c r="AE570" i="1"/>
  <c r="AM569" i="1" a="1"/>
  <c r="AM569" i="1" s="1"/>
  <c r="AK569" i="1" a="1"/>
  <c r="AK569" i="1" s="1"/>
  <c r="AI569" i="1" a="1"/>
  <c r="AI569" i="1"/>
  <c r="AG569" i="1" a="1"/>
  <c r="AG569" i="1"/>
  <c r="AE569" i="1" a="1"/>
  <c r="AE569" i="1"/>
  <c r="AM568" i="1" a="1"/>
  <c r="AM568" i="1" s="1"/>
  <c r="AK568" i="1" a="1"/>
  <c r="AK568" i="1" s="1"/>
  <c r="AI568" i="1" a="1"/>
  <c r="AI568" i="1"/>
  <c r="AG568" i="1" a="1"/>
  <c r="AG568" i="1" s="1"/>
  <c r="AE568" i="1" a="1"/>
  <c r="AE568" i="1" s="1"/>
  <c r="AM567" i="1" a="1"/>
  <c r="AM567" i="1" s="1"/>
  <c r="AK567" i="1" a="1"/>
  <c r="AK567" i="1"/>
  <c r="AI567" i="1" a="1"/>
  <c r="AI567" i="1" s="1"/>
  <c r="AG567" i="1" a="1"/>
  <c r="AG567" i="1" s="1"/>
  <c r="AE567" i="1" a="1"/>
  <c r="AE567" i="1" s="1"/>
  <c r="AM566" i="1" a="1"/>
  <c r="AM566" i="1" s="1"/>
  <c r="AK566" i="1" a="1"/>
  <c r="AK566" i="1"/>
  <c r="AI566" i="1" a="1"/>
  <c r="AI566" i="1"/>
  <c r="AG566" i="1" a="1"/>
  <c r="AG566" i="1"/>
  <c r="AE566" i="1" a="1"/>
  <c r="AE566" i="1" s="1"/>
  <c r="AM565" i="1" a="1"/>
  <c r="AM565" i="1" s="1"/>
  <c r="AK565" i="1" a="1"/>
  <c r="AK565" i="1" s="1"/>
  <c r="AI565" i="1" a="1"/>
  <c r="AI565" i="1" s="1"/>
  <c r="AG565" i="1" a="1"/>
  <c r="AG565" i="1" s="1"/>
  <c r="AE565" i="1" a="1"/>
  <c r="AE565" i="1" s="1"/>
  <c r="AM564" i="1" a="1"/>
  <c r="AM564" i="1" s="1"/>
  <c r="AK564" i="1" a="1"/>
  <c r="AK564" i="1" s="1"/>
  <c r="AI564" i="1" a="1"/>
  <c r="AI564" i="1" s="1"/>
  <c r="AG564" i="1" a="1"/>
  <c r="AG564" i="1" s="1"/>
  <c r="AE564" i="1" a="1"/>
  <c r="AE564" i="1"/>
  <c r="AM563" i="1" a="1"/>
  <c r="AM563" i="1" s="1"/>
  <c r="AK563" i="1" a="1"/>
  <c r="AK563" i="1" s="1"/>
  <c r="AI563" i="1" a="1"/>
  <c r="AI563" i="1"/>
  <c r="AG563" i="1" a="1"/>
  <c r="AG563" i="1"/>
  <c r="AE563" i="1" a="1"/>
  <c r="AE563" i="1" s="1"/>
  <c r="AM562" i="1" a="1"/>
  <c r="AM562" i="1" s="1"/>
  <c r="AK562" i="1" a="1"/>
  <c r="AK562" i="1" s="1"/>
  <c r="AI562" i="1" a="1"/>
  <c r="AI562" i="1" s="1"/>
  <c r="AG562" i="1" a="1"/>
  <c r="AG562" i="1"/>
  <c r="AE562" i="1" a="1"/>
  <c r="AE562" i="1"/>
  <c r="AM561" i="1" a="1"/>
  <c r="AM561" i="1" s="1"/>
  <c r="AK561" i="1" a="1"/>
  <c r="AK561" i="1" s="1"/>
  <c r="AI561" i="1" a="1"/>
  <c r="AI561" i="1" s="1"/>
  <c r="AG561" i="1" a="1"/>
  <c r="AG561" i="1" s="1"/>
  <c r="AE561" i="1" a="1"/>
  <c r="AE561" i="1" s="1"/>
  <c r="AM560" i="1" a="1"/>
  <c r="AM560" i="1" s="1"/>
  <c r="AK560" i="1" a="1"/>
  <c r="AK560" i="1"/>
  <c r="AI560" i="1" a="1"/>
  <c r="AI560" i="1" s="1"/>
  <c r="AG560" i="1" a="1"/>
  <c r="AG560" i="1" s="1"/>
  <c r="AE560" i="1" a="1"/>
  <c r="AE560" i="1"/>
  <c r="AM559" i="1" a="1"/>
  <c r="AM559" i="1" s="1"/>
  <c r="AK559" i="1" a="1"/>
  <c r="AK559" i="1" s="1"/>
  <c r="AI559" i="1" a="1"/>
  <c r="AI559" i="1"/>
  <c r="AG559" i="1" a="1"/>
  <c r="AG559" i="1" s="1"/>
  <c r="AE559" i="1" a="1"/>
  <c r="AE559" i="1" s="1"/>
  <c r="AM558" i="1" a="1"/>
  <c r="AM558" i="1" s="1"/>
  <c r="AK558" i="1" a="1"/>
  <c r="AK558" i="1" s="1"/>
  <c r="AI558" i="1" a="1"/>
  <c r="AI558" i="1"/>
  <c r="AG558" i="1" a="1"/>
  <c r="AG558" i="1" s="1"/>
  <c r="AE558" i="1" a="1"/>
  <c r="AE558" i="1" s="1"/>
  <c r="AM557" i="1" a="1"/>
  <c r="AM557" i="1" s="1"/>
  <c r="AK557" i="1" a="1"/>
  <c r="AK557" i="1"/>
  <c r="AI557" i="1" a="1"/>
  <c r="AI557" i="1" s="1"/>
  <c r="AG557" i="1" a="1"/>
  <c r="AG557" i="1" s="1"/>
  <c r="AE557" i="1" a="1"/>
  <c r="AE557" i="1" s="1"/>
  <c r="AM556" i="1" a="1"/>
  <c r="AM556" i="1" s="1"/>
  <c r="AK556" i="1" a="1"/>
  <c r="AK556" i="1" s="1"/>
  <c r="AI556" i="1" a="1"/>
  <c r="AI556" i="1" s="1"/>
  <c r="AG556" i="1" a="1"/>
  <c r="AG556" i="1"/>
  <c r="AE556" i="1" a="1"/>
  <c r="AE556" i="1"/>
  <c r="AM555" i="1" a="1"/>
  <c r="AM555" i="1" s="1"/>
  <c r="AK555" i="1" a="1"/>
  <c r="AK555" i="1" s="1"/>
  <c r="AI555" i="1" a="1"/>
  <c r="AI555" i="1" s="1"/>
  <c r="AG555" i="1" a="1"/>
  <c r="AG555" i="1" s="1"/>
  <c r="AE555" i="1" a="1"/>
  <c r="AE555" i="1" s="1"/>
  <c r="AM554" i="1" a="1"/>
  <c r="AM554" i="1" s="1"/>
  <c r="AK554" i="1" a="1"/>
  <c r="AK554" i="1" s="1"/>
  <c r="AI554" i="1" a="1"/>
  <c r="AI554" i="1" s="1"/>
  <c r="AG554" i="1" a="1"/>
  <c r="AG554" i="1"/>
  <c r="AE554" i="1" a="1"/>
  <c r="AE554" i="1"/>
  <c r="AM553" i="1" a="1"/>
  <c r="AM553" i="1"/>
  <c r="AK553" i="1" a="1"/>
  <c r="AK553" i="1" s="1"/>
  <c r="AI553" i="1" a="1"/>
  <c r="AI553" i="1" s="1"/>
  <c r="AG553" i="1" a="1"/>
  <c r="AG553" i="1" s="1"/>
  <c r="AE553" i="1" a="1"/>
  <c r="AE553" i="1" s="1"/>
  <c r="AM552" i="1" a="1"/>
  <c r="AM552" i="1" s="1"/>
  <c r="AK552" i="1" a="1"/>
  <c r="AK552" i="1" s="1"/>
  <c r="AI552" i="1" a="1"/>
  <c r="AI552" i="1" s="1"/>
  <c r="AG552" i="1" a="1"/>
  <c r="AG552" i="1" s="1"/>
  <c r="AE552" i="1" a="1"/>
  <c r="AE552" i="1"/>
  <c r="AM551" i="1" a="1"/>
  <c r="AM551" i="1"/>
  <c r="AK551" i="1" a="1"/>
  <c r="AK551" i="1"/>
  <c r="AI551" i="1" a="1"/>
  <c r="AI551" i="1" s="1"/>
  <c r="AG551" i="1" a="1"/>
  <c r="AG551" i="1" s="1"/>
  <c r="AE551" i="1" a="1"/>
  <c r="AE551" i="1" s="1"/>
  <c r="AM550" i="1" a="1"/>
  <c r="AM550" i="1" s="1"/>
  <c r="AK550" i="1" a="1"/>
  <c r="AK550" i="1" s="1"/>
  <c r="AI550" i="1" a="1"/>
  <c r="AI550" i="1" s="1"/>
  <c r="AG550" i="1" a="1"/>
  <c r="AG550" i="1" s="1"/>
  <c r="AE550" i="1" a="1"/>
  <c r="AE550" i="1" s="1"/>
  <c r="AM549" i="1" a="1"/>
  <c r="AM549" i="1"/>
  <c r="AK549" i="1" a="1"/>
  <c r="AK549" i="1"/>
  <c r="AI549" i="1" a="1"/>
  <c r="AI549" i="1" s="1"/>
  <c r="AG549" i="1" a="1"/>
  <c r="AG549" i="1" s="1"/>
  <c r="AE549" i="1" a="1"/>
  <c r="AE549" i="1" s="1"/>
  <c r="AM548" i="1" a="1"/>
  <c r="AM548" i="1" s="1"/>
  <c r="AK548" i="1" a="1"/>
  <c r="AK548" i="1" s="1"/>
  <c r="AI548" i="1" a="1"/>
  <c r="AI548" i="1" s="1"/>
  <c r="AG548" i="1" a="1"/>
  <c r="AG548" i="1"/>
  <c r="AE548" i="1" a="1"/>
  <c r="AE548" i="1" s="1"/>
  <c r="AM547" i="1" a="1"/>
  <c r="AM547" i="1" s="1"/>
  <c r="AK547" i="1" a="1"/>
  <c r="AK547" i="1"/>
  <c r="AI547" i="1" a="1"/>
  <c r="AI547" i="1" s="1"/>
  <c r="AG547" i="1" a="1"/>
  <c r="AG547" i="1" s="1"/>
  <c r="AE547" i="1" a="1"/>
  <c r="AE547" i="1" s="1"/>
  <c r="AM546" i="1" a="1"/>
  <c r="AM546" i="1" s="1"/>
  <c r="AK546" i="1" a="1"/>
  <c r="AK546" i="1" s="1"/>
  <c r="AI546" i="1" a="1"/>
  <c r="AI546" i="1" s="1"/>
  <c r="AG546" i="1" a="1"/>
  <c r="AG546" i="1"/>
  <c r="AE546" i="1" a="1"/>
  <c r="AE546" i="1"/>
  <c r="AM545" i="1" a="1"/>
  <c r="AM545" i="1" s="1"/>
  <c r="AK545" i="1" a="1"/>
  <c r="AK545" i="1" s="1"/>
  <c r="AI545" i="1" a="1"/>
  <c r="AI545" i="1" s="1"/>
  <c r="AG545" i="1" a="1"/>
  <c r="AG545" i="1" s="1"/>
  <c r="AE545" i="1" a="1"/>
  <c r="AE545" i="1" s="1"/>
  <c r="AM544" i="1" a="1"/>
  <c r="AM544" i="1" s="1"/>
  <c r="AK544" i="1" a="1"/>
  <c r="AK544" i="1" s="1"/>
  <c r="AI544" i="1" a="1"/>
  <c r="AI544" i="1" s="1"/>
  <c r="AG544" i="1" a="1"/>
  <c r="AG544" i="1"/>
  <c r="AE544" i="1" a="1"/>
  <c r="AE544" i="1"/>
  <c r="AM543" i="1" a="1"/>
  <c r="AM543" i="1"/>
  <c r="AK543" i="1" a="1"/>
  <c r="AK543" i="1" s="1"/>
  <c r="AI543" i="1" a="1"/>
  <c r="AI543" i="1" s="1"/>
  <c r="AG543" i="1" a="1"/>
  <c r="AG543" i="1" s="1"/>
  <c r="AE543" i="1" a="1"/>
  <c r="AE543" i="1" s="1"/>
  <c r="AM542" i="1" a="1"/>
  <c r="AM542" i="1" s="1"/>
  <c r="AK542" i="1" a="1"/>
  <c r="AK542" i="1" s="1"/>
  <c r="AI542" i="1" a="1"/>
  <c r="AI542" i="1" s="1"/>
  <c r="AG542" i="1" a="1"/>
  <c r="AG542" i="1" s="1"/>
  <c r="AE542" i="1" a="1"/>
  <c r="AE542" i="1"/>
  <c r="AM541" i="1" a="1"/>
  <c r="AM541" i="1"/>
  <c r="AK541" i="1" a="1"/>
  <c r="AK541" i="1"/>
  <c r="AI541" i="1" a="1"/>
  <c r="AI541" i="1" s="1"/>
  <c r="AG541" i="1" a="1"/>
  <c r="AG541" i="1" s="1"/>
  <c r="AE541" i="1" a="1"/>
  <c r="AE541" i="1" s="1"/>
  <c r="AM540" i="1" a="1"/>
  <c r="AM540" i="1" s="1"/>
  <c r="AK540" i="1" a="1"/>
  <c r="AK540" i="1"/>
  <c r="AI540" i="1" a="1"/>
  <c r="AI540" i="1" s="1"/>
  <c r="AG540" i="1" a="1"/>
  <c r="AG540" i="1" s="1"/>
  <c r="AE540" i="1" a="1"/>
  <c r="AE540" i="1"/>
  <c r="AM539" i="1" a="1"/>
  <c r="AM539" i="1"/>
  <c r="AK539" i="1" a="1"/>
  <c r="AK539" i="1"/>
  <c r="AI539" i="1" a="1"/>
  <c r="AI539" i="1" s="1"/>
  <c r="AG539" i="1" a="1"/>
  <c r="AG539" i="1" s="1"/>
  <c r="AE539" i="1" a="1"/>
  <c r="AE539" i="1" s="1"/>
  <c r="AM538" i="1" a="1"/>
  <c r="AM538" i="1" s="1"/>
  <c r="AK538" i="1" a="1"/>
  <c r="AK538" i="1" s="1"/>
  <c r="AI538" i="1" a="1"/>
  <c r="AI538" i="1" s="1"/>
  <c r="AG538" i="1" a="1"/>
  <c r="AG538" i="1"/>
  <c r="AE538" i="1" a="1"/>
  <c r="AE538" i="1" s="1"/>
  <c r="AM537" i="1" a="1"/>
  <c r="AM537" i="1"/>
  <c r="AK537" i="1" a="1"/>
  <c r="AK537" i="1"/>
  <c r="AI537" i="1" a="1"/>
  <c r="AI537" i="1" s="1"/>
  <c r="AG537" i="1" a="1"/>
  <c r="AG537" i="1"/>
  <c r="AE537" i="1" a="1"/>
  <c r="AE537" i="1" s="1"/>
  <c r="AM536" i="1" a="1"/>
  <c r="AM536" i="1" s="1"/>
  <c r="AK536" i="1" a="1"/>
  <c r="AK536" i="1" s="1"/>
  <c r="AI536" i="1" a="1"/>
  <c r="AI536" i="1" s="1"/>
  <c r="AG536" i="1" a="1"/>
  <c r="AG536" i="1"/>
  <c r="AE536" i="1" a="1"/>
  <c r="AE536" i="1"/>
  <c r="AM535" i="1" a="1"/>
  <c r="AM535" i="1" s="1"/>
  <c r="AK535" i="1" a="1"/>
  <c r="AK535" i="1"/>
  <c r="AI535" i="1" a="1"/>
  <c r="AI535" i="1" s="1"/>
  <c r="AG535" i="1" a="1"/>
  <c r="AG535" i="1" s="1"/>
  <c r="AE535" i="1" a="1"/>
  <c r="AE535" i="1"/>
  <c r="AM534" i="1" a="1"/>
  <c r="AM534" i="1" s="1"/>
  <c r="AK534" i="1" a="1"/>
  <c r="AK534" i="1" s="1"/>
  <c r="AI534" i="1" a="1"/>
  <c r="AI534" i="1" s="1"/>
  <c r="AG534" i="1" a="1"/>
  <c r="AG534" i="1"/>
  <c r="AE534" i="1" a="1"/>
  <c r="AE534" i="1"/>
  <c r="AM533" i="1" a="1"/>
  <c r="AM533" i="1"/>
  <c r="AK533" i="1" a="1"/>
  <c r="AK533" i="1" s="1"/>
  <c r="AI533" i="1" a="1"/>
  <c r="AI533" i="1" s="1"/>
  <c r="AG533" i="1" a="1"/>
  <c r="AG533" i="1" s="1"/>
  <c r="AE533" i="1" a="1"/>
  <c r="AE533" i="1" s="1"/>
  <c r="AM532" i="1" a="1"/>
  <c r="AM532" i="1"/>
  <c r="AK532" i="1" a="1"/>
  <c r="AK532" i="1" s="1"/>
  <c r="AI532" i="1" a="1"/>
  <c r="AI532" i="1" s="1"/>
  <c r="AG532" i="1" a="1"/>
  <c r="AG532" i="1"/>
  <c r="AE532" i="1" a="1"/>
  <c r="AE532" i="1"/>
  <c r="AM531" i="1" a="1"/>
  <c r="AM531" i="1"/>
  <c r="AK531" i="1" a="1"/>
  <c r="AK531" i="1"/>
  <c r="AI531" i="1" a="1"/>
  <c r="AI531" i="1" s="1"/>
  <c r="AG531" i="1" a="1"/>
  <c r="AG531" i="1" s="1"/>
  <c r="AE531" i="1" a="1"/>
  <c r="AE531" i="1" s="1"/>
  <c r="AM530" i="1" a="1"/>
  <c r="AM530" i="1" s="1"/>
  <c r="AK530" i="1" a="1"/>
  <c r="AK530" i="1"/>
  <c r="AI530" i="1" a="1"/>
  <c r="AI530" i="1" s="1"/>
  <c r="AG530" i="1" a="1"/>
  <c r="AG530" i="1" s="1"/>
  <c r="AE530" i="1" a="1"/>
  <c r="AE530" i="1"/>
  <c r="AM529" i="1" a="1"/>
  <c r="AM529" i="1"/>
  <c r="AK529" i="1" a="1"/>
  <c r="AK529" i="1"/>
  <c r="AI529" i="1" a="1"/>
  <c r="AI529" i="1" s="1"/>
  <c r="AG529" i="1" a="1"/>
  <c r="AG529" i="1" s="1"/>
  <c r="AE529" i="1" a="1"/>
  <c r="AE529" i="1" s="1"/>
  <c r="AM528" i="1" a="1"/>
  <c r="AM528" i="1" s="1"/>
  <c r="AK528" i="1" a="1"/>
  <c r="AK528" i="1" s="1"/>
  <c r="AI528" i="1" a="1"/>
  <c r="AI528" i="1" s="1"/>
  <c r="AG528" i="1" a="1"/>
  <c r="AG528" i="1"/>
  <c r="AE528" i="1" a="1"/>
  <c r="AE528" i="1" s="1"/>
  <c r="AM527" i="1" a="1"/>
  <c r="AM527" i="1"/>
  <c r="AK527" i="1" a="1"/>
  <c r="AK527" i="1"/>
  <c r="AI527" i="1" a="1"/>
  <c r="AI527" i="1" s="1"/>
  <c r="AG527" i="1" a="1"/>
  <c r="AG527" i="1"/>
  <c r="AE527" i="1" a="1"/>
  <c r="AE527" i="1"/>
  <c r="AM526" i="1" a="1"/>
  <c r="AM526" i="1" s="1"/>
  <c r="AK526" i="1" a="1"/>
  <c r="AK526" i="1" s="1"/>
  <c r="AI526" i="1" a="1"/>
  <c r="AI526" i="1" s="1"/>
  <c r="AG526" i="1" a="1"/>
  <c r="AG526" i="1"/>
  <c r="AE526" i="1" a="1"/>
  <c r="AE526" i="1"/>
  <c r="AM525" i="1" a="1"/>
  <c r="AM525" i="1" s="1"/>
  <c r="AK525" i="1" a="1"/>
  <c r="AK525" i="1" s="1"/>
  <c r="AI525" i="1" a="1"/>
  <c r="AI525" i="1" s="1"/>
  <c r="AG525" i="1" a="1"/>
  <c r="AG525" i="1" s="1"/>
  <c r="AE525" i="1" a="1"/>
  <c r="AE525" i="1" s="1"/>
  <c r="AM524" i="1" a="1"/>
  <c r="AM524" i="1"/>
  <c r="AK524" i="1" a="1"/>
  <c r="AK524" i="1" s="1"/>
  <c r="AI524" i="1" a="1"/>
  <c r="AI524" i="1" s="1"/>
  <c r="AG524" i="1" a="1"/>
  <c r="AG524" i="1"/>
  <c r="AE524" i="1" a="1"/>
  <c r="AE524" i="1"/>
  <c r="AM523" i="1" a="1"/>
  <c r="AM523" i="1"/>
  <c r="AK523" i="1" a="1"/>
  <c r="AK523" i="1" s="1"/>
  <c r="AI523" i="1" a="1"/>
  <c r="AI523" i="1" s="1"/>
  <c r="AG523" i="1" a="1"/>
  <c r="AG523" i="1" s="1"/>
  <c r="AE523" i="1" a="1"/>
  <c r="AE523" i="1" s="1"/>
  <c r="AM522" i="1" a="1"/>
  <c r="AM522" i="1" s="1"/>
  <c r="AK522" i="1" a="1"/>
  <c r="AK522" i="1"/>
  <c r="AI522" i="1" a="1"/>
  <c r="AI522" i="1" s="1"/>
  <c r="AG522" i="1" a="1"/>
  <c r="AG522" i="1" s="1"/>
  <c r="AE522" i="1" a="1"/>
  <c r="AE522" i="1"/>
  <c r="AM521" i="1" a="1"/>
  <c r="AM521" i="1"/>
  <c r="AK521" i="1" a="1"/>
  <c r="AK521" i="1"/>
  <c r="AI521" i="1" a="1"/>
  <c r="AI521" i="1" s="1"/>
  <c r="AG521" i="1" a="1"/>
  <c r="AG521" i="1" s="1"/>
  <c r="AE521" i="1" a="1"/>
  <c r="AE521" i="1" s="1"/>
  <c r="AM520" i="1" a="1"/>
  <c r="AM520" i="1" s="1"/>
  <c r="AK520" i="1" a="1"/>
  <c r="AK520" i="1" s="1"/>
  <c r="AI520" i="1" a="1"/>
  <c r="AI520" i="1" s="1"/>
  <c r="AG520" i="1" a="1"/>
  <c r="AG520" i="1" s="1"/>
  <c r="AE520" i="1" a="1"/>
  <c r="AE520" i="1" s="1"/>
  <c r="AM519" i="1" a="1"/>
  <c r="AM519" i="1"/>
  <c r="AK519" i="1" a="1"/>
  <c r="AK519" i="1"/>
  <c r="AI519" i="1" a="1"/>
  <c r="AI519" i="1" s="1"/>
  <c r="AG519" i="1" a="1"/>
  <c r="AG519" i="1" s="1"/>
  <c r="AE519" i="1" a="1"/>
  <c r="AE519" i="1" s="1"/>
  <c r="AM518" i="1" a="1"/>
  <c r="AM518" i="1" s="1"/>
  <c r="AK518" i="1" a="1"/>
  <c r="AK518" i="1" s="1"/>
  <c r="AI518" i="1" a="1"/>
  <c r="AI518" i="1" s="1"/>
  <c r="AG518" i="1" a="1"/>
  <c r="AG518" i="1"/>
  <c r="AE518" i="1" a="1"/>
  <c r="AE518" i="1" s="1"/>
  <c r="AM517" i="1" a="1"/>
  <c r="AM517" i="1" s="1"/>
  <c r="AK517" i="1" a="1"/>
  <c r="AK517" i="1"/>
  <c r="AI517" i="1" a="1"/>
  <c r="AI517" i="1" s="1"/>
  <c r="AG517" i="1" a="1"/>
  <c r="AG517" i="1" s="1"/>
  <c r="AE517" i="1" a="1"/>
  <c r="AE517" i="1" s="1"/>
  <c r="AM516" i="1" a="1"/>
  <c r="AM516" i="1" s="1"/>
  <c r="AK516" i="1" a="1"/>
  <c r="AK516" i="1" s="1"/>
  <c r="AI516" i="1" a="1"/>
  <c r="AI516" i="1" s="1"/>
  <c r="AG516" i="1" a="1"/>
  <c r="AG516" i="1"/>
  <c r="AE516" i="1" a="1"/>
  <c r="AE516" i="1"/>
  <c r="AM515" i="1" a="1"/>
  <c r="AM515" i="1" s="1"/>
  <c r="AK515" i="1" a="1"/>
  <c r="AK515" i="1" s="1"/>
  <c r="AI515" i="1" a="1"/>
  <c r="AI515" i="1" s="1"/>
  <c r="AG515" i="1" a="1"/>
  <c r="AG515" i="1" s="1"/>
  <c r="AE515" i="1" a="1"/>
  <c r="AE515" i="1"/>
  <c r="AM514" i="1" a="1"/>
  <c r="AM514" i="1" s="1"/>
  <c r="AK514" i="1" a="1"/>
  <c r="AK514" i="1" s="1"/>
  <c r="AI514" i="1" a="1"/>
  <c r="AI514" i="1" s="1"/>
  <c r="AG514" i="1" a="1"/>
  <c r="AG514" i="1"/>
  <c r="AE514" i="1" a="1"/>
  <c r="AE514" i="1"/>
  <c r="AM513" i="1" a="1"/>
  <c r="AM513" i="1" s="1"/>
  <c r="AK513" i="1" a="1"/>
  <c r="AK513" i="1" s="1"/>
  <c r="AI513" i="1" a="1"/>
  <c r="AI513" i="1" s="1"/>
  <c r="AG513" i="1" a="1"/>
  <c r="AG513" i="1" s="1"/>
  <c r="AE513" i="1" a="1"/>
  <c r="AE513" i="1" s="1"/>
  <c r="AM512" i="1" a="1"/>
  <c r="AM512" i="1" s="1"/>
  <c r="AK512" i="1" a="1"/>
  <c r="AK512" i="1" s="1"/>
  <c r="AI512" i="1" a="1"/>
  <c r="AI512" i="1" s="1"/>
  <c r="AG512" i="1" a="1"/>
  <c r="AG512" i="1" s="1"/>
  <c r="AE512" i="1" a="1"/>
  <c r="AE512" i="1"/>
  <c r="AM511" i="1" a="1"/>
  <c r="AM511" i="1"/>
  <c r="AK511" i="1" a="1"/>
  <c r="AK511" i="1" s="1"/>
  <c r="AI511" i="1" a="1"/>
  <c r="AI511" i="1" s="1"/>
  <c r="AG511" i="1" a="1"/>
  <c r="AG511" i="1" s="1"/>
  <c r="AE511" i="1" a="1"/>
  <c r="AE511" i="1" s="1"/>
  <c r="AM510" i="1" a="1"/>
  <c r="AM510" i="1" s="1"/>
  <c r="AK510" i="1" a="1"/>
  <c r="AK510" i="1" s="1"/>
  <c r="AI510" i="1" a="1"/>
  <c r="AI510" i="1" s="1"/>
  <c r="AG510" i="1" a="1"/>
  <c r="AG510" i="1" s="1"/>
  <c r="AE510" i="1" a="1"/>
  <c r="AE510" i="1" s="1"/>
  <c r="AM509" i="1" a="1"/>
  <c r="AM509" i="1"/>
  <c r="AK509" i="1" a="1"/>
  <c r="AK509" i="1"/>
  <c r="AI509" i="1" a="1"/>
  <c r="AI509" i="1" s="1"/>
  <c r="AG509" i="1" a="1"/>
  <c r="AG509" i="1" s="1"/>
  <c r="AE509" i="1" a="1"/>
  <c r="AE509" i="1" s="1"/>
  <c r="AM508" i="1" a="1"/>
  <c r="AM508" i="1"/>
  <c r="AK508" i="1" a="1"/>
  <c r="AK508" i="1"/>
  <c r="AI508" i="1" a="1"/>
  <c r="AI508" i="1" s="1"/>
  <c r="AG508" i="1" a="1"/>
  <c r="AG508" i="1"/>
  <c r="AE508" i="1" a="1"/>
  <c r="AE508" i="1" s="1"/>
  <c r="AM507" i="1" a="1"/>
  <c r="AM507" i="1" s="1"/>
  <c r="AK507" i="1" a="1"/>
  <c r="AK507" i="1"/>
  <c r="AI507" i="1" a="1"/>
  <c r="AI507" i="1" s="1"/>
  <c r="AG507" i="1" a="1"/>
  <c r="AG507" i="1" s="1"/>
  <c r="AE507" i="1" a="1"/>
  <c r="AE507" i="1"/>
  <c r="AM506" i="1" a="1"/>
  <c r="AM506" i="1" s="1"/>
  <c r="AK506" i="1" a="1"/>
  <c r="AK506" i="1"/>
  <c r="AI506" i="1" a="1"/>
  <c r="AI506" i="1" s="1"/>
  <c r="AG506" i="1" a="1"/>
  <c r="AG506" i="1"/>
  <c r="AE506" i="1" a="1"/>
  <c r="AE506" i="1" s="1"/>
  <c r="AM505" i="1" a="1"/>
  <c r="AM505" i="1"/>
  <c r="AK505" i="1" a="1"/>
  <c r="AK505" i="1" s="1"/>
  <c r="AI505" i="1" a="1"/>
  <c r="AI505" i="1"/>
  <c r="AG505" i="1" a="1"/>
  <c r="AG505" i="1" s="1"/>
  <c r="AE505" i="1" a="1"/>
  <c r="AE505" i="1" s="1"/>
  <c r="AM504" i="1" a="1"/>
  <c r="AM504" i="1"/>
  <c r="AK504" i="1" a="1"/>
  <c r="AK504" i="1" s="1"/>
  <c r="AI504" i="1" a="1"/>
  <c r="AI504" i="1" s="1"/>
  <c r="AG504" i="1" a="1"/>
  <c r="AG504" i="1"/>
  <c r="AE504" i="1" a="1"/>
  <c r="AE504" i="1"/>
  <c r="AM503" i="1" a="1"/>
  <c r="AM503" i="1" s="1"/>
  <c r="AK503" i="1" a="1"/>
  <c r="AK503" i="1" s="1"/>
  <c r="AI503" i="1" a="1"/>
  <c r="AI503" i="1" s="1"/>
  <c r="AG503" i="1" a="1"/>
  <c r="AG503" i="1"/>
  <c r="AE503" i="1" a="1"/>
  <c r="AE503" i="1" s="1"/>
  <c r="AM502" i="1" a="1"/>
  <c r="AM502" i="1" s="1"/>
  <c r="AK502" i="1" a="1"/>
  <c r="AK502" i="1" s="1"/>
  <c r="AI502" i="1" a="1"/>
  <c r="AI502" i="1"/>
  <c r="AG502" i="1" a="1"/>
  <c r="AG502" i="1" s="1"/>
  <c r="AE502" i="1" a="1"/>
  <c r="AE502" i="1"/>
  <c r="AM501" i="1" a="1"/>
  <c r="AM501" i="1"/>
  <c r="AK501" i="1" a="1"/>
  <c r="AK501" i="1" s="1"/>
  <c r="AI501" i="1" a="1"/>
  <c r="AI501" i="1"/>
  <c r="AG501" i="1" a="1"/>
  <c r="AG501" i="1" s="1"/>
  <c r="AE501" i="1" a="1"/>
  <c r="AE501" i="1"/>
  <c r="AM500" i="1" a="1"/>
  <c r="AM500" i="1" s="1"/>
  <c r="AK500" i="1" a="1"/>
  <c r="AK500" i="1" s="1"/>
  <c r="AI500" i="1" a="1"/>
  <c r="AI500" i="1" s="1"/>
  <c r="AG500" i="1" a="1"/>
  <c r="AG500" i="1"/>
  <c r="AE500" i="1" a="1"/>
  <c r="AE500" i="1" s="1"/>
  <c r="AM499" i="1" a="1"/>
  <c r="AM499" i="1"/>
  <c r="AK499" i="1" a="1"/>
  <c r="AK499" i="1" s="1"/>
  <c r="AI499" i="1" a="1"/>
  <c r="AI499" i="1"/>
  <c r="AG499" i="1" a="1"/>
  <c r="AG499" i="1"/>
  <c r="AE499" i="1" a="1"/>
  <c r="AE499" i="1" s="1"/>
  <c r="AM498" i="1" a="1"/>
  <c r="AM498" i="1" s="1"/>
  <c r="AK498" i="1" a="1"/>
  <c r="AK498" i="1" s="1"/>
  <c r="AI498" i="1" a="1"/>
  <c r="AI498" i="1"/>
  <c r="AG498" i="1" a="1"/>
  <c r="AG498" i="1" s="1"/>
  <c r="AE498" i="1" a="1"/>
  <c r="AE498" i="1"/>
  <c r="AM497" i="1" a="1"/>
  <c r="AM497" i="1" s="1"/>
  <c r="AK497" i="1" a="1"/>
  <c r="AK497" i="1" s="1"/>
  <c r="AI497" i="1" a="1"/>
  <c r="AI497" i="1" s="1"/>
  <c r="AG497" i="1" a="1"/>
  <c r="AG497" i="1"/>
  <c r="AE497" i="1" a="1"/>
  <c r="AE497" i="1"/>
  <c r="AM496" i="1" a="1"/>
  <c r="AM496" i="1" s="1"/>
  <c r="AK496" i="1" a="1"/>
  <c r="AK496" i="1" s="1"/>
  <c r="AI496" i="1" a="1"/>
  <c r="AI496" i="1"/>
  <c r="AG496" i="1" a="1"/>
  <c r="AG496" i="1"/>
  <c r="AE496" i="1" a="1"/>
  <c r="AE496" i="1" s="1"/>
  <c r="AM495" i="1" a="1"/>
  <c r="AM495" i="1"/>
  <c r="AK495" i="1" a="1"/>
  <c r="AK495" i="1" s="1"/>
  <c r="AI495" i="1" a="1"/>
  <c r="AI495" i="1" s="1"/>
  <c r="AG495" i="1" a="1"/>
  <c r="AG495" i="1" s="1"/>
  <c r="AE495" i="1" a="1"/>
  <c r="AE495" i="1"/>
  <c r="AM494" i="1" a="1"/>
  <c r="AM494" i="1"/>
  <c r="AK494" i="1" a="1"/>
  <c r="AK494" i="1" s="1"/>
  <c r="AI494" i="1" a="1"/>
  <c r="AI494" i="1" s="1"/>
  <c r="AG494" i="1" a="1"/>
  <c r="AG494" i="1"/>
  <c r="AE494" i="1" a="1"/>
  <c r="AE494" i="1"/>
  <c r="AM493" i="1" a="1"/>
  <c r="AM493" i="1" s="1"/>
  <c r="AK493" i="1" a="1"/>
  <c r="AK493" i="1" s="1"/>
  <c r="AI493" i="1" a="1"/>
  <c r="AI493" i="1" s="1"/>
  <c r="AG493" i="1" a="1"/>
  <c r="AG493" i="1" s="1"/>
  <c r="AE493" i="1" a="1"/>
  <c r="AE493" i="1" s="1"/>
  <c r="AM492" i="1" a="1"/>
  <c r="AM492" i="1"/>
  <c r="AK492" i="1" a="1"/>
  <c r="AK492" i="1" s="1"/>
  <c r="AI492" i="1" a="1"/>
  <c r="AI492" i="1" s="1"/>
  <c r="AG492" i="1" a="1"/>
  <c r="AG492" i="1" s="1"/>
  <c r="AE492" i="1" a="1"/>
  <c r="AE492" i="1" s="1"/>
  <c r="AM491" i="1" a="1"/>
  <c r="AM491" i="1"/>
  <c r="AK491" i="1" a="1"/>
  <c r="AK491" i="1" s="1"/>
  <c r="AI491" i="1" a="1"/>
  <c r="AI491" i="1"/>
  <c r="AG491" i="1" a="1"/>
  <c r="AG491" i="1" s="1"/>
  <c r="AE491" i="1" a="1"/>
  <c r="AE491" i="1"/>
  <c r="AM490" i="1" a="1"/>
  <c r="AM490" i="1" s="1"/>
  <c r="AK490" i="1" a="1"/>
  <c r="AK490" i="1" s="1"/>
  <c r="AI490" i="1" a="1"/>
  <c r="AI490" i="1" s="1"/>
  <c r="AG490" i="1" a="1"/>
  <c r="AG490" i="1" s="1"/>
  <c r="AE490" i="1" a="1"/>
  <c r="AE490" i="1" s="1"/>
  <c r="AM489" i="1" a="1"/>
  <c r="AM489" i="1" s="1"/>
  <c r="AK489" i="1" a="1"/>
  <c r="AK489" i="1" s="1"/>
  <c r="AI489" i="1" a="1"/>
  <c r="AI489" i="1" s="1"/>
  <c r="AG489" i="1" a="1"/>
  <c r="AG489" i="1"/>
  <c r="AE489" i="1" a="1"/>
  <c r="AE489" i="1" s="1"/>
  <c r="AM488" i="1" a="1"/>
  <c r="AM488" i="1"/>
  <c r="AK488" i="1" a="1"/>
  <c r="AK488" i="1" s="1"/>
  <c r="AI488" i="1" a="1"/>
  <c r="AI488" i="1"/>
  <c r="AG488" i="1" a="1"/>
  <c r="AG488" i="1" s="1"/>
  <c r="AE488" i="1" a="1"/>
  <c r="AE488" i="1" s="1"/>
  <c r="AM487" i="1" a="1"/>
  <c r="AM487" i="1" s="1"/>
  <c r="AK487" i="1" a="1"/>
  <c r="AK487" i="1" s="1"/>
  <c r="AI487" i="1" a="1"/>
  <c r="AI487" i="1" s="1"/>
  <c r="AG487" i="1" a="1"/>
  <c r="AG487" i="1" s="1"/>
  <c r="AE487" i="1" a="1"/>
  <c r="AE487" i="1"/>
  <c r="AM486" i="1" a="1"/>
  <c r="AM486" i="1" s="1"/>
  <c r="AK486" i="1" a="1"/>
  <c r="AK486" i="1" s="1"/>
  <c r="AI486" i="1" a="1"/>
  <c r="AI486" i="1"/>
  <c r="AG486" i="1" a="1"/>
  <c r="AG486" i="1"/>
  <c r="AE486" i="1" a="1"/>
  <c r="AE486" i="1" s="1"/>
  <c r="AM485" i="1" a="1"/>
  <c r="AM485" i="1" s="1"/>
  <c r="AK485" i="1" a="1"/>
  <c r="AK485" i="1" s="1"/>
  <c r="AI485" i="1" a="1"/>
  <c r="AI485" i="1"/>
  <c r="AG485" i="1" a="1"/>
  <c r="AG485" i="1" s="1"/>
  <c r="AE485" i="1" a="1"/>
  <c r="AE485" i="1" s="1"/>
  <c r="AM484" i="1" a="1"/>
  <c r="AM484" i="1" s="1"/>
  <c r="AK484" i="1" a="1"/>
  <c r="AK484" i="1" s="1"/>
  <c r="AI484" i="1" a="1"/>
  <c r="AI484" i="1" s="1"/>
  <c r="AG484" i="1" a="1"/>
  <c r="AG484" i="1"/>
  <c r="AE484" i="1" a="1"/>
  <c r="AE484" i="1"/>
  <c r="AM483" i="1" a="1"/>
  <c r="AM483" i="1" s="1"/>
  <c r="AK483" i="1" a="1"/>
  <c r="AK483" i="1" s="1"/>
  <c r="AI483" i="1" a="1"/>
  <c r="AI483" i="1" s="1"/>
  <c r="AG483" i="1" a="1"/>
  <c r="AG483" i="1"/>
  <c r="AE483" i="1" a="1"/>
  <c r="AE483" i="1" s="1"/>
  <c r="AM482" i="1" a="1"/>
  <c r="AM482" i="1" s="1"/>
  <c r="AK482" i="1" a="1"/>
  <c r="AK482" i="1" s="1"/>
  <c r="AI482" i="1" a="1"/>
  <c r="AI482" i="1" s="1"/>
  <c r="AG482" i="1" a="1"/>
  <c r="AG482" i="1" s="1"/>
  <c r="AE482" i="1" a="1"/>
  <c r="AE482" i="1"/>
  <c r="AM481" i="1" a="1"/>
  <c r="AM481" i="1"/>
  <c r="AK481" i="1" a="1"/>
  <c r="AK481" i="1" s="1"/>
  <c r="AI481" i="1" a="1"/>
  <c r="AI481" i="1"/>
  <c r="AG481" i="1" a="1"/>
  <c r="AG481" i="1" s="1"/>
  <c r="AE481" i="1" a="1"/>
  <c r="AE481" i="1"/>
  <c r="AM480" i="1" a="1"/>
  <c r="AM480" i="1" s="1"/>
  <c r="AK480" i="1" a="1"/>
  <c r="AK480" i="1" s="1"/>
  <c r="AI480" i="1" a="1"/>
  <c r="AI480" i="1" s="1"/>
  <c r="AG480" i="1" a="1"/>
  <c r="AG480" i="1" s="1"/>
  <c r="AE480" i="1" a="1"/>
  <c r="AE480" i="1" s="1"/>
  <c r="AM479" i="1" a="1"/>
  <c r="AM479" i="1"/>
  <c r="AK479" i="1" a="1"/>
  <c r="AK479" i="1" s="1"/>
  <c r="AI479" i="1" a="1"/>
  <c r="AI479" i="1" s="1"/>
  <c r="AG479" i="1" a="1"/>
  <c r="AG479" i="1"/>
  <c r="AE479" i="1" a="1"/>
  <c r="AE479" i="1" s="1"/>
  <c r="AM478" i="1" a="1"/>
  <c r="AM478" i="1"/>
  <c r="AK478" i="1" a="1"/>
  <c r="AK478" i="1" s="1"/>
  <c r="AI478" i="1" a="1"/>
  <c r="AI478" i="1"/>
  <c r="AG478" i="1" a="1"/>
  <c r="AG478" i="1" s="1"/>
  <c r="AE478" i="1" a="1"/>
  <c r="AE478" i="1" s="1"/>
  <c r="AM477" i="1" a="1"/>
  <c r="AM477" i="1" s="1"/>
  <c r="AK477" i="1" a="1"/>
  <c r="AK477" i="1" s="1"/>
  <c r="AI477" i="1" a="1"/>
  <c r="AI477" i="1" s="1"/>
  <c r="AG477" i="1" a="1"/>
  <c r="AG477" i="1" s="1"/>
  <c r="AE477" i="1" a="1"/>
  <c r="AE477" i="1"/>
  <c r="AM476" i="1" a="1"/>
  <c r="AM476" i="1" s="1"/>
  <c r="AK476" i="1" a="1"/>
  <c r="AK476" i="1" s="1"/>
  <c r="AI476" i="1" a="1"/>
  <c r="AI476" i="1"/>
  <c r="AG476" i="1" a="1"/>
  <c r="AG476" i="1"/>
  <c r="AE476" i="1" a="1"/>
  <c r="AE476" i="1" s="1"/>
  <c r="AM475" i="1" a="1"/>
  <c r="AM475" i="1" s="1"/>
  <c r="AK475" i="1" a="1"/>
  <c r="AK475" i="1" s="1"/>
  <c r="AI475" i="1" a="1"/>
  <c r="AI475" i="1" s="1"/>
  <c r="AG475" i="1" a="1"/>
  <c r="AG475" i="1" s="1"/>
  <c r="AE475" i="1" a="1"/>
  <c r="AE475" i="1" s="1"/>
  <c r="AM474" i="1" a="1"/>
  <c r="AM474" i="1"/>
  <c r="AK474" i="1" a="1"/>
  <c r="AK474" i="1" s="1"/>
  <c r="AI474" i="1" a="1"/>
  <c r="AI474" i="1" s="1"/>
  <c r="AG474" i="1" a="1"/>
  <c r="AG474" i="1"/>
  <c r="AE474" i="1" a="1"/>
  <c r="AE474" i="1"/>
  <c r="AM473" i="1" a="1"/>
  <c r="AM473" i="1" s="1"/>
  <c r="AK473" i="1" a="1"/>
  <c r="AK473" i="1" s="1"/>
  <c r="AI473" i="1" a="1"/>
  <c r="AI473" i="1" s="1"/>
  <c r="AG473" i="1" a="1"/>
  <c r="AG473" i="1" s="1"/>
  <c r="AE473" i="1" a="1"/>
  <c r="AE473" i="1" s="1"/>
  <c r="AM472" i="1" a="1"/>
  <c r="AM472" i="1" s="1"/>
  <c r="AK472" i="1" a="1"/>
  <c r="AK472" i="1" s="1"/>
  <c r="AI472" i="1" a="1"/>
  <c r="AI472" i="1" s="1"/>
  <c r="AG472" i="1" a="1"/>
  <c r="AG472" i="1" s="1"/>
  <c r="AE472" i="1" a="1"/>
  <c r="AE472" i="1"/>
  <c r="AM471" i="1" a="1"/>
  <c r="AM471" i="1"/>
  <c r="AK471" i="1" a="1"/>
  <c r="AK471" i="1" s="1"/>
  <c r="AI471" i="1" a="1"/>
  <c r="AI471" i="1"/>
  <c r="AG471" i="1" a="1"/>
  <c r="AG471" i="1" s="1"/>
  <c r="AE471" i="1" a="1"/>
  <c r="AE471" i="1" s="1"/>
  <c r="AM470" i="1" a="1"/>
  <c r="AM470" i="1" s="1"/>
  <c r="AK470" i="1" a="1"/>
  <c r="AK470" i="1" s="1"/>
  <c r="AI470" i="1" a="1"/>
  <c r="AI470" i="1" s="1"/>
  <c r="AG470" i="1" a="1"/>
  <c r="AG470" i="1" s="1"/>
  <c r="AE470" i="1" a="1"/>
  <c r="AE470" i="1" s="1"/>
  <c r="AM469" i="1" a="1"/>
  <c r="AM469" i="1"/>
  <c r="AK469" i="1" a="1"/>
  <c r="AK469" i="1" s="1"/>
  <c r="AI469" i="1" a="1"/>
  <c r="AI469" i="1" s="1"/>
  <c r="AG469" i="1" a="1"/>
  <c r="AG469" i="1"/>
  <c r="AE469" i="1" a="1"/>
  <c r="AE469" i="1" s="1"/>
  <c r="AM468" i="1" a="1"/>
  <c r="AM468" i="1" s="1"/>
  <c r="AK468" i="1" a="1"/>
  <c r="AK468" i="1" s="1"/>
  <c r="AI468" i="1" a="1"/>
  <c r="AI468" i="1"/>
  <c r="AG468" i="1" a="1"/>
  <c r="AG468" i="1" s="1"/>
  <c r="AE468" i="1" a="1"/>
  <c r="AE468" i="1" s="1"/>
  <c r="AM467" i="1" a="1"/>
  <c r="AM467" i="1" s="1"/>
  <c r="AK467" i="1" a="1"/>
  <c r="AK467" i="1" s="1"/>
  <c r="AI467" i="1" a="1"/>
  <c r="AI467" i="1"/>
  <c r="AG467" i="1" a="1"/>
  <c r="AG467" i="1" s="1"/>
  <c r="AE467" i="1" a="1"/>
  <c r="AE467" i="1"/>
  <c r="AM466" i="1" a="1"/>
  <c r="AM466" i="1" s="1"/>
  <c r="AK466" i="1" a="1"/>
  <c r="AK466" i="1" s="1"/>
  <c r="AI466" i="1" a="1"/>
  <c r="AI466" i="1"/>
  <c r="AG466" i="1" a="1"/>
  <c r="AG466" i="1"/>
  <c r="AE466" i="1" a="1"/>
  <c r="AE466" i="1" s="1"/>
  <c r="AM465" i="1" a="1"/>
  <c r="AM465" i="1" s="1"/>
  <c r="AK465" i="1" a="1"/>
  <c r="AK465" i="1" s="1"/>
  <c r="AI465" i="1" a="1"/>
  <c r="AI465" i="1" s="1"/>
  <c r="AG465" i="1" a="1"/>
  <c r="AG465" i="1"/>
  <c r="AE465" i="1" a="1"/>
  <c r="AE465" i="1" s="1"/>
  <c r="AM464" i="1" a="1"/>
  <c r="AM464" i="1"/>
  <c r="AK464" i="1" a="1"/>
  <c r="AK464" i="1" s="1"/>
  <c r="AI464" i="1" a="1"/>
  <c r="AI464" i="1" s="1"/>
  <c r="AG464" i="1" a="1"/>
  <c r="AG464" i="1"/>
  <c r="AE464" i="1" a="1"/>
  <c r="AE464" i="1"/>
  <c r="AM463" i="1" a="1"/>
  <c r="AM463" i="1" s="1"/>
  <c r="AK463" i="1" a="1"/>
  <c r="AK463" i="1" s="1"/>
  <c r="AI463" i="1" a="1"/>
  <c r="AI463" i="1" s="1"/>
  <c r="AG463" i="1" a="1"/>
  <c r="AG463" i="1" s="1"/>
  <c r="AE463" i="1" a="1"/>
  <c r="AE463" i="1"/>
  <c r="AM462" i="1" a="1"/>
  <c r="AM462" i="1" s="1"/>
  <c r="AK462" i="1" a="1"/>
  <c r="AK462" i="1" s="1"/>
  <c r="AI462" i="1" a="1"/>
  <c r="AI462" i="1" s="1"/>
  <c r="AG462" i="1" a="1"/>
  <c r="AG462" i="1"/>
  <c r="AE462" i="1" a="1"/>
  <c r="AE462" i="1"/>
  <c r="AM461" i="1" a="1"/>
  <c r="AM461" i="1"/>
  <c r="AK461" i="1" a="1"/>
  <c r="AK461" i="1" s="1"/>
  <c r="AI461" i="1" a="1"/>
  <c r="AI461" i="1"/>
  <c r="AG461" i="1" a="1"/>
  <c r="AG461" i="1" s="1"/>
  <c r="AE461" i="1" a="1"/>
  <c r="AE461" i="1" s="1"/>
  <c r="AM460" i="1" a="1"/>
  <c r="AM460" i="1"/>
  <c r="AK460" i="1" a="1"/>
  <c r="AK460" i="1" s="1"/>
  <c r="AI460" i="1" a="1"/>
  <c r="AI460" i="1" s="1"/>
  <c r="AG460" i="1" a="1"/>
  <c r="AG460" i="1" s="1"/>
  <c r="AE460" i="1" a="1"/>
  <c r="AE460" i="1"/>
  <c r="AM459" i="1" a="1"/>
  <c r="AM459" i="1" s="1"/>
  <c r="AK459" i="1" a="1"/>
  <c r="AK459" i="1" s="1"/>
  <c r="AI459" i="1" a="1"/>
  <c r="AI459" i="1" s="1"/>
  <c r="AG459" i="1" a="1"/>
  <c r="AG459" i="1"/>
  <c r="AE459" i="1" a="1"/>
  <c r="AE459" i="1" s="1"/>
  <c r="AM458" i="1" a="1"/>
  <c r="AM458" i="1" s="1"/>
  <c r="AK458" i="1" a="1"/>
  <c r="AK458" i="1" s="1"/>
  <c r="AI458" i="1" a="1"/>
  <c r="AI458" i="1"/>
  <c r="AG458" i="1" a="1"/>
  <c r="AG458" i="1" s="1"/>
  <c r="AE458" i="1" a="1"/>
  <c r="AE458" i="1" s="1"/>
  <c r="AM457" i="1" a="1"/>
  <c r="AM457" i="1" s="1"/>
  <c r="AK457" i="1" a="1"/>
  <c r="AK457" i="1" s="1"/>
  <c r="AI457" i="1" a="1"/>
  <c r="AI457" i="1" s="1"/>
  <c r="AG457" i="1" a="1"/>
  <c r="AG457" i="1" s="1"/>
  <c r="AE457" i="1" a="1"/>
  <c r="AE457" i="1" s="1"/>
  <c r="AM456" i="1" a="1"/>
  <c r="AM456" i="1" s="1"/>
  <c r="AK456" i="1" a="1"/>
  <c r="AK456" i="1" s="1"/>
  <c r="AI456" i="1" a="1"/>
  <c r="AI456" i="1" s="1"/>
  <c r="AG456" i="1" a="1"/>
  <c r="AG456" i="1"/>
  <c r="AE456" i="1" a="1"/>
  <c r="AE456" i="1"/>
  <c r="AM455" i="1" a="1"/>
  <c r="AM455" i="1" s="1"/>
  <c r="AK455" i="1" a="1"/>
  <c r="AK455" i="1" s="1"/>
  <c r="AI455" i="1" a="1"/>
  <c r="AI455" i="1" s="1"/>
  <c r="AG455" i="1" a="1"/>
  <c r="AG455" i="1" s="1"/>
  <c r="AE455" i="1" a="1"/>
  <c r="AE455" i="1" s="1"/>
  <c r="AM454" i="1" a="1"/>
  <c r="AM454" i="1" s="1"/>
  <c r="AK454" i="1" a="1"/>
  <c r="AK454" i="1" s="1"/>
  <c r="AI454" i="1" a="1"/>
  <c r="AI454" i="1"/>
  <c r="AG454" i="1" a="1"/>
  <c r="AG454" i="1" s="1"/>
  <c r="AE454" i="1" a="1"/>
  <c r="AE454" i="1"/>
  <c r="AM453" i="1" a="1"/>
  <c r="AM453" i="1"/>
  <c r="AK453" i="1" a="1"/>
  <c r="AK453" i="1" s="1"/>
  <c r="AI453" i="1" a="1"/>
  <c r="AI453" i="1" s="1"/>
  <c r="AG453" i="1" a="1"/>
  <c r="AG453" i="1" s="1"/>
  <c r="AE453" i="1" a="1"/>
  <c r="AE453" i="1" s="1"/>
  <c r="AM452" i="1" a="1"/>
  <c r="AM452" i="1" s="1"/>
  <c r="AK452" i="1" a="1"/>
  <c r="AK452" i="1" s="1"/>
  <c r="AI452" i="1" a="1"/>
  <c r="AI452" i="1" s="1"/>
  <c r="AG452" i="1" a="1"/>
  <c r="AG452" i="1"/>
  <c r="AE452" i="1" a="1"/>
  <c r="AE452" i="1" s="1"/>
  <c r="AM451" i="1" a="1"/>
  <c r="AM451" i="1"/>
  <c r="AK451" i="1" a="1"/>
  <c r="AK451" i="1" s="1"/>
  <c r="AI451" i="1" a="1"/>
  <c r="AI451" i="1"/>
  <c r="AG451" i="1" a="1"/>
  <c r="AG451" i="1" s="1"/>
  <c r="AE451" i="1" a="1"/>
  <c r="AE451" i="1" s="1"/>
  <c r="AM450" i="1" a="1"/>
  <c r="AM450" i="1" s="1"/>
  <c r="AK450" i="1" a="1"/>
  <c r="AK450" i="1" s="1"/>
  <c r="AI450" i="1" a="1"/>
  <c r="AI450" i="1"/>
  <c r="AG450" i="1" a="1"/>
  <c r="AG450" i="1" s="1"/>
  <c r="AE450" i="1" a="1"/>
  <c r="AE450" i="1"/>
  <c r="AM449" i="1" a="1"/>
  <c r="AM449" i="1" s="1"/>
  <c r="AK449" i="1" a="1"/>
  <c r="AK449" i="1" s="1"/>
  <c r="AI449" i="1" a="1"/>
  <c r="AI449" i="1" s="1"/>
  <c r="AG449" i="1" a="1"/>
  <c r="AG449" i="1"/>
  <c r="AE449" i="1" a="1"/>
  <c r="AE449" i="1" s="1"/>
  <c r="AM448" i="1" a="1"/>
  <c r="AM448" i="1" s="1"/>
  <c r="AK448" i="1" a="1"/>
  <c r="AK448" i="1" s="1"/>
  <c r="AI448" i="1" a="1"/>
  <c r="AI448" i="1"/>
  <c r="AG448" i="1" a="1"/>
  <c r="AG448" i="1"/>
  <c r="AE448" i="1" a="1"/>
  <c r="AE448" i="1" s="1"/>
  <c r="AM447" i="1" a="1"/>
  <c r="AM447" i="1"/>
  <c r="AK447" i="1" a="1"/>
  <c r="AK447" i="1" s="1"/>
  <c r="AI447" i="1" a="1"/>
  <c r="AI447" i="1" s="1"/>
  <c r="AG447" i="1" a="1"/>
  <c r="AG447" i="1" s="1"/>
  <c r="AE447" i="1" a="1"/>
  <c r="AE447" i="1"/>
  <c r="AM446" i="1" a="1"/>
  <c r="AM446" i="1" s="1"/>
  <c r="AK446" i="1" a="1"/>
  <c r="AK446" i="1" s="1"/>
  <c r="AI446" i="1" a="1"/>
  <c r="AI446" i="1" s="1"/>
  <c r="AG446" i="1" a="1"/>
  <c r="AG446" i="1"/>
  <c r="AE446" i="1" a="1"/>
  <c r="AE446" i="1"/>
  <c r="AM445" i="1" a="1"/>
  <c r="AM445" i="1" s="1"/>
  <c r="AK445" i="1" a="1"/>
  <c r="AK445" i="1" s="1"/>
  <c r="AI445" i="1" a="1"/>
  <c r="AI445" i="1" s="1"/>
  <c r="AG445" i="1" a="1"/>
  <c r="AG445" i="1" s="1"/>
  <c r="AE445" i="1" a="1"/>
  <c r="AE445" i="1" s="1"/>
  <c r="AM444" i="1" a="1"/>
  <c r="AM444" i="1" s="1"/>
  <c r="AK444" i="1" a="1"/>
  <c r="AK444" i="1" s="1"/>
  <c r="AI444" i="1" a="1"/>
  <c r="AI444" i="1"/>
  <c r="AG444" i="1" a="1"/>
  <c r="AG444" i="1" s="1"/>
  <c r="AE444" i="1" a="1"/>
  <c r="AE444" i="1"/>
  <c r="AM443" i="1" a="1"/>
  <c r="AM443" i="1"/>
  <c r="AK443" i="1" a="1"/>
  <c r="AK443" i="1" s="1"/>
  <c r="AI443" i="1" a="1"/>
  <c r="AI443" i="1" s="1"/>
  <c r="AG443" i="1" a="1"/>
  <c r="AG443" i="1" s="1"/>
  <c r="AE443" i="1" a="1"/>
  <c r="AE443" i="1" s="1"/>
  <c r="AM442" i="1" a="1"/>
  <c r="AM442" i="1" s="1"/>
  <c r="AK442" i="1" a="1"/>
  <c r="AK442" i="1" s="1"/>
  <c r="AI442" i="1" a="1"/>
  <c r="AI442" i="1" s="1"/>
  <c r="AG442" i="1" a="1"/>
  <c r="AG442" i="1"/>
  <c r="AE442" i="1" a="1"/>
  <c r="AE442" i="1" s="1"/>
  <c r="AM441" i="1" a="1"/>
  <c r="AM441" i="1"/>
  <c r="AK441" i="1" a="1"/>
  <c r="AK441" i="1" s="1"/>
  <c r="AI441" i="1" a="1"/>
  <c r="AI441" i="1"/>
  <c r="AG441" i="1" a="1"/>
  <c r="AG441" i="1" s="1"/>
  <c r="AE441" i="1" a="1"/>
  <c r="AE441" i="1" s="1"/>
  <c r="AM440" i="1" a="1"/>
  <c r="AM440" i="1" s="1"/>
  <c r="AK440" i="1" a="1"/>
  <c r="AK440" i="1" s="1"/>
  <c r="AI440" i="1" a="1"/>
  <c r="AI440" i="1"/>
  <c r="AG440" i="1" a="1"/>
  <c r="AG440" i="1" s="1"/>
  <c r="AE440" i="1" a="1"/>
  <c r="AE440" i="1"/>
  <c r="AM439" i="1" a="1"/>
  <c r="AM439" i="1" s="1"/>
  <c r="AK439" i="1" a="1"/>
  <c r="AK439" i="1" s="1"/>
  <c r="AI439" i="1" a="1"/>
  <c r="AI439" i="1" s="1"/>
  <c r="AG439" i="1" a="1"/>
  <c r="AG439" i="1"/>
  <c r="AE439" i="1" a="1"/>
  <c r="AE439" i="1" s="1"/>
  <c r="AM438" i="1" a="1"/>
  <c r="AM438" i="1" s="1"/>
  <c r="AK438" i="1" a="1"/>
  <c r="AK438" i="1" s="1"/>
  <c r="AI438" i="1" a="1"/>
  <c r="AI438" i="1"/>
  <c r="AG438" i="1" a="1"/>
  <c r="AG438" i="1"/>
  <c r="AE438" i="1" a="1"/>
  <c r="AE438" i="1" s="1"/>
  <c r="AM437" i="1" a="1"/>
  <c r="AM437" i="1"/>
  <c r="AK437" i="1" a="1"/>
  <c r="AK437" i="1" s="1"/>
  <c r="AI437" i="1" a="1"/>
  <c r="AI437" i="1" s="1"/>
  <c r="AG437" i="1" a="1"/>
  <c r="AG437" i="1" s="1"/>
  <c r="AE437" i="1" a="1"/>
  <c r="AE437" i="1"/>
  <c r="AM436" i="1" a="1"/>
  <c r="AM436" i="1" s="1"/>
  <c r="AK436" i="1" a="1"/>
  <c r="AK436" i="1" s="1"/>
  <c r="AI436" i="1" a="1"/>
  <c r="AI436" i="1" s="1"/>
  <c r="AG436" i="1" a="1"/>
  <c r="AG436" i="1"/>
  <c r="AE436" i="1" a="1"/>
  <c r="AE436" i="1"/>
  <c r="AM435" i="1" a="1"/>
  <c r="AM435" i="1" s="1"/>
  <c r="AK435" i="1" a="1"/>
  <c r="AK435" i="1" s="1"/>
  <c r="AI435" i="1" a="1"/>
  <c r="AI435" i="1" s="1"/>
  <c r="AG435" i="1" a="1"/>
  <c r="AG435" i="1" s="1"/>
  <c r="AE435" i="1" a="1"/>
  <c r="AE435" i="1" s="1"/>
  <c r="AM434" i="1" a="1"/>
  <c r="AM434" i="1"/>
  <c r="AK434" i="1" a="1"/>
  <c r="AK434" i="1" s="1"/>
  <c r="AI434" i="1" a="1"/>
  <c r="AI434" i="1"/>
  <c r="AG434" i="1" a="1"/>
  <c r="AG434" i="1" s="1"/>
  <c r="AE434" i="1" a="1"/>
  <c r="AE434" i="1"/>
  <c r="AM433" i="1" a="1"/>
  <c r="AM433" i="1"/>
  <c r="AK433" i="1" a="1"/>
  <c r="AK433" i="1" s="1"/>
  <c r="AI433" i="1" a="1"/>
  <c r="AI433" i="1" s="1"/>
  <c r="AG433" i="1" a="1"/>
  <c r="AG433" i="1" s="1"/>
  <c r="AE433" i="1" a="1"/>
  <c r="AE433" i="1" s="1"/>
  <c r="AM432" i="1" a="1"/>
  <c r="AM432" i="1" s="1"/>
  <c r="AK432" i="1" a="1"/>
  <c r="AK432" i="1" s="1"/>
  <c r="AI432" i="1" a="1"/>
  <c r="AI432" i="1" s="1"/>
  <c r="AG432" i="1" a="1"/>
  <c r="AG432" i="1"/>
  <c r="AE432" i="1" a="1"/>
  <c r="AE432" i="1" s="1"/>
  <c r="AM431" i="1" a="1"/>
  <c r="AM431" i="1"/>
  <c r="AK431" i="1" a="1"/>
  <c r="AK431" i="1" s="1"/>
  <c r="AI431" i="1" a="1"/>
  <c r="AI431" i="1"/>
  <c r="AG431" i="1" a="1"/>
  <c r="AG431" i="1" s="1"/>
  <c r="AE431" i="1" a="1"/>
  <c r="AE431" i="1" s="1"/>
  <c r="AM430" i="1" a="1"/>
  <c r="AM430" i="1" s="1"/>
  <c r="AK430" i="1" a="1"/>
  <c r="AK430" i="1" s="1"/>
  <c r="AI430" i="1" a="1"/>
  <c r="AI430" i="1"/>
  <c r="AG430" i="1" a="1"/>
  <c r="AG430" i="1" s="1"/>
  <c r="AE430" i="1" a="1"/>
  <c r="AE430" i="1"/>
  <c r="AM429" i="1" a="1"/>
  <c r="AM429" i="1" s="1"/>
  <c r="AK429" i="1" a="1"/>
  <c r="AK429" i="1" s="1"/>
  <c r="AI429" i="1" a="1"/>
  <c r="AI429" i="1" s="1"/>
  <c r="AG429" i="1" a="1"/>
  <c r="AG429" i="1"/>
  <c r="AE429" i="1" a="1"/>
  <c r="AE429" i="1" s="1"/>
  <c r="AM428" i="1" a="1"/>
  <c r="AM428" i="1" s="1"/>
  <c r="AK428" i="1" a="1"/>
  <c r="AK428" i="1" s="1"/>
  <c r="AI428" i="1" a="1"/>
  <c r="AI428" i="1"/>
  <c r="AG428" i="1" a="1"/>
  <c r="AG428" i="1"/>
  <c r="AE428" i="1" a="1"/>
  <c r="AE428" i="1" s="1"/>
  <c r="AM427" i="1" a="1"/>
  <c r="AM427" i="1"/>
  <c r="AK427" i="1" a="1"/>
  <c r="AK427" i="1" s="1"/>
  <c r="AI427" i="1" a="1"/>
  <c r="AI427" i="1" s="1"/>
  <c r="AG427" i="1" a="1"/>
  <c r="AG427" i="1" s="1"/>
  <c r="AE427" i="1" a="1"/>
  <c r="AE427" i="1"/>
  <c r="AM426" i="1" a="1"/>
  <c r="AM426" i="1" s="1"/>
  <c r="AK426" i="1" a="1"/>
  <c r="AK426" i="1" s="1"/>
  <c r="AI426" i="1" a="1"/>
  <c r="AI426" i="1" s="1"/>
  <c r="AG426" i="1" a="1"/>
  <c r="AG426" i="1"/>
  <c r="AE426" i="1" a="1"/>
  <c r="AE426" i="1"/>
  <c r="AM425" i="1" a="1"/>
  <c r="AM425" i="1" s="1"/>
  <c r="AK425" i="1" a="1"/>
  <c r="AK425" i="1" s="1"/>
  <c r="AI425" i="1" a="1"/>
  <c r="AI425" i="1" s="1"/>
  <c r="AG425" i="1" a="1"/>
  <c r="AG425" i="1" s="1"/>
  <c r="AE425" i="1" a="1"/>
  <c r="AE425" i="1" s="1"/>
  <c r="AM424" i="1" a="1"/>
  <c r="AM424" i="1"/>
  <c r="AK424" i="1" a="1"/>
  <c r="AK424" i="1" s="1"/>
  <c r="AI424" i="1" a="1"/>
  <c r="AI424" i="1"/>
  <c r="AG424" i="1" a="1"/>
  <c r="AG424" i="1" s="1"/>
  <c r="AE424" i="1" a="1"/>
  <c r="AE424" i="1"/>
  <c r="AM423" i="1" a="1"/>
  <c r="AM423" i="1"/>
  <c r="AK423" i="1" a="1"/>
  <c r="AK423" i="1" s="1"/>
  <c r="AI423" i="1" a="1"/>
  <c r="AI423" i="1" s="1"/>
  <c r="AG423" i="1" a="1"/>
  <c r="AG423" i="1" s="1"/>
  <c r="AE423" i="1" a="1"/>
  <c r="AE423" i="1" s="1"/>
  <c r="AM422" i="1" a="1"/>
  <c r="AM422" i="1" s="1"/>
  <c r="AK422" i="1" a="1"/>
  <c r="AK422" i="1" s="1"/>
  <c r="AI422" i="1" a="1"/>
  <c r="AI422" i="1" s="1"/>
  <c r="AG422" i="1" a="1"/>
  <c r="AG422" i="1"/>
  <c r="AE422" i="1" a="1"/>
  <c r="AE422" i="1" s="1"/>
  <c r="AM421" i="1" a="1"/>
  <c r="AM421" i="1"/>
  <c r="AK421" i="1" a="1"/>
  <c r="AK421" i="1" s="1"/>
  <c r="AI421" i="1" a="1"/>
  <c r="AI421" i="1"/>
  <c r="AG421" i="1" a="1"/>
  <c r="AG421" i="1" s="1"/>
  <c r="AE421" i="1" a="1"/>
  <c r="AE421" i="1" s="1"/>
  <c r="AM420" i="1" a="1"/>
  <c r="AM420" i="1" s="1"/>
  <c r="AK420" i="1" a="1"/>
  <c r="AK420" i="1" s="1"/>
  <c r="AI420" i="1" a="1"/>
  <c r="AI420" i="1"/>
  <c r="AG420" i="1" a="1"/>
  <c r="AG420" i="1" s="1"/>
  <c r="AE420" i="1" a="1"/>
  <c r="AE420" i="1"/>
  <c r="AM419" i="1" a="1"/>
  <c r="AM419" i="1" s="1"/>
  <c r="AK419" i="1" a="1"/>
  <c r="AK419" i="1" s="1"/>
  <c r="AI419" i="1" a="1"/>
  <c r="AI419" i="1" s="1"/>
  <c r="AG419" i="1" a="1"/>
  <c r="AG419" i="1"/>
  <c r="AE419" i="1" a="1"/>
  <c r="AE419" i="1" s="1"/>
  <c r="AM418" i="1" a="1"/>
  <c r="AM418" i="1" s="1"/>
  <c r="AK418" i="1" a="1"/>
  <c r="AK418" i="1" s="1"/>
  <c r="AI418" i="1" a="1"/>
  <c r="AI418" i="1"/>
  <c r="AG418" i="1" a="1"/>
  <c r="AG418" i="1"/>
  <c r="AE418" i="1" a="1"/>
  <c r="AE418" i="1" s="1"/>
  <c r="AM417" i="1" a="1"/>
  <c r="AM417" i="1"/>
  <c r="AK417" i="1" a="1"/>
  <c r="AK417" i="1" s="1"/>
  <c r="AI417" i="1" a="1"/>
  <c r="AI417" i="1"/>
  <c r="AG417" i="1" a="1"/>
  <c r="AG417" i="1" s="1"/>
  <c r="AE417" i="1" a="1"/>
  <c r="AE417" i="1"/>
  <c r="AM416" i="1" a="1"/>
  <c r="AM416" i="1" s="1"/>
  <c r="AK416" i="1" a="1"/>
  <c r="AK416" i="1" s="1"/>
  <c r="AI416" i="1" a="1"/>
  <c r="AI416" i="1" s="1"/>
  <c r="AG416" i="1" a="1"/>
  <c r="AG416" i="1"/>
  <c r="AE416" i="1" a="1"/>
  <c r="AE416" i="1"/>
  <c r="AM415" i="1" a="1"/>
  <c r="AM415" i="1" s="1"/>
  <c r="AK415" i="1" a="1"/>
  <c r="AK415" i="1" s="1"/>
  <c r="AI415" i="1" a="1"/>
  <c r="AI415" i="1" s="1"/>
  <c r="AG415" i="1" a="1"/>
  <c r="AG415" i="1"/>
  <c r="AE415" i="1" a="1"/>
  <c r="AE415" i="1" s="1"/>
  <c r="AM414" i="1" a="1"/>
  <c r="AM414" i="1"/>
  <c r="AK414" i="1" a="1"/>
  <c r="AK414" i="1" s="1"/>
  <c r="AI414" i="1" a="1"/>
  <c r="AI414" i="1"/>
  <c r="AG414" i="1" a="1"/>
  <c r="AG414" i="1" s="1"/>
  <c r="AE414" i="1" a="1"/>
  <c r="AE414" i="1"/>
  <c r="AM413" i="1" a="1"/>
  <c r="AM413" i="1"/>
  <c r="AK413" i="1" a="1"/>
  <c r="AK413" i="1" s="1"/>
  <c r="AI413" i="1" a="1"/>
  <c r="AI413" i="1" s="1"/>
  <c r="AG413" i="1" a="1"/>
  <c r="AG413" i="1" s="1"/>
  <c r="AE413" i="1" a="1"/>
  <c r="AE413" i="1" s="1"/>
  <c r="AM412" i="1" a="1"/>
  <c r="AM412" i="1" s="1"/>
  <c r="AK412" i="1" a="1"/>
  <c r="AK412" i="1" s="1"/>
  <c r="AI412" i="1" a="1"/>
  <c r="AI412" i="1" s="1"/>
  <c r="AG412" i="1" a="1"/>
  <c r="AG412" i="1"/>
  <c r="AE412" i="1" a="1"/>
  <c r="AE412" i="1" s="1"/>
  <c r="AM411" i="1" a="1"/>
  <c r="AM411" i="1"/>
  <c r="AK411" i="1" a="1"/>
  <c r="AK411" i="1" s="1"/>
  <c r="AI411" i="1" a="1"/>
  <c r="AI411" i="1"/>
  <c r="AG411" i="1" a="1"/>
  <c r="AG411" i="1" s="1"/>
  <c r="AE411" i="1" a="1"/>
  <c r="AE411" i="1" s="1"/>
  <c r="AM410" i="1" a="1"/>
  <c r="AM410" i="1" s="1"/>
  <c r="AK410" i="1" a="1"/>
  <c r="AK410" i="1" s="1"/>
  <c r="AI410" i="1" a="1"/>
  <c r="AI410" i="1"/>
  <c r="AG410" i="1" a="1"/>
  <c r="AG410" i="1" s="1"/>
  <c r="AE410" i="1" a="1"/>
  <c r="AE410" i="1"/>
  <c r="AM409" i="1" a="1"/>
  <c r="AM409" i="1" s="1"/>
  <c r="AK409" i="1" a="1"/>
  <c r="AK409" i="1" s="1"/>
  <c r="AI409" i="1" a="1"/>
  <c r="AI409" i="1" s="1"/>
  <c r="AG409" i="1" a="1"/>
  <c r="AG409" i="1"/>
  <c r="AE409" i="1" a="1"/>
  <c r="AE409" i="1" s="1"/>
  <c r="AM408" i="1" a="1"/>
  <c r="AM408" i="1" s="1"/>
  <c r="AK408" i="1" a="1"/>
  <c r="AK408" i="1" s="1"/>
  <c r="AI408" i="1" a="1"/>
  <c r="AI408" i="1"/>
  <c r="AG408" i="1" a="1"/>
  <c r="AG408" i="1"/>
  <c r="AE408" i="1" a="1"/>
  <c r="AE408" i="1" s="1"/>
  <c r="AM407" i="1" a="1"/>
  <c r="AM407" i="1"/>
  <c r="AK407" i="1" a="1"/>
  <c r="AK407" i="1" s="1"/>
  <c r="AI407" i="1" a="1"/>
  <c r="AI407" i="1" s="1"/>
  <c r="AG407" i="1" a="1"/>
  <c r="AG407" i="1" s="1"/>
  <c r="AE407" i="1" a="1"/>
  <c r="AE407" i="1"/>
  <c r="AM406" i="1" a="1"/>
  <c r="AM406" i="1" s="1"/>
  <c r="AK406" i="1" a="1"/>
  <c r="AK406" i="1" s="1"/>
  <c r="AI406" i="1" a="1"/>
  <c r="AI406" i="1" s="1"/>
  <c r="AG406" i="1" a="1"/>
  <c r="AG406" i="1"/>
  <c r="AE406" i="1" a="1"/>
  <c r="AE406" i="1"/>
  <c r="AM405" i="1" a="1"/>
  <c r="AM405" i="1" s="1"/>
  <c r="AK405" i="1" a="1"/>
  <c r="AK405" i="1" s="1"/>
  <c r="AI405" i="1" a="1"/>
  <c r="AI405" i="1" s="1"/>
  <c r="AG405" i="1" a="1"/>
  <c r="AG405" i="1" s="1"/>
  <c r="AE405" i="1" a="1"/>
  <c r="AE405" i="1" s="1"/>
  <c r="AM404" i="1" a="1"/>
  <c r="AM404" i="1"/>
  <c r="AK404" i="1" a="1"/>
  <c r="AK404" i="1" s="1"/>
  <c r="AI404" i="1" a="1"/>
  <c r="AI404" i="1"/>
  <c r="AG404" i="1" a="1"/>
  <c r="AG404" i="1" s="1"/>
  <c r="AE404" i="1" a="1"/>
  <c r="AE404" i="1"/>
  <c r="AM403" i="1" a="1"/>
  <c r="AM403" i="1"/>
  <c r="AK403" i="1" a="1"/>
  <c r="AK403" i="1" s="1"/>
  <c r="AI403" i="1" a="1"/>
  <c r="AI403" i="1" s="1"/>
  <c r="AG403" i="1" a="1"/>
  <c r="AG403" i="1" s="1"/>
  <c r="AE403" i="1" a="1"/>
  <c r="AE403" i="1" s="1"/>
  <c r="AM402" i="1" a="1"/>
  <c r="AM402" i="1" s="1"/>
  <c r="AK402" i="1" a="1"/>
  <c r="AK402" i="1" s="1"/>
  <c r="AI402" i="1" a="1"/>
  <c r="AI402" i="1" s="1"/>
  <c r="AG402" i="1" a="1"/>
  <c r="AG402" i="1"/>
  <c r="AE402" i="1" a="1"/>
  <c r="AE402" i="1" s="1"/>
  <c r="AM401" i="1" a="1"/>
  <c r="AM401" i="1"/>
  <c r="AK401" i="1" a="1"/>
  <c r="AK401" i="1" s="1"/>
  <c r="AI401" i="1" a="1"/>
  <c r="AI401" i="1" s="1"/>
  <c r="AG401" i="1" a="1"/>
  <c r="AG401" i="1" s="1"/>
  <c r="AE401" i="1" a="1"/>
  <c r="AE401" i="1" s="1"/>
  <c r="AM400" i="1" a="1"/>
  <c r="AM400" i="1" s="1"/>
  <c r="AK400" i="1" a="1"/>
  <c r="AK400" i="1" s="1"/>
  <c r="AI400" i="1" a="1"/>
  <c r="AI400" i="1"/>
  <c r="AG400" i="1" a="1"/>
  <c r="AG400" i="1" s="1"/>
  <c r="AE400" i="1" a="1"/>
  <c r="AE400" i="1"/>
  <c r="AM399" i="1" a="1"/>
  <c r="AM399" i="1" s="1"/>
  <c r="AK399" i="1" a="1"/>
  <c r="AK399" i="1" s="1"/>
  <c r="AI399" i="1" a="1"/>
  <c r="AI399" i="1" s="1"/>
  <c r="AG399" i="1" a="1"/>
  <c r="AG399" i="1" s="1"/>
  <c r="AE399" i="1" a="1"/>
  <c r="AE399" i="1" s="1"/>
  <c r="AM398" i="1" a="1"/>
  <c r="AM398" i="1" s="1"/>
  <c r="AK398" i="1" a="1"/>
  <c r="AK398" i="1" s="1"/>
  <c r="AI398" i="1" a="1"/>
  <c r="AI398" i="1"/>
  <c r="AG398" i="1" a="1"/>
  <c r="AG398" i="1"/>
  <c r="AE398" i="1" a="1"/>
  <c r="AE398" i="1" s="1"/>
  <c r="AM397" i="1" a="1"/>
  <c r="AM397" i="1"/>
  <c r="AK397" i="1" a="1"/>
  <c r="AK397" i="1" s="1"/>
  <c r="AI397" i="1" a="1"/>
  <c r="AI397" i="1" s="1"/>
  <c r="AG397" i="1" a="1"/>
  <c r="AG397" i="1" s="1"/>
  <c r="AE397" i="1" a="1"/>
  <c r="AE397" i="1"/>
  <c r="AM396" i="1" a="1"/>
  <c r="AM396" i="1" s="1"/>
  <c r="AK396" i="1" a="1"/>
  <c r="AK396" i="1" s="1"/>
  <c r="AI396" i="1" a="1"/>
  <c r="AI396" i="1" s="1"/>
  <c r="AG396" i="1" a="1"/>
  <c r="AG396" i="1"/>
  <c r="AE396" i="1" a="1"/>
  <c r="AE396" i="1"/>
  <c r="AM395" i="1" a="1"/>
  <c r="AM395" i="1" s="1"/>
  <c r="AK395" i="1" a="1"/>
  <c r="AK395" i="1" s="1"/>
  <c r="AI395" i="1" a="1"/>
  <c r="AI395" i="1" s="1"/>
  <c r="AG395" i="1" a="1"/>
  <c r="AG395" i="1" s="1"/>
  <c r="AE395" i="1" a="1"/>
  <c r="AE395" i="1" s="1"/>
  <c r="AM394" i="1" a="1"/>
  <c r="AM394" i="1" s="1"/>
  <c r="AK394" i="1" a="1"/>
  <c r="AK394" i="1" s="1"/>
  <c r="AI394" i="1" a="1"/>
  <c r="AI394" i="1"/>
  <c r="AG394" i="1" a="1"/>
  <c r="AG394" i="1" s="1"/>
  <c r="AE394" i="1" a="1"/>
  <c r="AE394" i="1"/>
  <c r="AM393" i="1" a="1"/>
  <c r="AM393" i="1"/>
  <c r="AK393" i="1" a="1"/>
  <c r="AK393" i="1" s="1"/>
  <c r="AI393" i="1" a="1"/>
  <c r="AI393" i="1" s="1"/>
  <c r="AG393" i="1" a="1"/>
  <c r="AG393" i="1" s="1"/>
  <c r="AE393" i="1" a="1"/>
  <c r="AE393" i="1" s="1"/>
  <c r="AM392" i="1" a="1"/>
  <c r="AM392" i="1" s="1"/>
  <c r="AK392" i="1" a="1"/>
  <c r="AK392" i="1" s="1"/>
  <c r="AI392" i="1" a="1"/>
  <c r="AI392" i="1" s="1"/>
  <c r="AG392" i="1" a="1"/>
  <c r="AG392" i="1"/>
  <c r="AE392" i="1" a="1"/>
  <c r="AE392" i="1" s="1"/>
  <c r="AM391" i="1" a="1"/>
  <c r="AM391" i="1"/>
  <c r="AK391" i="1" a="1"/>
  <c r="AK391" i="1" s="1"/>
  <c r="AI391" i="1" a="1"/>
  <c r="AI391" i="1"/>
  <c r="AG391" i="1" a="1"/>
  <c r="AG391" i="1" s="1"/>
  <c r="AE391" i="1" a="1"/>
  <c r="AE391" i="1" s="1"/>
  <c r="AM390" i="1" a="1"/>
  <c r="AM390" i="1" s="1"/>
  <c r="AK390" i="1" a="1"/>
  <c r="AK390" i="1" s="1"/>
  <c r="AI390" i="1" a="1"/>
  <c r="AI390" i="1"/>
  <c r="AG390" i="1" a="1"/>
  <c r="AG390" i="1" s="1"/>
  <c r="AE390" i="1" a="1"/>
  <c r="AE390" i="1"/>
  <c r="AM389" i="1" a="1"/>
  <c r="AM389" i="1" s="1"/>
  <c r="AK389" i="1" a="1"/>
  <c r="AK389" i="1" s="1"/>
  <c r="AI389" i="1" a="1"/>
  <c r="AI389" i="1" s="1"/>
  <c r="AG389" i="1" a="1"/>
  <c r="AG389" i="1" s="1"/>
  <c r="AE389" i="1" a="1"/>
  <c r="AE389" i="1" s="1"/>
  <c r="AM388" i="1" a="1"/>
  <c r="AM388" i="1" s="1"/>
  <c r="AK388" i="1" a="1"/>
  <c r="AK388" i="1" s="1"/>
  <c r="AI388" i="1" a="1"/>
  <c r="AI388" i="1"/>
  <c r="AG388" i="1" a="1"/>
  <c r="AG388" i="1"/>
  <c r="AE388" i="1" a="1"/>
  <c r="AE388" i="1" s="1"/>
  <c r="AM387" i="1" a="1"/>
  <c r="AM387" i="1"/>
  <c r="AK387" i="1" a="1"/>
  <c r="AK387" i="1" s="1"/>
  <c r="AI387" i="1" a="1"/>
  <c r="AI387" i="1"/>
  <c r="AG387" i="1" a="1"/>
  <c r="AG387" i="1" s="1"/>
  <c r="AE387" i="1" a="1"/>
  <c r="AE387" i="1" s="1"/>
  <c r="AM386" i="1" a="1"/>
  <c r="AM386" i="1" s="1"/>
  <c r="AK386" i="1" a="1"/>
  <c r="AK386" i="1" s="1"/>
  <c r="AI386" i="1" a="1"/>
  <c r="AI386" i="1" s="1"/>
  <c r="AG386" i="1" a="1"/>
  <c r="AG386" i="1"/>
  <c r="AE386" i="1" a="1"/>
  <c r="AE386" i="1"/>
  <c r="AM385" i="1" a="1"/>
  <c r="AM385" i="1" s="1"/>
  <c r="AK385" i="1" a="1"/>
  <c r="AK385" i="1" s="1"/>
  <c r="AI385" i="1" a="1"/>
  <c r="AI385" i="1" s="1"/>
  <c r="AG385" i="1" a="1"/>
  <c r="AG385" i="1"/>
  <c r="AE385" i="1" a="1"/>
  <c r="AE385" i="1" s="1"/>
  <c r="AM384" i="1" a="1"/>
  <c r="AM384" i="1" s="1"/>
  <c r="AK384" i="1" a="1"/>
  <c r="AK384" i="1" s="1"/>
  <c r="AI384" i="1" a="1"/>
  <c r="AI384" i="1"/>
  <c r="AG384" i="1" a="1"/>
  <c r="AG384" i="1" s="1"/>
  <c r="AE384" i="1" a="1"/>
  <c r="AE384" i="1"/>
  <c r="AM383" i="1" a="1"/>
  <c r="AM383" i="1"/>
  <c r="AK383" i="1" a="1"/>
  <c r="AK383" i="1" s="1"/>
  <c r="AI383" i="1" a="1"/>
  <c r="AI383" i="1" s="1"/>
  <c r="AG383" i="1" a="1"/>
  <c r="AG383" i="1" s="1"/>
  <c r="AE383" i="1" a="1"/>
  <c r="AE383" i="1"/>
  <c r="AM382" i="1" a="1"/>
  <c r="AM382" i="1" s="1"/>
  <c r="AK382" i="1" a="1"/>
  <c r="AK382" i="1" s="1"/>
  <c r="AI382" i="1" a="1"/>
  <c r="AI382" i="1" s="1"/>
  <c r="AG382" i="1" a="1"/>
  <c r="AG382" i="1"/>
  <c r="AE382" i="1" a="1"/>
  <c r="AE382" i="1" s="1"/>
  <c r="AM381" i="1" a="1"/>
  <c r="AM381" i="1"/>
  <c r="AK381" i="1" a="1"/>
  <c r="AK381" i="1" s="1"/>
  <c r="AI381" i="1" a="1"/>
  <c r="AI381" i="1"/>
  <c r="AG381" i="1" a="1"/>
  <c r="AG381" i="1" s="1"/>
  <c r="AE381" i="1" a="1"/>
  <c r="AE381" i="1" s="1"/>
  <c r="AM380" i="1" a="1"/>
  <c r="AM380" i="1"/>
  <c r="AK380" i="1" a="1"/>
  <c r="AK380" i="1" s="1"/>
  <c r="AI380" i="1" a="1"/>
  <c r="AI380" i="1"/>
  <c r="AG380" i="1" a="1"/>
  <c r="AG380" i="1" s="1"/>
  <c r="AE380" i="1" a="1"/>
  <c r="AE380" i="1"/>
  <c r="AM379" i="1" a="1"/>
  <c r="AM379" i="1" s="1"/>
  <c r="AK379" i="1" a="1"/>
  <c r="AK379" i="1" s="1"/>
  <c r="AI379" i="1" a="1"/>
  <c r="AI379" i="1" s="1"/>
  <c r="AG379" i="1" a="1"/>
  <c r="AG379" i="1"/>
  <c r="AE379" i="1" a="1"/>
  <c r="AE379" i="1" s="1"/>
  <c r="AM378" i="1" a="1"/>
  <c r="AM378" i="1" s="1"/>
  <c r="AK378" i="1" a="1"/>
  <c r="AK378" i="1" s="1"/>
  <c r="AI378" i="1" a="1"/>
  <c r="AI378" i="1"/>
  <c r="AG378" i="1" a="1"/>
  <c r="AG378" i="1"/>
  <c r="AE378" i="1" a="1"/>
  <c r="AE378" i="1" s="1"/>
  <c r="AM377" i="1" a="1"/>
  <c r="AM377" i="1"/>
  <c r="AK377" i="1" a="1"/>
  <c r="AK377" i="1" s="1"/>
  <c r="AI377" i="1" a="1"/>
  <c r="AI377" i="1"/>
  <c r="AG377" i="1" a="1"/>
  <c r="AG377" i="1" s="1"/>
  <c r="AE377" i="1" a="1"/>
  <c r="AE377" i="1" s="1"/>
  <c r="AM376" i="1" a="1"/>
  <c r="AM376" i="1" s="1"/>
  <c r="AK376" i="1" a="1"/>
  <c r="AK376" i="1" s="1"/>
  <c r="AI376" i="1" a="1"/>
  <c r="AI376" i="1" s="1"/>
  <c r="AG376" i="1" a="1"/>
  <c r="AG376" i="1"/>
  <c r="AE376" i="1" a="1"/>
  <c r="AE376" i="1"/>
  <c r="AM375" i="1" a="1"/>
  <c r="AM375" i="1"/>
  <c r="AK375" i="1" a="1"/>
  <c r="AK375" i="1" s="1"/>
  <c r="AI375" i="1" a="1"/>
  <c r="AI375" i="1" s="1"/>
  <c r="AG375" i="1" a="1"/>
  <c r="AG375" i="1"/>
  <c r="AE375" i="1" a="1"/>
  <c r="AE375" i="1" s="1"/>
  <c r="AM374" i="1" a="1"/>
  <c r="AM374" i="1" s="1"/>
  <c r="AK374" i="1" a="1"/>
  <c r="AK374" i="1" s="1"/>
  <c r="AI374" i="1" a="1"/>
  <c r="AI374" i="1"/>
  <c r="AG374" i="1" a="1"/>
  <c r="AG374" i="1" s="1"/>
  <c r="AE374" i="1" a="1"/>
  <c r="AE374" i="1"/>
  <c r="AM373" i="1" a="1"/>
  <c r="AM373" i="1" s="1"/>
  <c r="AK373" i="1" a="1"/>
  <c r="AK373" i="1" s="1"/>
  <c r="AI373" i="1" a="1"/>
  <c r="AI373" i="1" s="1"/>
  <c r="AG373" i="1" a="1"/>
  <c r="AG373" i="1" s="1"/>
  <c r="AE373" i="1" a="1"/>
  <c r="AE373" i="1"/>
  <c r="AM372" i="1" a="1"/>
  <c r="AM372" i="1"/>
  <c r="AK372" i="1" a="1"/>
  <c r="AK372" i="1" s="1"/>
  <c r="AI372" i="1" a="1"/>
  <c r="AI372" i="1" s="1"/>
  <c r="AG372" i="1" a="1"/>
  <c r="AG372" i="1"/>
  <c r="AE372" i="1" a="1"/>
  <c r="AE372" i="1" s="1"/>
  <c r="AM371" i="1" a="1"/>
  <c r="AM371" i="1"/>
  <c r="AK371" i="1" a="1"/>
  <c r="AK371" i="1" s="1"/>
  <c r="AI371" i="1" a="1"/>
  <c r="AI371" i="1" s="1"/>
  <c r="AG371" i="1" a="1"/>
  <c r="AG371" i="1" s="1"/>
  <c r="AE371" i="1" a="1"/>
  <c r="AE371" i="1" s="1"/>
  <c r="AM370" i="1" a="1"/>
  <c r="AM370" i="1"/>
  <c r="AK370" i="1" a="1"/>
  <c r="AK370" i="1" s="1"/>
  <c r="AI370" i="1" a="1"/>
  <c r="AI370" i="1" s="1"/>
  <c r="AG370" i="1" a="1"/>
  <c r="AG370" i="1"/>
  <c r="AE370" i="1" a="1"/>
  <c r="AE370" i="1"/>
  <c r="AM369" i="1" a="1"/>
  <c r="AM369" i="1" s="1"/>
  <c r="AK369" i="1" a="1"/>
  <c r="AK369" i="1" s="1"/>
  <c r="AI369" i="1" a="1"/>
  <c r="AI369" i="1"/>
  <c r="AG369" i="1" a="1"/>
  <c r="AG369" i="1" s="1"/>
  <c r="AE369" i="1" a="1"/>
  <c r="AE369" i="1" s="1"/>
  <c r="AM368" i="1" a="1"/>
  <c r="AM368" i="1" s="1"/>
  <c r="AK368" i="1" a="1"/>
  <c r="AK368" i="1" s="1"/>
  <c r="AI368" i="1" a="1"/>
  <c r="AI368" i="1"/>
  <c r="AG368" i="1" a="1"/>
  <c r="AG368" i="1" s="1"/>
  <c r="AE368" i="1" a="1"/>
  <c r="AE368" i="1" s="1"/>
  <c r="AM367" i="1" a="1"/>
  <c r="AM367" i="1"/>
  <c r="AK367" i="1" a="1"/>
  <c r="AK367" i="1" s="1"/>
  <c r="AI367" i="1" a="1"/>
  <c r="AI367" i="1"/>
  <c r="AG367" i="1" a="1"/>
  <c r="AG367" i="1"/>
  <c r="AE367" i="1" a="1"/>
  <c r="AE367" i="1"/>
  <c r="AM366" i="1" a="1"/>
  <c r="AM366" i="1" s="1"/>
  <c r="AK366" i="1" a="1"/>
  <c r="AK366" i="1" s="1"/>
  <c r="AI366" i="1" a="1"/>
  <c r="AI366" i="1" s="1"/>
  <c r="AG366" i="1" a="1"/>
  <c r="AG366" i="1"/>
  <c r="AE366" i="1" a="1"/>
  <c r="AE366" i="1" s="1"/>
  <c r="AM365" i="1" a="1"/>
  <c r="AM365" i="1" s="1"/>
  <c r="AK365" i="1" a="1"/>
  <c r="AK365" i="1" s="1"/>
  <c r="AI365" i="1" a="1"/>
  <c r="AI365" i="1" s="1"/>
  <c r="AG365" i="1" a="1"/>
  <c r="AG365" i="1"/>
  <c r="AE365" i="1" a="1"/>
  <c r="AE365" i="1" s="1"/>
  <c r="AM364" i="1" a="1"/>
  <c r="AM364" i="1" s="1"/>
  <c r="AK364" i="1" a="1"/>
  <c r="AK364" i="1" s="1"/>
  <c r="AI364" i="1" a="1"/>
  <c r="AI364" i="1"/>
  <c r="AG364" i="1" a="1"/>
  <c r="AG364" i="1" s="1"/>
  <c r="AE364" i="1" a="1"/>
  <c r="AE364" i="1" s="1"/>
  <c r="AM363" i="1" a="1"/>
  <c r="AM363" i="1" s="1"/>
  <c r="AK363" i="1" a="1"/>
  <c r="AK363" i="1" s="1"/>
  <c r="AI363" i="1" a="1"/>
  <c r="AI363" i="1" s="1"/>
  <c r="AG363" i="1" a="1"/>
  <c r="AG363" i="1" s="1"/>
  <c r="AE363" i="1" a="1"/>
  <c r="AE363" i="1"/>
  <c r="AM362" i="1" a="1"/>
  <c r="AM362" i="1" s="1"/>
  <c r="AK362" i="1" a="1"/>
  <c r="AK362" i="1" s="1"/>
  <c r="AI362" i="1" a="1"/>
  <c r="AI362" i="1"/>
  <c r="AG362" i="1" a="1"/>
  <c r="AG362" i="1"/>
  <c r="AE362" i="1" a="1"/>
  <c r="AE362" i="1" s="1"/>
  <c r="AM361" i="1" a="1"/>
  <c r="AM361" i="1"/>
  <c r="AK361" i="1" a="1"/>
  <c r="AK361" i="1" s="1"/>
  <c r="AI361" i="1" a="1"/>
  <c r="AI361" i="1"/>
  <c r="AG361" i="1" a="1"/>
  <c r="AG361" i="1" s="1"/>
  <c r="AE361" i="1" a="1"/>
  <c r="AE361" i="1" s="1"/>
  <c r="AM360" i="1" a="1"/>
  <c r="AM360" i="1"/>
  <c r="AK360" i="1" a="1"/>
  <c r="AK360" i="1" s="1"/>
  <c r="AI360" i="1" a="1"/>
  <c r="AI360" i="1"/>
  <c r="AG360" i="1" a="1"/>
  <c r="AG360" i="1"/>
  <c r="AE360" i="1" a="1"/>
  <c r="AE360" i="1"/>
  <c r="AM359" i="1" a="1"/>
  <c r="AM359" i="1" s="1"/>
  <c r="AK359" i="1" a="1"/>
  <c r="AK359" i="1" s="1"/>
  <c r="AI359" i="1" a="1"/>
  <c r="AI359" i="1" s="1"/>
  <c r="AG359" i="1" a="1"/>
  <c r="AG359" i="1" s="1"/>
  <c r="AE359" i="1" a="1"/>
  <c r="AE359" i="1"/>
  <c r="AM358" i="1" a="1"/>
  <c r="AM358" i="1" s="1"/>
  <c r="AK358" i="1" a="1"/>
  <c r="AK358" i="1"/>
  <c r="AI358" i="1" a="1"/>
  <c r="AI358" i="1"/>
  <c r="AG358" i="1" a="1"/>
  <c r="AG358" i="1"/>
  <c r="AE358" i="1" a="1"/>
  <c r="AE358" i="1"/>
  <c r="AM357" i="1" a="1"/>
  <c r="AM357" i="1" s="1"/>
  <c r="AK357" i="1" a="1"/>
  <c r="AK357" i="1" s="1"/>
  <c r="AI357" i="1" a="1"/>
  <c r="AI357" i="1" s="1"/>
  <c r="AG357" i="1" a="1"/>
  <c r="AG357" i="1" s="1"/>
  <c r="AE357" i="1" a="1"/>
  <c r="AE357" i="1" s="1"/>
  <c r="AM356" i="1" a="1"/>
  <c r="AM356" i="1" s="1"/>
  <c r="AK356" i="1" a="1"/>
  <c r="AK356" i="1"/>
  <c r="AI356" i="1" a="1"/>
  <c r="AI356" i="1"/>
  <c r="AG356" i="1" a="1"/>
  <c r="AG356" i="1"/>
  <c r="AE356" i="1" a="1"/>
  <c r="AE356" i="1"/>
  <c r="AM355" i="1" a="1"/>
  <c r="AM355" i="1" s="1"/>
  <c r="AK355" i="1" a="1"/>
  <c r="AK355" i="1" s="1"/>
  <c r="AI355" i="1" a="1"/>
  <c r="AI355" i="1" s="1"/>
  <c r="AG355" i="1" a="1"/>
  <c r="AG355" i="1" s="1"/>
  <c r="AE355" i="1" a="1"/>
  <c r="AE355" i="1" s="1"/>
  <c r="AM354" i="1" a="1"/>
  <c r="AM354" i="1" s="1"/>
  <c r="AK354" i="1" a="1"/>
  <c r="AK354" i="1"/>
  <c r="AI354" i="1" a="1"/>
  <c r="AI354" i="1"/>
  <c r="AG354" i="1" a="1"/>
  <c r="AG354" i="1"/>
  <c r="AE354" i="1" a="1"/>
  <c r="AE354" i="1"/>
  <c r="AM353" i="1" a="1"/>
  <c r="AM353" i="1" s="1"/>
  <c r="AK353" i="1" a="1"/>
  <c r="AK353" i="1" s="1"/>
  <c r="AI353" i="1" a="1"/>
  <c r="AI353" i="1" s="1"/>
  <c r="AG353" i="1" a="1"/>
  <c r="AG353" i="1" s="1"/>
  <c r="AE353" i="1" a="1"/>
  <c r="AE353" i="1" s="1"/>
  <c r="AM352" i="1" a="1"/>
  <c r="AM352" i="1" s="1"/>
  <c r="AK352" i="1" a="1"/>
  <c r="AK352" i="1"/>
  <c r="AI352" i="1" a="1"/>
  <c r="AI352" i="1"/>
  <c r="AG352" i="1" a="1"/>
  <c r="AG352" i="1"/>
  <c r="AE352" i="1" a="1"/>
  <c r="AE352" i="1"/>
  <c r="AM351" i="1" a="1"/>
  <c r="AM351" i="1" s="1"/>
  <c r="AK351" i="1" a="1"/>
  <c r="AK351" i="1" s="1"/>
  <c r="AI351" i="1" a="1"/>
  <c r="AI351" i="1" s="1"/>
  <c r="AG351" i="1" a="1"/>
  <c r="AG351" i="1" s="1"/>
  <c r="AE351" i="1" a="1"/>
  <c r="AE351" i="1" s="1"/>
  <c r="AM350" i="1" a="1"/>
  <c r="AM350" i="1" s="1"/>
  <c r="AK350" i="1" a="1"/>
  <c r="AK350" i="1"/>
  <c r="AI350" i="1" a="1"/>
  <c r="AI350" i="1"/>
  <c r="AG350" i="1" a="1"/>
  <c r="AG350" i="1"/>
  <c r="AE350" i="1" a="1"/>
  <c r="AE350" i="1"/>
  <c r="AM349" i="1" a="1"/>
  <c r="AM349" i="1" s="1"/>
  <c r="AK349" i="1" a="1"/>
  <c r="AK349" i="1" s="1"/>
  <c r="AI349" i="1" a="1"/>
  <c r="AI349" i="1" s="1"/>
  <c r="AG349" i="1" a="1"/>
  <c r="AG349" i="1" s="1"/>
  <c r="AE349" i="1" a="1"/>
  <c r="AE349" i="1" s="1"/>
  <c r="AM348" i="1" a="1"/>
  <c r="AM348" i="1" s="1"/>
  <c r="AK348" i="1" a="1"/>
  <c r="AK348" i="1"/>
  <c r="AI348" i="1" a="1"/>
  <c r="AI348" i="1"/>
  <c r="AG348" i="1" a="1"/>
  <c r="AG348" i="1"/>
  <c r="AE348" i="1" a="1"/>
  <c r="AE348" i="1"/>
  <c r="AM347" i="1" a="1"/>
  <c r="AM347" i="1" s="1"/>
  <c r="AK347" i="1" a="1"/>
  <c r="AK347" i="1" s="1"/>
  <c r="AI347" i="1" a="1"/>
  <c r="AI347" i="1" s="1"/>
  <c r="AG347" i="1" a="1"/>
  <c r="AG347" i="1" s="1"/>
  <c r="AE347" i="1" a="1"/>
  <c r="AE347" i="1" s="1"/>
  <c r="AM346" i="1" a="1"/>
  <c r="AM346" i="1" s="1"/>
  <c r="AK346" i="1" a="1"/>
  <c r="AK346" i="1"/>
  <c r="AI346" i="1" a="1"/>
  <c r="AI346" i="1"/>
  <c r="AG346" i="1" a="1"/>
  <c r="AG346" i="1"/>
  <c r="AE346" i="1" a="1"/>
  <c r="AE346" i="1" s="1"/>
  <c r="AM345" i="1" a="1"/>
  <c r="AM345" i="1" s="1"/>
  <c r="AK345" i="1" a="1"/>
  <c r="AK345" i="1" s="1"/>
  <c r="AI345" i="1" a="1"/>
  <c r="AI345" i="1" s="1"/>
  <c r="AG345" i="1" a="1"/>
  <c r="AG345" i="1" s="1"/>
  <c r="AE345" i="1" a="1"/>
  <c r="AE345" i="1" s="1"/>
  <c r="AM344" i="1" a="1"/>
  <c r="AM344" i="1" s="1"/>
  <c r="AK344" i="1" a="1"/>
  <c r="AK344" i="1"/>
  <c r="AI344" i="1" a="1"/>
  <c r="AI344" i="1"/>
  <c r="AG344" i="1" a="1"/>
  <c r="AG344" i="1"/>
  <c r="AE344" i="1" a="1"/>
  <c r="AE344" i="1"/>
  <c r="AM343" i="1" a="1"/>
  <c r="AM343" i="1" s="1"/>
  <c r="AK343" i="1" a="1"/>
  <c r="AK343" i="1" s="1"/>
  <c r="AI343" i="1" a="1"/>
  <c r="AI343" i="1"/>
  <c r="AG343" i="1" a="1"/>
  <c r="AG343" i="1" s="1"/>
  <c r="AE343" i="1" a="1"/>
  <c r="AE343" i="1" s="1"/>
  <c r="AM342" i="1" a="1"/>
  <c r="AM342" i="1" s="1"/>
  <c r="AK342" i="1" a="1"/>
  <c r="AK342" i="1"/>
  <c r="AI342" i="1" a="1"/>
  <c r="AI342" i="1"/>
  <c r="AG342" i="1" a="1"/>
  <c r="AG342" i="1"/>
  <c r="AE342" i="1" a="1"/>
  <c r="AE342" i="1"/>
  <c r="AM341" i="1" a="1"/>
  <c r="AM341" i="1" s="1"/>
  <c r="AK341" i="1" a="1"/>
  <c r="AK341" i="1" s="1"/>
  <c r="AI341" i="1" a="1"/>
  <c r="AI341" i="1" s="1"/>
  <c r="AG341" i="1" a="1"/>
  <c r="AG341" i="1" s="1"/>
  <c r="AE341" i="1" a="1"/>
  <c r="AE341" i="1" s="1"/>
  <c r="AM340" i="1" a="1"/>
  <c r="AM340" i="1" s="1"/>
  <c r="AK340" i="1" a="1"/>
  <c r="AK340" i="1"/>
  <c r="AI340" i="1" a="1"/>
  <c r="AI340" i="1"/>
  <c r="AG340" i="1" a="1"/>
  <c r="AG340" i="1"/>
  <c r="AE340" i="1" a="1"/>
  <c r="AE340" i="1"/>
  <c r="AM339" i="1" a="1"/>
  <c r="AM339" i="1" s="1"/>
  <c r="AK339" i="1" a="1"/>
  <c r="AK339" i="1" s="1"/>
  <c r="AI339" i="1" a="1"/>
  <c r="AI339" i="1" s="1"/>
  <c r="AG339" i="1" a="1"/>
  <c r="AG339" i="1" s="1"/>
  <c r="AE339" i="1" a="1"/>
  <c r="AE339" i="1"/>
  <c r="AM338" i="1" a="1"/>
  <c r="AM338" i="1" s="1"/>
  <c r="AK338" i="1" a="1"/>
  <c r="AK338" i="1"/>
  <c r="AI338" i="1" a="1"/>
  <c r="AI338" i="1"/>
  <c r="AG338" i="1" a="1"/>
  <c r="AG338" i="1"/>
  <c r="AE338" i="1" a="1"/>
  <c r="AE338" i="1"/>
  <c r="AM337" i="1" a="1"/>
  <c r="AM337" i="1" s="1"/>
  <c r="AK337" i="1" a="1"/>
  <c r="AK337" i="1" s="1"/>
  <c r="AI337" i="1" a="1"/>
  <c r="AI337" i="1" s="1"/>
  <c r="AG337" i="1" a="1"/>
  <c r="AG337" i="1" s="1"/>
  <c r="AE337" i="1" a="1"/>
  <c r="AE337" i="1" s="1"/>
  <c r="AM336" i="1" a="1"/>
  <c r="AM336" i="1" s="1"/>
  <c r="AK336" i="1" a="1"/>
  <c r="AK336" i="1" s="1"/>
  <c r="AI336" i="1" a="1"/>
  <c r="AI336" i="1" s="1"/>
  <c r="AG336" i="1" a="1"/>
  <c r="AG336" i="1"/>
  <c r="AE336" i="1" a="1"/>
  <c r="AE336" i="1"/>
  <c r="AM335" i="1" a="1"/>
  <c r="AM335" i="1" s="1"/>
  <c r="AK335" i="1" a="1"/>
  <c r="AK335" i="1"/>
  <c r="AI335" i="1" a="1"/>
  <c r="AI335" i="1" s="1"/>
  <c r="AG335" i="1" a="1"/>
  <c r="AG335" i="1" s="1"/>
  <c r="AE335" i="1" a="1"/>
  <c r="AE335" i="1" s="1"/>
  <c r="AM334" i="1" a="1"/>
  <c r="AM334" i="1" s="1"/>
  <c r="AK334" i="1" a="1"/>
  <c r="AK334" i="1"/>
  <c r="AI334" i="1" a="1"/>
  <c r="AI334" i="1"/>
  <c r="AG334" i="1" a="1"/>
  <c r="AG334" i="1"/>
  <c r="AE334" i="1" a="1"/>
  <c r="AE334" i="1"/>
  <c r="AM333" i="1" a="1"/>
  <c r="AM333" i="1" s="1"/>
  <c r="AK333" i="1" a="1"/>
  <c r="AK333" i="1" s="1"/>
  <c r="AI333" i="1" a="1"/>
  <c r="AI333" i="1" s="1"/>
  <c r="AG333" i="1" a="1"/>
  <c r="AG333" i="1"/>
  <c r="AE333" i="1" a="1"/>
  <c r="AE333" i="1" s="1"/>
  <c r="AM332" i="1" a="1"/>
  <c r="AM332" i="1" s="1"/>
  <c r="AK332" i="1" a="1"/>
  <c r="AK332" i="1"/>
  <c r="AI332" i="1" a="1"/>
  <c r="AI332" i="1"/>
  <c r="AG332" i="1" a="1"/>
  <c r="AG332" i="1" s="1"/>
  <c r="AE332" i="1" a="1"/>
  <c r="AE332" i="1" s="1"/>
  <c r="AM331" i="1" a="1"/>
  <c r="AM331" i="1" s="1"/>
  <c r="AK331" i="1" a="1"/>
  <c r="AK331" i="1" s="1"/>
  <c r="AI331" i="1" a="1"/>
  <c r="AI331" i="1"/>
  <c r="AG331" i="1" a="1"/>
  <c r="AG331" i="1" s="1"/>
  <c r="AE331" i="1" a="1"/>
  <c r="AE331" i="1" s="1"/>
  <c r="AM330" i="1" a="1"/>
  <c r="AM330" i="1" s="1"/>
  <c r="AK330" i="1" a="1"/>
  <c r="AK330" i="1"/>
  <c r="AI330" i="1" a="1"/>
  <c r="AI330" i="1"/>
  <c r="AG330" i="1" a="1"/>
  <c r="AG330" i="1" s="1"/>
  <c r="AE330" i="1" a="1"/>
  <c r="AE330" i="1"/>
  <c r="AM329" i="1" a="1"/>
  <c r="AM329" i="1" s="1"/>
  <c r="AK329" i="1" a="1"/>
  <c r="AK329" i="1" s="1"/>
  <c r="AI329" i="1" a="1"/>
  <c r="AI329" i="1" s="1"/>
  <c r="AG329" i="1" a="1"/>
  <c r="AG329" i="1" s="1"/>
  <c r="AE329" i="1" a="1"/>
  <c r="AE329" i="1" s="1"/>
  <c r="AM328" i="1" a="1"/>
  <c r="AM328" i="1" s="1"/>
  <c r="AK328" i="1" a="1"/>
  <c r="AK328" i="1" s="1"/>
  <c r="AI328" i="1" a="1"/>
  <c r="AI328" i="1"/>
  <c r="AG328" i="1" a="1"/>
  <c r="AG328" i="1"/>
  <c r="AE328" i="1" a="1"/>
  <c r="AE328" i="1"/>
  <c r="AM327" i="1" a="1"/>
  <c r="AM327" i="1" s="1"/>
  <c r="AK327" i="1" a="1"/>
  <c r="AK327" i="1"/>
  <c r="AI327" i="1" a="1"/>
  <c r="AI327" i="1" s="1"/>
  <c r="AG327" i="1" a="1"/>
  <c r="AG327" i="1" s="1"/>
  <c r="AE327" i="1" a="1"/>
  <c r="AE327" i="1"/>
  <c r="AM326" i="1" a="1"/>
  <c r="AM326" i="1" s="1"/>
  <c r="AK326" i="1" a="1"/>
  <c r="AK326" i="1" s="1"/>
  <c r="AI326" i="1" a="1"/>
  <c r="AI326" i="1"/>
  <c r="AG326" i="1" a="1"/>
  <c r="AG326" i="1"/>
  <c r="AE326" i="1" a="1"/>
  <c r="AE326" i="1" s="1"/>
  <c r="AM325" i="1" a="1"/>
  <c r="AM325" i="1" s="1"/>
  <c r="AK325" i="1" a="1"/>
  <c r="AK325" i="1" s="1"/>
  <c r="AI325" i="1" a="1"/>
  <c r="AI325" i="1"/>
  <c r="AG325" i="1" a="1"/>
  <c r="AG325" i="1" s="1"/>
  <c r="AE325" i="1" a="1"/>
  <c r="AE325" i="1"/>
  <c r="AM324" i="1" a="1"/>
  <c r="AM324" i="1" s="1"/>
  <c r="AK324" i="1" a="1"/>
  <c r="AK324" i="1"/>
  <c r="AI324" i="1" a="1"/>
  <c r="AI324" i="1" s="1"/>
  <c r="AG324" i="1" a="1"/>
  <c r="AG324" i="1"/>
  <c r="AE324" i="1" a="1"/>
  <c r="AE324" i="1"/>
  <c r="AM323" i="1" a="1"/>
  <c r="AM323" i="1" s="1"/>
  <c r="AK323" i="1" a="1"/>
  <c r="AK323" i="1" s="1"/>
  <c r="AI323" i="1" a="1"/>
  <c r="AI323" i="1" s="1"/>
  <c r="AG323" i="1" a="1"/>
  <c r="AG323" i="1" s="1"/>
  <c r="AE323" i="1" a="1"/>
  <c r="AE323" i="1" s="1"/>
  <c r="AM322" i="1" a="1"/>
  <c r="AM322" i="1" s="1"/>
  <c r="AK322" i="1" a="1"/>
  <c r="AK322" i="1" s="1"/>
  <c r="AI322" i="1" a="1"/>
  <c r="AI322" i="1" s="1"/>
  <c r="AG322" i="1" a="1"/>
  <c r="AG322" i="1" s="1"/>
  <c r="AE322" i="1" a="1"/>
  <c r="AE322" i="1" s="1"/>
  <c r="AM321" i="1" a="1"/>
  <c r="AM321" i="1" s="1"/>
  <c r="AK321" i="1" a="1"/>
  <c r="AK321" i="1" s="1"/>
  <c r="AI321" i="1" a="1"/>
  <c r="AI321" i="1"/>
  <c r="AG321" i="1" a="1"/>
  <c r="AG321" i="1"/>
  <c r="AE321" i="1" a="1"/>
  <c r="AE321" i="1" s="1"/>
  <c r="AM320" i="1" a="1"/>
  <c r="AM320" i="1" s="1"/>
  <c r="AK320" i="1" a="1"/>
  <c r="AK320" i="1"/>
  <c r="AI320" i="1" a="1"/>
  <c r="AI320" i="1"/>
  <c r="AG320" i="1" a="1"/>
  <c r="AG320" i="1" s="1"/>
  <c r="AE320" i="1" a="1"/>
  <c r="AE320" i="1" s="1"/>
  <c r="AM319" i="1" a="1"/>
  <c r="AM319" i="1" s="1"/>
  <c r="AK319" i="1" a="1"/>
  <c r="AK319" i="1" s="1"/>
  <c r="AI319" i="1" a="1"/>
  <c r="AI319" i="1"/>
  <c r="AG319" i="1" a="1"/>
  <c r="AG319" i="1" s="1"/>
  <c r="AE319" i="1" a="1"/>
  <c r="AE319" i="1" s="1"/>
  <c r="AM318" i="1" a="1"/>
  <c r="AM318" i="1" s="1"/>
  <c r="AK318" i="1" a="1"/>
  <c r="AK318" i="1" s="1"/>
  <c r="AI318" i="1" a="1"/>
  <c r="AI318" i="1"/>
  <c r="AG318" i="1" a="1"/>
  <c r="AG318" i="1"/>
  <c r="AE318" i="1" a="1"/>
  <c r="AE318" i="1"/>
  <c r="AM317" i="1" a="1"/>
  <c r="AM317" i="1" s="1"/>
  <c r="AK317" i="1" a="1"/>
  <c r="AK317" i="1" s="1"/>
  <c r="AI317" i="1" a="1"/>
  <c r="AI317" i="1" s="1"/>
  <c r="AG317" i="1" a="1"/>
  <c r="AG317" i="1"/>
  <c r="AE317" i="1" a="1"/>
  <c r="AE317" i="1" s="1"/>
  <c r="AM316" i="1" a="1"/>
  <c r="AM316" i="1"/>
  <c r="AK316" i="1" a="1"/>
  <c r="AK316" i="1"/>
  <c r="AI316" i="1" a="1"/>
  <c r="AI316" i="1" s="1"/>
  <c r="AG316" i="1" a="1"/>
  <c r="AG316" i="1" s="1"/>
  <c r="AE316" i="1" a="1"/>
  <c r="AE316" i="1"/>
  <c r="AM315" i="1" a="1"/>
  <c r="AM315" i="1"/>
  <c r="AK315" i="1" a="1"/>
  <c r="AK315" i="1" s="1"/>
  <c r="AI315" i="1" a="1"/>
  <c r="AI315" i="1" s="1"/>
  <c r="AG315" i="1" a="1"/>
  <c r="AG315" i="1" s="1"/>
  <c r="AE315" i="1" a="1"/>
  <c r="AE315" i="1"/>
  <c r="AM314" i="1" a="1"/>
  <c r="AM314" i="1" s="1"/>
  <c r="AK314" i="1" a="1"/>
  <c r="AK314" i="1"/>
  <c r="AI314" i="1" a="1"/>
  <c r="AI314" i="1" s="1"/>
  <c r="AG314" i="1" a="1"/>
  <c r="AG314" i="1" s="1"/>
  <c r="AE314" i="1" a="1"/>
  <c r="AE314" i="1" s="1"/>
  <c r="AM313" i="1" a="1"/>
  <c r="AM313" i="1"/>
  <c r="AK313" i="1" a="1"/>
  <c r="AK313" i="1"/>
  <c r="AI313" i="1" a="1"/>
  <c r="AI313" i="1" s="1"/>
  <c r="AG313" i="1" a="1"/>
  <c r="AG313" i="1"/>
  <c r="AE313" i="1" a="1"/>
  <c r="AE313" i="1" s="1"/>
  <c r="AM312" i="1" a="1"/>
  <c r="AM312" i="1"/>
  <c r="AK312" i="1" a="1"/>
  <c r="AK312" i="1"/>
  <c r="AI312" i="1" a="1"/>
  <c r="AI312" i="1" s="1"/>
  <c r="AG312" i="1" a="1"/>
  <c r="AG312" i="1" s="1"/>
  <c r="AE312" i="1" a="1"/>
  <c r="AE312" i="1" s="1"/>
  <c r="AM311" i="1" a="1"/>
  <c r="AM311" i="1" s="1"/>
  <c r="AK311" i="1" a="1"/>
  <c r="AK311" i="1"/>
  <c r="AI311" i="1" a="1"/>
  <c r="AI311" i="1" s="1"/>
  <c r="AG311" i="1" a="1"/>
  <c r="AG311" i="1"/>
  <c r="AE311" i="1" a="1"/>
  <c r="AE311" i="1"/>
  <c r="AM310" i="1" a="1"/>
  <c r="AM310" i="1" s="1"/>
  <c r="AK310" i="1" a="1"/>
  <c r="AK310" i="1"/>
  <c r="AI310" i="1" a="1"/>
  <c r="AI310" i="1" s="1"/>
  <c r="AG310" i="1" a="1"/>
  <c r="AG310" i="1"/>
  <c r="AE310" i="1" a="1"/>
  <c r="AE310" i="1" s="1"/>
  <c r="AM309" i="1" a="1"/>
  <c r="AM309" i="1" s="1"/>
  <c r="AK309" i="1" a="1"/>
  <c r="AK309" i="1" s="1"/>
  <c r="AI309" i="1" a="1"/>
  <c r="AI309" i="1" s="1"/>
  <c r="AG309" i="1" a="1"/>
  <c r="AG309" i="1"/>
  <c r="AE309" i="1" a="1"/>
  <c r="AE309" i="1"/>
  <c r="AM308" i="1" a="1"/>
  <c r="AM308" i="1"/>
  <c r="AK308" i="1" a="1"/>
  <c r="AK308" i="1" s="1"/>
  <c r="AI308" i="1" a="1"/>
  <c r="AI308" i="1" s="1"/>
  <c r="AG308" i="1" a="1"/>
  <c r="AG308" i="1"/>
  <c r="AE308" i="1" a="1"/>
  <c r="AE308" i="1"/>
  <c r="AM307" i="1" a="1"/>
  <c r="AM307" i="1" s="1"/>
  <c r="AK307" i="1" a="1"/>
  <c r="AK307" i="1" s="1"/>
  <c r="AI307" i="1" a="1"/>
  <c r="AI307" i="1" s="1"/>
  <c r="AG307" i="1" a="1"/>
  <c r="AG307" i="1"/>
  <c r="AE307" i="1" a="1"/>
  <c r="AE307" i="1"/>
  <c r="AM306" i="1" a="1"/>
  <c r="AM306" i="1"/>
  <c r="AK306" i="1" a="1"/>
  <c r="AK306" i="1"/>
  <c r="AI306" i="1" a="1"/>
  <c r="AI306" i="1" s="1"/>
  <c r="AG306" i="1" a="1"/>
  <c r="AG306" i="1" s="1"/>
  <c r="AE306" i="1" a="1"/>
  <c r="AE306" i="1"/>
  <c r="AM305" i="1" a="1"/>
  <c r="AM305" i="1"/>
  <c r="AK305" i="1" a="1"/>
  <c r="AK305" i="1" s="1"/>
  <c r="AI305" i="1" a="1"/>
  <c r="AI305" i="1" s="1"/>
  <c r="AG305" i="1" a="1"/>
  <c r="AG305" i="1" s="1"/>
  <c r="AE305" i="1" a="1"/>
  <c r="AE305" i="1"/>
  <c r="AM304" i="1" a="1"/>
  <c r="AM304" i="1"/>
  <c r="AK304" i="1" a="1"/>
  <c r="AK304" i="1"/>
  <c r="AI304" i="1" a="1"/>
  <c r="AI304" i="1" s="1"/>
  <c r="AG304" i="1" a="1"/>
  <c r="AG304" i="1" s="1"/>
  <c r="AE304" i="1" a="1"/>
  <c r="AE304" i="1" s="1"/>
  <c r="AM303" i="1" a="1"/>
  <c r="AM303" i="1" s="1"/>
  <c r="AK303" i="1" a="1"/>
  <c r="AK303" i="1" s="1"/>
  <c r="AI303" i="1" a="1"/>
  <c r="AI303" i="1" s="1"/>
  <c r="AG303" i="1" a="1"/>
  <c r="AG303" i="1"/>
  <c r="AE303" i="1" a="1"/>
  <c r="AE303" i="1" s="1"/>
  <c r="AM302" i="1" a="1"/>
  <c r="AM302" i="1"/>
  <c r="AK302" i="1" a="1"/>
  <c r="AK302" i="1"/>
  <c r="AI302" i="1" a="1"/>
  <c r="AI302" i="1" s="1"/>
  <c r="AG302" i="1" a="1"/>
  <c r="AG302" i="1" s="1"/>
  <c r="AE302" i="1" a="1"/>
  <c r="AE302" i="1"/>
  <c r="AM301" i="1" a="1"/>
  <c r="AM301" i="1" s="1"/>
  <c r="AK301" i="1" a="1"/>
  <c r="AK301" i="1" s="1"/>
  <c r="AI301" i="1" a="1"/>
  <c r="AI301" i="1" s="1"/>
  <c r="AG301" i="1" a="1"/>
  <c r="AG301" i="1"/>
  <c r="AE301" i="1" a="1"/>
  <c r="AE301" i="1"/>
  <c r="AM300" i="1" a="1"/>
  <c r="AM300" i="1" s="1"/>
  <c r="AK300" i="1" a="1"/>
  <c r="AK300" i="1"/>
  <c r="AI300" i="1" a="1"/>
  <c r="AI300" i="1" s="1"/>
  <c r="AG300" i="1" a="1"/>
  <c r="AG300" i="1" s="1"/>
  <c r="AE300" i="1" a="1"/>
  <c r="AE300" i="1" s="1"/>
  <c r="AM299" i="1" a="1"/>
  <c r="AM299" i="1"/>
  <c r="AK299" i="1" a="1"/>
  <c r="AK299" i="1" s="1"/>
  <c r="AI299" i="1" a="1"/>
  <c r="AI299" i="1" s="1"/>
  <c r="AG299" i="1" a="1"/>
  <c r="AG299" i="1"/>
  <c r="AE299" i="1" a="1"/>
  <c r="AE299" i="1"/>
  <c r="AM298" i="1" a="1"/>
  <c r="AM298" i="1" s="1"/>
  <c r="AK298" i="1" a="1"/>
  <c r="AK298" i="1" s="1"/>
  <c r="AI298" i="1" a="1"/>
  <c r="AI298" i="1" s="1"/>
  <c r="AG298" i="1" a="1"/>
  <c r="AG298" i="1" s="1"/>
  <c r="AE298" i="1" a="1"/>
  <c r="AE298" i="1" s="1"/>
  <c r="AM297" i="1" a="1"/>
  <c r="AM297" i="1" s="1"/>
  <c r="AK297" i="1" a="1"/>
  <c r="AK297" i="1"/>
  <c r="AI297" i="1" a="1"/>
  <c r="AI297" i="1" s="1"/>
  <c r="AG297" i="1" a="1"/>
  <c r="AG297" i="1"/>
  <c r="AE297" i="1" a="1"/>
  <c r="AE297" i="1"/>
  <c r="AM296" i="1" a="1"/>
  <c r="AM296" i="1"/>
  <c r="AK296" i="1" a="1"/>
  <c r="AK296" i="1"/>
  <c r="AI296" i="1" a="1"/>
  <c r="AI296" i="1" s="1"/>
  <c r="AG296" i="1" a="1"/>
  <c r="AG296" i="1" s="1"/>
  <c r="AE296" i="1" a="1"/>
  <c r="AE296" i="1" s="1"/>
  <c r="AM295" i="1" a="1"/>
  <c r="AM295" i="1" s="1"/>
  <c r="AK295" i="1" a="1"/>
  <c r="AK295" i="1" s="1"/>
  <c r="AI295" i="1" a="1"/>
  <c r="AI295" i="1" s="1"/>
  <c r="AG295" i="1" a="1"/>
  <c r="AG295" i="1" s="1"/>
  <c r="AE295" i="1" a="1"/>
  <c r="AE295" i="1"/>
  <c r="AM294" i="1" a="1"/>
  <c r="AM294" i="1"/>
  <c r="AK294" i="1" a="1"/>
  <c r="AK294" i="1"/>
  <c r="AI294" i="1" a="1"/>
  <c r="AI294" i="1" s="1"/>
  <c r="AG294" i="1" a="1"/>
  <c r="AG294" i="1" s="1"/>
  <c r="AE294" i="1" a="1"/>
  <c r="AE294" i="1" s="1"/>
  <c r="AM293" i="1" a="1"/>
  <c r="AM293" i="1" s="1"/>
  <c r="AK293" i="1" a="1"/>
  <c r="AK293" i="1" s="1"/>
  <c r="AI293" i="1" a="1"/>
  <c r="AI293" i="1" s="1"/>
  <c r="AG293" i="1" a="1"/>
  <c r="AG293" i="1"/>
  <c r="AE293" i="1" a="1"/>
  <c r="AE293" i="1" s="1"/>
  <c r="AM292" i="1" a="1"/>
  <c r="AM292" i="1"/>
  <c r="AK292" i="1" a="1"/>
  <c r="AK292" i="1"/>
  <c r="AI292" i="1" a="1"/>
  <c r="AI292" i="1" s="1"/>
  <c r="AG292" i="1" a="1"/>
  <c r="AG292" i="1" s="1"/>
  <c r="AE292" i="1" a="1"/>
  <c r="AE292" i="1" s="1"/>
  <c r="AM291" i="1" a="1"/>
  <c r="AM291" i="1" s="1"/>
  <c r="AK291" i="1" a="1"/>
  <c r="AK291" i="1" s="1"/>
  <c r="AI291" i="1" a="1"/>
  <c r="AI291" i="1" s="1"/>
  <c r="AG291" i="1" a="1"/>
  <c r="AG291" i="1"/>
  <c r="AE291" i="1" a="1"/>
  <c r="AE291" i="1"/>
  <c r="AM290" i="1" a="1"/>
  <c r="AM290" i="1" s="1"/>
  <c r="AK290" i="1" a="1"/>
  <c r="AK290" i="1"/>
  <c r="AI290" i="1" a="1"/>
  <c r="AI290" i="1" s="1"/>
  <c r="AG290" i="1" a="1"/>
  <c r="AG290" i="1" s="1"/>
  <c r="AE290" i="1" a="1"/>
  <c r="AE290" i="1" s="1"/>
  <c r="AM289" i="1" a="1"/>
  <c r="AM289" i="1" s="1"/>
  <c r="AK289" i="1" a="1"/>
  <c r="AK289" i="1" s="1"/>
  <c r="AI289" i="1" a="1"/>
  <c r="AI289" i="1" s="1"/>
  <c r="AG289" i="1" a="1"/>
  <c r="AG289" i="1"/>
  <c r="AE289" i="1" a="1"/>
  <c r="AE289" i="1"/>
  <c r="AM288" i="1" a="1"/>
  <c r="AM288" i="1"/>
  <c r="AK288" i="1" a="1"/>
  <c r="AK288" i="1" s="1"/>
  <c r="AI288" i="1" a="1"/>
  <c r="AI288" i="1" s="1"/>
  <c r="AG288" i="1" a="1"/>
  <c r="AG288" i="1" s="1"/>
  <c r="AE288" i="1" a="1"/>
  <c r="AE288" i="1" s="1"/>
  <c r="AM287" i="1" a="1"/>
  <c r="AM287" i="1" s="1"/>
  <c r="AK287" i="1" a="1"/>
  <c r="AK287" i="1" s="1"/>
  <c r="AI287" i="1" a="1"/>
  <c r="AI287" i="1" s="1"/>
  <c r="AG287" i="1" a="1"/>
  <c r="AG287" i="1"/>
  <c r="AE287" i="1" a="1"/>
  <c r="AE287" i="1"/>
  <c r="AM286" i="1" a="1"/>
  <c r="AM286" i="1"/>
  <c r="AK286" i="1" a="1"/>
  <c r="AK286" i="1"/>
  <c r="AI286" i="1" a="1"/>
  <c r="AI286" i="1" s="1"/>
  <c r="AG286" i="1" a="1"/>
  <c r="AG286" i="1" s="1"/>
  <c r="AE286" i="1" a="1"/>
  <c r="AE286" i="1" s="1"/>
  <c r="AM285" i="1" a="1"/>
  <c r="AM285" i="1" s="1"/>
  <c r="AK285" i="1" a="1"/>
  <c r="AK285" i="1" s="1"/>
  <c r="AI285" i="1" a="1"/>
  <c r="AI285" i="1" s="1"/>
  <c r="AG285" i="1" a="1"/>
  <c r="AG285" i="1" s="1"/>
  <c r="AE285" i="1" a="1"/>
  <c r="AE285" i="1"/>
  <c r="AM284" i="1" a="1"/>
  <c r="AM284" i="1"/>
  <c r="AK284" i="1" a="1"/>
  <c r="AK284" i="1"/>
  <c r="AI284" i="1" a="1"/>
  <c r="AI284" i="1" s="1"/>
  <c r="AG284" i="1" a="1"/>
  <c r="AG284" i="1" s="1"/>
  <c r="AE284" i="1" a="1"/>
  <c r="AE284" i="1" s="1"/>
  <c r="AM283" i="1" a="1"/>
  <c r="AM283" i="1" s="1"/>
  <c r="AK283" i="1" a="1"/>
  <c r="AK283" i="1" s="1"/>
  <c r="AI283" i="1" a="1"/>
  <c r="AI283" i="1" s="1"/>
  <c r="AG283" i="1" a="1"/>
  <c r="AG283" i="1"/>
  <c r="AE283" i="1" a="1"/>
  <c r="AE283" i="1" s="1"/>
  <c r="AM282" i="1" a="1"/>
  <c r="AM282" i="1"/>
  <c r="AK282" i="1" a="1"/>
  <c r="AK282" i="1"/>
  <c r="AI282" i="1" a="1"/>
  <c r="AI282" i="1" s="1"/>
  <c r="AG282" i="1" a="1"/>
  <c r="AG282" i="1" s="1"/>
  <c r="AE282" i="1" a="1"/>
  <c r="AE282" i="1"/>
  <c r="AM281" i="1" a="1"/>
  <c r="AM281" i="1" s="1"/>
  <c r="AK281" i="1" a="1"/>
  <c r="AK281" i="1" s="1"/>
  <c r="AI281" i="1" a="1"/>
  <c r="AI281" i="1" s="1"/>
  <c r="AG281" i="1" a="1"/>
  <c r="AG281" i="1"/>
  <c r="AE281" i="1" a="1"/>
  <c r="AE281" i="1"/>
  <c r="AM280" i="1" a="1"/>
  <c r="AM280" i="1" s="1"/>
  <c r="AK280" i="1" a="1"/>
  <c r="AK280" i="1"/>
  <c r="AI280" i="1" a="1"/>
  <c r="AI280" i="1" s="1"/>
  <c r="AG280" i="1" a="1"/>
  <c r="AG280" i="1" s="1"/>
  <c r="AE280" i="1" a="1"/>
  <c r="AE280" i="1" s="1"/>
  <c r="AM279" i="1" a="1"/>
  <c r="AM279" i="1" s="1"/>
  <c r="AK279" i="1" a="1"/>
  <c r="AK279" i="1" s="1"/>
  <c r="AI279" i="1" a="1"/>
  <c r="AI279" i="1" s="1"/>
  <c r="AG279" i="1" a="1"/>
  <c r="AG279" i="1"/>
  <c r="AE279" i="1" a="1"/>
  <c r="AE279" i="1"/>
  <c r="AM278" i="1" a="1"/>
  <c r="AM278" i="1"/>
  <c r="AK278" i="1" a="1"/>
  <c r="AK278" i="1" s="1"/>
  <c r="AI278" i="1" a="1"/>
  <c r="AI278" i="1" s="1"/>
  <c r="AG278" i="1" a="1"/>
  <c r="AG278" i="1" s="1"/>
  <c r="AE278" i="1" a="1"/>
  <c r="AE278" i="1" s="1"/>
  <c r="AM277" i="1" a="1"/>
  <c r="AM277" i="1" s="1"/>
  <c r="AK277" i="1" a="1"/>
  <c r="AK277" i="1"/>
  <c r="AI277" i="1" a="1"/>
  <c r="AI277" i="1" s="1"/>
  <c r="AG277" i="1" a="1"/>
  <c r="AG277" i="1"/>
  <c r="AE277" i="1" a="1"/>
  <c r="AE277" i="1"/>
  <c r="AM276" i="1" a="1"/>
  <c r="AM276" i="1"/>
  <c r="AK276" i="1" a="1"/>
  <c r="AK276" i="1"/>
  <c r="AI276" i="1" a="1"/>
  <c r="AI276" i="1" s="1"/>
  <c r="AG276" i="1" a="1"/>
  <c r="AG276" i="1" s="1"/>
  <c r="AE276" i="1" a="1"/>
  <c r="AE276" i="1" s="1"/>
  <c r="AM275" i="1" a="1"/>
  <c r="AM275" i="1" s="1"/>
  <c r="AK275" i="1" a="1"/>
  <c r="AK275" i="1" s="1"/>
  <c r="AI275" i="1" a="1"/>
  <c r="AI275" i="1" s="1"/>
  <c r="AG275" i="1" a="1"/>
  <c r="AG275" i="1" s="1"/>
  <c r="AE275" i="1" a="1"/>
  <c r="AE275" i="1"/>
  <c r="AM274" i="1" a="1"/>
  <c r="AM274" i="1"/>
  <c r="AK274" i="1" a="1"/>
  <c r="AK274" i="1"/>
  <c r="AI274" i="1" a="1"/>
  <c r="AI274" i="1" s="1"/>
  <c r="AG274" i="1" a="1"/>
  <c r="AG274" i="1" s="1"/>
  <c r="AE274" i="1" a="1"/>
  <c r="AE274" i="1" s="1"/>
  <c r="AM273" i="1" a="1"/>
  <c r="AM273" i="1" s="1"/>
  <c r="AK273" i="1" a="1"/>
  <c r="AK273" i="1" s="1"/>
  <c r="AI273" i="1" a="1"/>
  <c r="AI273" i="1" s="1"/>
  <c r="AG273" i="1" a="1"/>
  <c r="AG273" i="1"/>
  <c r="AE273" i="1" a="1"/>
  <c r="AE273" i="1" s="1"/>
  <c r="AM272" i="1" a="1"/>
  <c r="AM272" i="1"/>
  <c r="AK272" i="1" a="1"/>
  <c r="AK272" i="1"/>
  <c r="AI272" i="1" a="1"/>
  <c r="AI272" i="1" s="1"/>
  <c r="AG272" i="1" a="1"/>
  <c r="AG272" i="1" s="1"/>
  <c r="AE272" i="1" a="1"/>
  <c r="AE272" i="1" s="1"/>
  <c r="AM271" i="1" a="1"/>
  <c r="AM271" i="1" s="1"/>
  <c r="AK271" i="1" a="1"/>
  <c r="AK271" i="1" s="1"/>
  <c r="AI271" i="1" a="1"/>
  <c r="AI271" i="1" s="1"/>
  <c r="AG271" i="1" a="1"/>
  <c r="AG271" i="1"/>
  <c r="AE271" i="1" a="1"/>
  <c r="AE271" i="1"/>
  <c r="AM270" i="1" a="1"/>
  <c r="AM270" i="1" s="1"/>
  <c r="AK270" i="1" a="1"/>
  <c r="AK270" i="1"/>
  <c r="AI270" i="1" a="1"/>
  <c r="AI270" i="1" s="1"/>
  <c r="AG270" i="1" a="1"/>
  <c r="AG270" i="1" s="1"/>
  <c r="AE270" i="1" a="1"/>
  <c r="AE270" i="1"/>
  <c r="AM269" i="1" a="1"/>
  <c r="AM269" i="1" s="1"/>
  <c r="AK269" i="1" a="1"/>
  <c r="AK269" i="1" s="1"/>
  <c r="AI269" i="1" a="1"/>
  <c r="AI269" i="1" s="1"/>
  <c r="AG269" i="1" a="1"/>
  <c r="AG269" i="1"/>
  <c r="AE269" i="1" a="1"/>
  <c r="AE269" i="1"/>
  <c r="AM268" i="1" a="1"/>
  <c r="AM268" i="1"/>
  <c r="AK268" i="1" a="1"/>
  <c r="AK268" i="1" s="1"/>
  <c r="AI268" i="1" a="1"/>
  <c r="AI268" i="1" s="1"/>
  <c r="AG268" i="1" a="1"/>
  <c r="AG268" i="1" s="1"/>
  <c r="AE268" i="1" a="1"/>
  <c r="AE268" i="1" s="1"/>
  <c r="AM267" i="1" a="1"/>
  <c r="AM267" i="1" s="1"/>
  <c r="AK267" i="1" a="1"/>
  <c r="AK267" i="1" s="1"/>
  <c r="AI267" i="1" a="1"/>
  <c r="AI267" i="1" s="1"/>
  <c r="AG267" i="1" a="1"/>
  <c r="AG267" i="1"/>
  <c r="AE267" i="1" a="1"/>
  <c r="AE267" i="1"/>
  <c r="AM266" i="1" a="1"/>
  <c r="AM266" i="1"/>
  <c r="AK266" i="1" a="1"/>
  <c r="AK266" i="1" s="1"/>
  <c r="AI266" i="1" a="1"/>
  <c r="AI266" i="1" s="1"/>
  <c r="AG266" i="1" a="1"/>
  <c r="AG266" i="1" s="1"/>
  <c r="AE266" i="1" a="1"/>
  <c r="AE266" i="1" s="1"/>
  <c r="AM265" i="1" a="1"/>
  <c r="AM265" i="1" s="1"/>
  <c r="AK265" i="1" a="1"/>
  <c r="AK265" i="1" s="1"/>
  <c r="AI265" i="1" a="1"/>
  <c r="AI265" i="1" s="1"/>
  <c r="AG265" i="1" a="1"/>
  <c r="AG265" i="1" s="1"/>
  <c r="AE265" i="1" a="1"/>
  <c r="AE265" i="1"/>
  <c r="AM264" i="1" a="1"/>
  <c r="AM264" i="1"/>
  <c r="AK264" i="1" a="1"/>
  <c r="AK264" i="1"/>
  <c r="AI264" i="1" a="1"/>
  <c r="AI264" i="1" s="1"/>
  <c r="AG264" i="1" a="1"/>
  <c r="AG264" i="1"/>
  <c r="AE264" i="1" a="1"/>
  <c r="AE264" i="1" s="1"/>
  <c r="AM263" i="1" a="1"/>
  <c r="AM263" i="1" s="1"/>
  <c r="AK263" i="1" a="1"/>
  <c r="AK263" i="1" s="1"/>
  <c r="AI263" i="1" a="1"/>
  <c r="AI263" i="1" s="1"/>
  <c r="AG263" i="1" a="1"/>
  <c r="AG263" i="1"/>
  <c r="AE263" i="1" a="1"/>
  <c r="AE263" i="1" s="1"/>
  <c r="AM262" i="1" a="1"/>
  <c r="AM262" i="1"/>
  <c r="AK262" i="1" a="1"/>
  <c r="AK262" i="1"/>
  <c r="AI262" i="1" a="1"/>
  <c r="AI262" i="1" s="1"/>
  <c r="AG262" i="1" a="1"/>
  <c r="AG262" i="1"/>
  <c r="AE262" i="1" a="1"/>
  <c r="AE262" i="1"/>
  <c r="AM261" i="1" a="1"/>
  <c r="AM261" i="1" s="1"/>
  <c r="AK261" i="1" a="1"/>
  <c r="AK261" i="1" s="1"/>
  <c r="AI261" i="1" a="1"/>
  <c r="AI261" i="1" s="1"/>
  <c r="AG261" i="1" a="1"/>
  <c r="AG261" i="1"/>
  <c r="AE261" i="1" a="1"/>
  <c r="AE261" i="1" s="1"/>
  <c r="AM260" i="1" a="1"/>
  <c r="AM260" i="1" s="1"/>
  <c r="AK260" i="1" a="1"/>
  <c r="AK260" i="1"/>
  <c r="AI260" i="1" a="1"/>
  <c r="AI260" i="1" s="1"/>
  <c r="AG260" i="1" a="1"/>
  <c r="AG260" i="1" s="1"/>
  <c r="AE260" i="1" a="1"/>
  <c r="AE260" i="1"/>
  <c r="AM259" i="1" a="1"/>
  <c r="AM259" i="1" s="1"/>
  <c r="AK259" i="1" a="1"/>
  <c r="AK259" i="1" s="1"/>
  <c r="AI259" i="1" a="1"/>
  <c r="AI259" i="1" s="1"/>
  <c r="AG259" i="1" a="1"/>
  <c r="AG259" i="1"/>
  <c r="AE259" i="1" a="1"/>
  <c r="AE259" i="1"/>
  <c r="AM258" i="1" a="1"/>
  <c r="AM258" i="1"/>
  <c r="AK258" i="1" a="1"/>
  <c r="AK258" i="1" s="1"/>
  <c r="AI258" i="1" a="1"/>
  <c r="AI258" i="1" s="1"/>
  <c r="AG258" i="1" a="1"/>
  <c r="AG258" i="1" s="1"/>
  <c r="AE258" i="1" a="1"/>
  <c r="AE258" i="1" s="1"/>
  <c r="AM257" i="1" a="1"/>
  <c r="AM257" i="1" s="1"/>
  <c r="AK257" i="1" a="1"/>
  <c r="AK257" i="1" s="1"/>
  <c r="AI257" i="1" a="1"/>
  <c r="AI257" i="1" s="1"/>
  <c r="AG257" i="1" a="1"/>
  <c r="AG257" i="1"/>
  <c r="AE257" i="1" a="1"/>
  <c r="AE257" i="1"/>
  <c r="AM256" i="1" a="1"/>
  <c r="AM256" i="1"/>
  <c r="AK256" i="1" a="1"/>
  <c r="AK256" i="1"/>
  <c r="AI256" i="1" a="1"/>
  <c r="AI256" i="1" s="1"/>
  <c r="AG256" i="1" a="1"/>
  <c r="AG256" i="1" s="1"/>
  <c r="AE256" i="1" a="1"/>
  <c r="AE256" i="1" s="1"/>
  <c r="AM255" i="1" a="1"/>
  <c r="AM255" i="1" s="1"/>
  <c r="AK255" i="1" a="1"/>
  <c r="AK255" i="1" s="1"/>
  <c r="AI255" i="1" a="1"/>
  <c r="AI255" i="1" s="1"/>
  <c r="AG255" i="1" a="1"/>
  <c r="AG255" i="1" s="1"/>
  <c r="AE255" i="1" a="1"/>
  <c r="AE255" i="1"/>
  <c r="AM254" i="1" a="1"/>
  <c r="AM254" i="1"/>
  <c r="AK254" i="1" a="1"/>
  <c r="AK254" i="1"/>
  <c r="AI254" i="1" a="1"/>
  <c r="AI254" i="1" s="1"/>
  <c r="AG254" i="1" a="1"/>
  <c r="AG254" i="1" s="1"/>
  <c r="AE254" i="1" a="1"/>
  <c r="AE254" i="1"/>
  <c r="AM253" i="1" a="1"/>
  <c r="AM253" i="1"/>
  <c r="AK253" i="1" a="1"/>
  <c r="AK253" i="1"/>
  <c r="AI253" i="1" a="1"/>
  <c r="AI253" i="1" s="1"/>
  <c r="AG253" i="1" a="1"/>
  <c r="AG253" i="1" s="1"/>
  <c r="AE253" i="1" a="1"/>
  <c r="AE253" i="1"/>
  <c r="AM252" i="1" a="1"/>
  <c r="AM252" i="1"/>
  <c r="AK252" i="1" a="1"/>
  <c r="AK252" i="1" s="1"/>
  <c r="AI252" i="1" a="1"/>
  <c r="AI252" i="1" s="1"/>
  <c r="AG252" i="1" a="1"/>
  <c r="AG252" i="1" s="1"/>
  <c r="AE252" i="1" a="1"/>
  <c r="AE252" i="1"/>
  <c r="AM251" i="1" a="1"/>
  <c r="AM251" i="1"/>
  <c r="AK251" i="1" a="1"/>
  <c r="AK251" i="1" s="1"/>
  <c r="AI251" i="1" a="1"/>
  <c r="AI251" i="1"/>
  <c r="AG251" i="1" a="1"/>
  <c r="AG251" i="1" s="1"/>
  <c r="AE251" i="1" a="1"/>
  <c r="AE251" i="1" s="1"/>
  <c r="AM250" i="1" a="1"/>
  <c r="AM250" i="1"/>
  <c r="AK250" i="1" a="1"/>
  <c r="AK250" i="1" s="1"/>
  <c r="AI250" i="1" a="1"/>
  <c r="AI250" i="1" s="1"/>
  <c r="AG250" i="1" a="1"/>
  <c r="AG250" i="1" s="1"/>
  <c r="AE250" i="1" a="1"/>
  <c r="AE250" i="1" s="1"/>
  <c r="AM249" i="1" a="1"/>
  <c r="AM249" i="1"/>
  <c r="AK249" i="1" a="1"/>
  <c r="AK249" i="1"/>
  <c r="AI249" i="1" a="1"/>
  <c r="AI249" i="1" s="1"/>
  <c r="AG249" i="1" a="1"/>
  <c r="AG249" i="1" s="1"/>
  <c r="AE249" i="1" a="1"/>
  <c r="AE249" i="1" s="1"/>
  <c r="AM248" i="1" a="1"/>
  <c r="AM248" i="1"/>
  <c r="AK248" i="1" a="1"/>
  <c r="AK248" i="1" s="1"/>
  <c r="AI248" i="1" a="1"/>
  <c r="AI248" i="1"/>
  <c r="AG248" i="1" a="1"/>
  <c r="AG248" i="1" s="1"/>
  <c r="AE248" i="1" a="1"/>
  <c r="AE248" i="1" s="1"/>
  <c r="AM247" i="1" a="1"/>
  <c r="AM247" i="1"/>
  <c r="AK247" i="1" a="1"/>
  <c r="AK247" i="1"/>
  <c r="AI247" i="1" a="1"/>
  <c r="AI247" i="1" s="1"/>
  <c r="AG247" i="1" a="1"/>
  <c r="AG247" i="1" s="1"/>
  <c r="AE247" i="1" a="1"/>
  <c r="AE247" i="1" s="1"/>
  <c r="AM246" i="1" a="1"/>
  <c r="AM246" i="1" s="1"/>
  <c r="AK246" i="1" a="1"/>
  <c r="AK246" i="1" s="1"/>
  <c r="AI246" i="1" a="1"/>
  <c r="AI246" i="1"/>
  <c r="AG246" i="1" a="1"/>
  <c r="AG246" i="1" s="1"/>
  <c r="AE246" i="1" a="1"/>
  <c r="AE246" i="1" s="1"/>
  <c r="AM245" i="1" a="1"/>
  <c r="AM245" i="1"/>
  <c r="AK245" i="1" a="1"/>
  <c r="AK245" i="1" s="1"/>
  <c r="AI245" i="1" a="1"/>
  <c r="AI245" i="1" s="1"/>
  <c r="AG245" i="1" a="1"/>
  <c r="AG245" i="1" s="1"/>
  <c r="AE245" i="1" a="1"/>
  <c r="AE245" i="1" s="1"/>
  <c r="AM244" i="1" a="1"/>
  <c r="AM244" i="1" s="1"/>
  <c r="AK244" i="1" a="1"/>
  <c r="AK244" i="1"/>
  <c r="AI244" i="1" a="1"/>
  <c r="AI244" i="1" s="1"/>
  <c r="AG244" i="1" a="1"/>
  <c r="AG244" i="1" s="1"/>
  <c r="AE244" i="1" a="1"/>
  <c r="AE244" i="1" s="1"/>
  <c r="AM243" i="1" a="1"/>
  <c r="AM243" i="1"/>
  <c r="AK243" i="1" a="1"/>
  <c r="AK243" i="1" s="1"/>
  <c r="AI243" i="1" a="1"/>
  <c r="AI243" i="1"/>
  <c r="AG243" i="1" a="1"/>
  <c r="AG243" i="1" s="1"/>
  <c r="AE243" i="1" a="1"/>
  <c r="AE243" i="1" s="1"/>
  <c r="AM242" i="1" a="1"/>
  <c r="AM242" i="1" s="1"/>
  <c r="AK242" i="1" a="1"/>
  <c r="AK242" i="1"/>
  <c r="AI242" i="1" a="1"/>
  <c r="AI242" i="1" s="1"/>
  <c r="AG242" i="1" a="1"/>
  <c r="AG242" i="1" s="1"/>
  <c r="AE242" i="1" a="1"/>
  <c r="AE242" i="1" s="1"/>
  <c r="AM241" i="1" a="1"/>
  <c r="AM241" i="1" s="1"/>
  <c r="AK241" i="1" a="1"/>
  <c r="AK241" i="1" s="1"/>
  <c r="AI241" i="1" a="1"/>
  <c r="AI241" i="1"/>
  <c r="AG241" i="1" a="1"/>
  <c r="AG241" i="1" s="1"/>
  <c r="AE241" i="1" a="1"/>
  <c r="AE241" i="1" s="1"/>
  <c r="AM240" i="1" a="1"/>
  <c r="AM240" i="1"/>
  <c r="AK240" i="1" a="1"/>
  <c r="AK240" i="1" s="1"/>
  <c r="AI240" i="1" a="1"/>
  <c r="AI240" i="1" s="1"/>
  <c r="AG240" i="1" a="1"/>
  <c r="AG240" i="1" s="1"/>
  <c r="AE240" i="1" a="1"/>
  <c r="AE240" i="1" s="1"/>
  <c r="AM239" i="1" a="1"/>
  <c r="AM239" i="1" s="1"/>
  <c r="AK239" i="1" a="1"/>
  <c r="AK239" i="1" s="1"/>
  <c r="AI239" i="1" a="1"/>
  <c r="AI239" i="1" s="1"/>
  <c r="AG239" i="1" a="1"/>
  <c r="AG239" i="1" s="1"/>
  <c r="AE239" i="1" a="1"/>
  <c r="AE239" i="1" s="1"/>
  <c r="AM238" i="1" a="1"/>
  <c r="AM238" i="1"/>
  <c r="AK238" i="1" a="1"/>
  <c r="AK238" i="1" s="1"/>
  <c r="AI238" i="1" a="1"/>
  <c r="AI238" i="1" s="1"/>
  <c r="AG238" i="1" a="1"/>
  <c r="AG238" i="1" s="1"/>
  <c r="AE238" i="1" a="1"/>
  <c r="AE238" i="1" s="1"/>
  <c r="AM237" i="1" a="1"/>
  <c r="AM237" i="1" s="1"/>
  <c r="AK237" i="1" a="1"/>
  <c r="AK237" i="1" s="1"/>
  <c r="AI237" i="1" a="1"/>
  <c r="AI237" i="1" s="1"/>
  <c r="AG237" i="1" a="1"/>
  <c r="AG237" i="1" s="1"/>
  <c r="AE237" i="1" a="1"/>
  <c r="AE237" i="1" s="1"/>
  <c r="AM236" i="1" a="1"/>
  <c r="AM236" i="1" s="1"/>
  <c r="AK236" i="1" a="1"/>
  <c r="AK236" i="1" s="1"/>
  <c r="AI236" i="1" a="1"/>
  <c r="AI236" i="1" s="1"/>
  <c r="AG236" i="1" a="1"/>
  <c r="AG236" i="1" s="1"/>
  <c r="AE236" i="1" a="1"/>
  <c r="AE236" i="1" s="1"/>
  <c r="AM235" i="1" a="1"/>
  <c r="AM235" i="1" s="1"/>
  <c r="AK235" i="1" a="1"/>
  <c r="AK235" i="1" s="1"/>
  <c r="AI235" i="1" a="1"/>
  <c r="AI235" i="1" s="1"/>
  <c r="AG235" i="1" a="1"/>
  <c r="AG235" i="1" s="1"/>
  <c r="AE235" i="1" a="1"/>
  <c r="AE235" i="1" s="1"/>
  <c r="AM234" i="1" a="1"/>
  <c r="AM234" i="1" s="1"/>
  <c r="AK234" i="1" a="1"/>
  <c r="AK234" i="1" s="1"/>
  <c r="AI234" i="1" a="1"/>
  <c r="AI234" i="1" s="1"/>
  <c r="AG234" i="1" a="1"/>
  <c r="AG234" i="1" s="1"/>
  <c r="AE234" i="1" a="1"/>
  <c r="AE234" i="1" s="1"/>
  <c r="AM233" i="1" a="1"/>
  <c r="AM233" i="1" s="1"/>
  <c r="AK233" i="1" a="1"/>
  <c r="AK233" i="1" s="1"/>
  <c r="AI233" i="1" a="1"/>
  <c r="AI233" i="1" s="1"/>
  <c r="AG233" i="1" a="1"/>
  <c r="AG233" i="1" s="1"/>
  <c r="AE233" i="1" a="1"/>
  <c r="AE233" i="1" s="1"/>
  <c r="AM232" i="1" a="1"/>
  <c r="AM232" i="1" s="1"/>
  <c r="AK232" i="1" a="1"/>
  <c r="AK232" i="1" s="1"/>
  <c r="AI232" i="1" a="1"/>
  <c r="AI232" i="1" s="1"/>
  <c r="AG232" i="1" a="1"/>
  <c r="AG232" i="1" s="1"/>
  <c r="AE232" i="1" a="1"/>
  <c r="AE232" i="1" s="1"/>
  <c r="AM231" i="1" a="1"/>
  <c r="AM231" i="1" s="1"/>
  <c r="AK231" i="1" a="1"/>
  <c r="AK231" i="1" s="1"/>
  <c r="AI231" i="1" a="1"/>
  <c r="AI231" i="1" s="1"/>
  <c r="AG231" i="1" a="1"/>
  <c r="AG231" i="1" s="1"/>
  <c r="AE231" i="1" a="1"/>
  <c r="AE231" i="1" s="1"/>
  <c r="AM230" i="1" a="1"/>
  <c r="AM230" i="1" s="1"/>
  <c r="AK230" i="1" a="1"/>
  <c r="AK230" i="1" s="1"/>
  <c r="AI230" i="1" a="1"/>
  <c r="AI230" i="1" s="1"/>
  <c r="AG230" i="1" a="1"/>
  <c r="AG230" i="1" s="1"/>
  <c r="AE230" i="1" a="1"/>
  <c r="AE230" i="1" s="1"/>
  <c r="AM229" i="1" a="1"/>
  <c r="AM229" i="1" s="1"/>
  <c r="AK229" i="1" a="1"/>
  <c r="AK229" i="1" s="1"/>
  <c r="AI229" i="1" a="1"/>
  <c r="AI229" i="1" s="1"/>
  <c r="AG229" i="1" a="1"/>
  <c r="AG229" i="1" s="1"/>
  <c r="AE229" i="1" a="1"/>
  <c r="AE229" i="1" s="1"/>
  <c r="AM228" i="1" a="1"/>
  <c r="AM228" i="1" s="1"/>
  <c r="AK228" i="1" a="1"/>
  <c r="AK228" i="1" s="1"/>
  <c r="AI228" i="1" a="1"/>
  <c r="AI228" i="1" s="1"/>
  <c r="AG228" i="1" a="1"/>
  <c r="AG228" i="1" s="1"/>
  <c r="AE228" i="1" a="1"/>
  <c r="AE228" i="1" s="1"/>
  <c r="AM227" i="1" a="1"/>
  <c r="AM227" i="1" s="1"/>
  <c r="AK227" i="1" a="1"/>
  <c r="AK227" i="1" s="1"/>
  <c r="AI227" i="1" a="1"/>
  <c r="AI227" i="1" s="1"/>
  <c r="AG227" i="1" a="1"/>
  <c r="AG227" i="1" s="1"/>
  <c r="AE227" i="1" a="1"/>
  <c r="AE227" i="1" s="1"/>
  <c r="AM226" i="1" a="1"/>
  <c r="AM226" i="1" s="1"/>
  <c r="AK226" i="1" a="1"/>
  <c r="AK226" i="1" s="1"/>
  <c r="AI226" i="1" a="1"/>
  <c r="AI226" i="1" s="1"/>
  <c r="AG226" i="1" a="1"/>
  <c r="AG226" i="1" s="1"/>
  <c r="AE226" i="1" a="1"/>
  <c r="AE226" i="1" s="1"/>
  <c r="AM225" i="1" a="1"/>
  <c r="AM225" i="1" s="1"/>
  <c r="AK225" i="1" a="1"/>
  <c r="AK225" i="1" s="1"/>
  <c r="AI225" i="1" a="1"/>
  <c r="AI225" i="1" s="1"/>
  <c r="AG225" i="1" a="1"/>
  <c r="AG225" i="1" s="1"/>
  <c r="AE225" i="1" a="1"/>
  <c r="AE225" i="1" s="1"/>
  <c r="AM224" i="1" a="1"/>
  <c r="AM224" i="1" s="1"/>
  <c r="AK224" i="1" a="1"/>
  <c r="AK224" i="1" s="1"/>
  <c r="AI224" i="1" a="1"/>
  <c r="AI224" i="1" s="1"/>
  <c r="AG224" i="1" a="1"/>
  <c r="AG224" i="1" s="1"/>
  <c r="AE224" i="1" a="1"/>
  <c r="AE224" i="1" s="1"/>
  <c r="AM223" i="1" a="1"/>
  <c r="AM223" i="1" s="1"/>
  <c r="AK223" i="1" a="1"/>
  <c r="AK223" i="1" s="1"/>
  <c r="AI223" i="1" a="1"/>
  <c r="AI223" i="1" s="1"/>
  <c r="AG223" i="1" a="1"/>
  <c r="AG223" i="1" s="1"/>
  <c r="AE223" i="1" a="1"/>
  <c r="AE223" i="1" s="1"/>
  <c r="AM222" i="1" a="1"/>
  <c r="AM222" i="1" s="1"/>
  <c r="AK222" i="1" a="1"/>
  <c r="AK222" i="1" s="1"/>
  <c r="AI222" i="1" a="1"/>
  <c r="AI222" i="1" s="1"/>
  <c r="AG222" i="1" a="1"/>
  <c r="AG222" i="1" s="1"/>
  <c r="AE222" i="1" a="1"/>
  <c r="AE222" i="1" s="1"/>
  <c r="AM221" i="1" a="1"/>
  <c r="AM221" i="1" s="1"/>
  <c r="AK221" i="1" a="1"/>
  <c r="AK221" i="1" s="1"/>
  <c r="AI221" i="1" a="1"/>
  <c r="AI221" i="1" s="1"/>
  <c r="AG221" i="1" a="1"/>
  <c r="AG221" i="1" s="1"/>
  <c r="AE221" i="1" a="1"/>
  <c r="AE221" i="1" s="1"/>
  <c r="AM220" i="1" a="1"/>
  <c r="AM220" i="1" s="1"/>
  <c r="AK220" i="1" a="1"/>
  <c r="AK220" i="1" s="1"/>
  <c r="AI220" i="1" a="1"/>
  <c r="AI220" i="1" s="1"/>
  <c r="AG220" i="1" a="1"/>
  <c r="AG220" i="1" s="1"/>
  <c r="AE220" i="1" a="1"/>
  <c r="AE220" i="1" s="1"/>
  <c r="AM219" i="1" a="1"/>
  <c r="AM219" i="1" s="1"/>
  <c r="AK219" i="1" a="1"/>
  <c r="AK219" i="1" s="1"/>
  <c r="AI219" i="1" a="1"/>
  <c r="AI219" i="1" s="1"/>
  <c r="AG219" i="1" a="1"/>
  <c r="AG219" i="1" s="1"/>
  <c r="AE219" i="1" a="1"/>
  <c r="AE219" i="1" s="1"/>
  <c r="AM218" i="1" a="1"/>
  <c r="AM218" i="1" s="1"/>
  <c r="AK218" i="1" a="1"/>
  <c r="AK218" i="1" s="1"/>
  <c r="AI218" i="1" a="1"/>
  <c r="AI218" i="1" s="1"/>
  <c r="AG218" i="1" a="1"/>
  <c r="AG218" i="1" s="1"/>
  <c r="AE218" i="1" a="1"/>
  <c r="AE218" i="1" s="1"/>
  <c r="AM217" i="1" a="1"/>
  <c r="AM217" i="1" s="1"/>
  <c r="AK217" i="1" a="1"/>
  <c r="AK217" i="1" s="1"/>
  <c r="AI217" i="1" a="1"/>
  <c r="AI217" i="1" s="1"/>
  <c r="AG217" i="1" a="1"/>
  <c r="AG217" i="1" s="1"/>
  <c r="AE217" i="1" a="1"/>
  <c r="AE217" i="1" s="1"/>
  <c r="AM216" i="1" a="1"/>
  <c r="AM216" i="1" s="1"/>
  <c r="AK216" i="1" a="1"/>
  <c r="AK216" i="1" s="1"/>
  <c r="AI216" i="1" a="1"/>
  <c r="AI216" i="1" s="1"/>
  <c r="AG216" i="1" a="1"/>
  <c r="AG216" i="1" s="1"/>
  <c r="AE216" i="1" a="1"/>
  <c r="AE216" i="1" s="1"/>
  <c r="AM215" i="1" a="1"/>
  <c r="AM215" i="1" s="1"/>
  <c r="AK215" i="1" a="1"/>
  <c r="AK215" i="1" s="1"/>
  <c r="AI215" i="1" a="1"/>
  <c r="AI215" i="1" s="1"/>
  <c r="AG215" i="1" a="1"/>
  <c r="AG215" i="1" s="1"/>
  <c r="AE215" i="1" a="1"/>
  <c r="AE215" i="1" s="1"/>
  <c r="AM214" i="1" a="1"/>
  <c r="AM214" i="1" s="1"/>
  <c r="AK214" i="1" a="1"/>
  <c r="AK214" i="1" s="1"/>
  <c r="AI214" i="1" a="1"/>
  <c r="AI214" i="1" s="1"/>
  <c r="AG214" i="1" a="1"/>
  <c r="AG214" i="1" s="1"/>
  <c r="AE214" i="1" a="1"/>
  <c r="AE214" i="1" s="1"/>
  <c r="AM213" i="1" a="1"/>
  <c r="AM213" i="1" s="1"/>
  <c r="AK213" i="1" a="1"/>
  <c r="AK213" i="1" s="1"/>
  <c r="AI213" i="1" a="1"/>
  <c r="AI213" i="1" s="1"/>
  <c r="AG213" i="1" a="1"/>
  <c r="AG213" i="1" s="1"/>
  <c r="AE213" i="1" a="1"/>
  <c r="AE213" i="1" s="1"/>
  <c r="AM212" i="1" a="1"/>
  <c r="AM212" i="1" s="1"/>
  <c r="AK212" i="1" a="1"/>
  <c r="AK212" i="1" s="1"/>
  <c r="AI212" i="1" a="1"/>
  <c r="AI212" i="1" s="1"/>
  <c r="AG212" i="1" a="1"/>
  <c r="AG212" i="1" s="1"/>
  <c r="AE212" i="1" a="1"/>
  <c r="AE212" i="1" s="1"/>
  <c r="AM211" i="1" a="1"/>
  <c r="AM211" i="1" s="1"/>
  <c r="AK211" i="1" a="1"/>
  <c r="AK211" i="1" s="1"/>
  <c r="AI211" i="1" a="1"/>
  <c r="AI211" i="1" s="1"/>
  <c r="AG211" i="1" a="1"/>
  <c r="AG211" i="1" s="1"/>
  <c r="AE211" i="1" a="1"/>
  <c r="AE211" i="1" s="1"/>
  <c r="AM210" i="1" a="1"/>
  <c r="AM210" i="1" s="1"/>
  <c r="AK210" i="1" a="1"/>
  <c r="AK210" i="1" s="1"/>
  <c r="AI210" i="1" a="1"/>
  <c r="AI210" i="1" s="1"/>
  <c r="AG210" i="1" a="1"/>
  <c r="AG210" i="1" s="1"/>
  <c r="AE210" i="1" a="1"/>
  <c r="AE210" i="1" s="1"/>
  <c r="AM209" i="1" a="1"/>
  <c r="AM209" i="1" s="1"/>
  <c r="AK209" i="1" a="1"/>
  <c r="AK209" i="1" s="1"/>
  <c r="AI209" i="1" a="1"/>
  <c r="AI209" i="1" s="1"/>
  <c r="AG209" i="1" a="1"/>
  <c r="AG209" i="1" s="1"/>
  <c r="AE209" i="1" a="1"/>
  <c r="AE209" i="1" s="1"/>
  <c r="AM208" i="1" a="1"/>
  <c r="AM208" i="1" s="1"/>
  <c r="AK208" i="1" a="1"/>
  <c r="AK208" i="1" s="1"/>
  <c r="AI208" i="1" a="1"/>
  <c r="AI208" i="1" s="1"/>
  <c r="AG208" i="1" a="1"/>
  <c r="AG208" i="1" s="1"/>
  <c r="AE208" i="1" a="1"/>
  <c r="AE208" i="1" s="1"/>
  <c r="AM207" i="1" a="1"/>
  <c r="AM207" i="1" s="1"/>
  <c r="AK207" i="1" a="1"/>
  <c r="AK207" i="1" s="1"/>
  <c r="AI207" i="1" a="1"/>
  <c r="AI207" i="1" s="1"/>
  <c r="AG207" i="1" a="1"/>
  <c r="AG207" i="1" s="1"/>
  <c r="AE207" i="1" a="1"/>
  <c r="AE207" i="1" s="1"/>
  <c r="AM206" i="1" a="1"/>
  <c r="AM206" i="1" s="1"/>
  <c r="AK206" i="1" a="1"/>
  <c r="AK206" i="1" s="1"/>
  <c r="AI206" i="1" a="1"/>
  <c r="AI206" i="1" s="1"/>
  <c r="AG206" i="1" a="1"/>
  <c r="AG206" i="1" s="1"/>
  <c r="AE206" i="1" a="1"/>
  <c r="AE206" i="1" s="1"/>
  <c r="AM205" i="1" a="1"/>
  <c r="AM205" i="1" s="1"/>
  <c r="AK205" i="1" a="1"/>
  <c r="AK205" i="1" s="1"/>
  <c r="AI205" i="1" a="1"/>
  <c r="AI205" i="1" s="1"/>
  <c r="AG205" i="1" a="1"/>
  <c r="AG205" i="1" s="1"/>
  <c r="AE205" i="1" a="1"/>
  <c r="AE205" i="1" s="1"/>
  <c r="AM204" i="1" a="1"/>
  <c r="AM204" i="1" s="1"/>
  <c r="AK204" i="1" a="1"/>
  <c r="AK204" i="1" s="1"/>
  <c r="AI204" i="1" a="1"/>
  <c r="AI204" i="1" s="1"/>
  <c r="AG204" i="1" a="1"/>
  <c r="AG204" i="1" s="1"/>
  <c r="AE204" i="1" a="1"/>
  <c r="AE204" i="1" s="1"/>
  <c r="AM203" i="1" a="1"/>
  <c r="AM203" i="1" s="1"/>
  <c r="AK203" i="1" a="1"/>
  <c r="AK203" i="1" s="1"/>
  <c r="AI203" i="1" a="1"/>
  <c r="AI203" i="1" s="1"/>
  <c r="AG203" i="1" a="1"/>
  <c r="AG203" i="1" s="1"/>
  <c r="AE203" i="1" a="1"/>
  <c r="AE203" i="1" s="1"/>
  <c r="AM202" i="1" a="1"/>
  <c r="AM202" i="1" s="1"/>
  <c r="AK202" i="1" a="1"/>
  <c r="AK202" i="1" s="1"/>
  <c r="AI202" i="1" a="1"/>
  <c r="AI202" i="1" s="1"/>
  <c r="AG202" i="1" a="1"/>
  <c r="AG202" i="1" s="1"/>
  <c r="AE202" i="1" a="1"/>
  <c r="AE202" i="1" s="1"/>
  <c r="AM201" i="1" a="1"/>
  <c r="AM201" i="1" s="1"/>
  <c r="AK201" i="1" a="1"/>
  <c r="AK201" i="1" s="1"/>
  <c r="AI201" i="1" a="1"/>
  <c r="AI201" i="1" s="1"/>
  <c r="AG201" i="1" a="1"/>
  <c r="AG201" i="1" s="1"/>
  <c r="AE201" i="1" a="1"/>
  <c r="AE201" i="1" s="1"/>
  <c r="AM200" i="1" a="1"/>
  <c r="AM200" i="1" s="1"/>
  <c r="AK200" i="1" a="1"/>
  <c r="AK200" i="1" s="1"/>
  <c r="AI200" i="1" a="1"/>
  <c r="AI200" i="1" s="1"/>
  <c r="AG200" i="1" a="1"/>
  <c r="AG200" i="1" s="1"/>
  <c r="AE200" i="1" a="1"/>
  <c r="AE200" i="1" s="1"/>
  <c r="AM199" i="1" a="1"/>
  <c r="AM199" i="1" s="1"/>
  <c r="AK199" i="1" a="1"/>
  <c r="AK199" i="1" s="1"/>
  <c r="AI199" i="1" a="1"/>
  <c r="AI199" i="1" s="1"/>
  <c r="AG199" i="1" a="1"/>
  <c r="AG199" i="1" s="1"/>
  <c r="AE199" i="1" a="1"/>
  <c r="AE199" i="1" s="1"/>
  <c r="AM198" i="1" a="1"/>
  <c r="AM198" i="1" s="1"/>
  <c r="AK198" i="1" a="1"/>
  <c r="AK198" i="1" s="1"/>
  <c r="AI198" i="1" a="1"/>
  <c r="AI198" i="1" s="1"/>
  <c r="AG198" i="1" a="1"/>
  <c r="AG198" i="1" s="1"/>
  <c r="AE198" i="1" a="1"/>
  <c r="AE198" i="1" s="1"/>
  <c r="AM197" i="1" a="1"/>
  <c r="AM197" i="1" s="1"/>
  <c r="AK197" i="1" a="1"/>
  <c r="AK197" i="1" s="1"/>
  <c r="AI197" i="1" a="1"/>
  <c r="AI197" i="1" s="1"/>
  <c r="AG197" i="1" a="1"/>
  <c r="AG197" i="1" s="1"/>
  <c r="AE197" i="1" a="1"/>
  <c r="AE197" i="1" s="1"/>
  <c r="AM196" i="1" a="1"/>
  <c r="AM196" i="1" s="1"/>
  <c r="AK196" i="1" a="1"/>
  <c r="AK196" i="1" s="1"/>
  <c r="AI196" i="1" a="1"/>
  <c r="AI196" i="1" s="1"/>
  <c r="AG196" i="1" a="1"/>
  <c r="AG196" i="1" s="1"/>
  <c r="AE196" i="1" a="1"/>
  <c r="AE196" i="1" s="1"/>
  <c r="AM195" i="1" a="1"/>
  <c r="AM195" i="1" s="1"/>
  <c r="AK195" i="1" a="1"/>
  <c r="AK195" i="1" s="1"/>
  <c r="AI195" i="1" a="1"/>
  <c r="AI195" i="1" s="1"/>
  <c r="AG195" i="1" a="1"/>
  <c r="AG195" i="1" s="1"/>
  <c r="AE195" i="1" a="1"/>
  <c r="AE195" i="1" s="1"/>
  <c r="AM194" i="1" a="1"/>
  <c r="AM194" i="1" s="1"/>
  <c r="AK194" i="1" a="1"/>
  <c r="AK194" i="1" s="1"/>
  <c r="AI194" i="1" a="1"/>
  <c r="AI194" i="1" s="1"/>
  <c r="AG194" i="1" a="1"/>
  <c r="AG194" i="1" s="1"/>
  <c r="AE194" i="1" a="1"/>
  <c r="AE194" i="1" s="1"/>
  <c r="AM193" i="1" a="1"/>
  <c r="AM193" i="1" s="1"/>
  <c r="AK193" i="1" a="1"/>
  <c r="AK193" i="1" s="1"/>
  <c r="AI193" i="1" a="1"/>
  <c r="AI193" i="1" s="1"/>
  <c r="AG193" i="1" a="1"/>
  <c r="AG193" i="1" s="1"/>
  <c r="AE193" i="1" a="1"/>
  <c r="AE193" i="1" s="1"/>
  <c r="AM192" i="1" a="1"/>
  <c r="AM192" i="1" s="1"/>
  <c r="AK192" i="1" a="1"/>
  <c r="AK192" i="1" s="1"/>
  <c r="AI192" i="1" a="1"/>
  <c r="AI192" i="1" s="1"/>
  <c r="AG192" i="1" a="1"/>
  <c r="AG192" i="1" s="1"/>
  <c r="AE192" i="1" a="1"/>
  <c r="AE192" i="1" s="1"/>
  <c r="AM191" i="1" a="1"/>
  <c r="AM191" i="1" s="1"/>
  <c r="AK191" i="1" a="1"/>
  <c r="AK191" i="1" s="1"/>
  <c r="AI191" i="1" a="1"/>
  <c r="AI191" i="1" s="1"/>
  <c r="AG191" i="1" a="1"/>
  <c r="AG191" i="1" s="1"/>
  <c r="AE191" i="1" a="1"/>
  <c r="AE191" i="1" s="1"/>
  <c r="AM190" i="1" a="1"/>
  <c r="AM190" i="1" s="1"/>
  <c r="AK190" i="1" a="1"/>
  <c r="AK190" i="1" s="1"/>
  <c r="AI190" i="1" a="1"/>
  <c r="AI190" i="1" s="1"/>
  <c r="AG190" i="1" a="1"/>
  <c r="AG190" i="1" s="1"/>
  <c r="AE190" i="1" a="1"/>
  <c r="AE190" i="1" s="1"/>
  <c r="AM189" i="1" a="1"/>
  <c r="AM189" i="1" s="1"/>
  <c r="AK189" i="1" a="1"/>
  <c r="AK189" i="1" s="1"/>
  <c r="AI189" i="1" a="1"/>
  <c r="AI189" i="1" s="1"/>
  <c r="AG189" i="1" a="1"/>
  <c r="AG189" i="1" s="1"/>
  <c r="AE189" i="1" a="1"/>
  <c r="AE189" i="1" s="1"/>
  <c r="AM188" i="1" a="1"/>
  <c r="AM188" i="1" s="1"/>
  <c r="AK188" i="1" a="1"/>
  <c r="AK188" i="1" s="1"/>
  <c r="AI188" i="1" a="1"/>
  <c r="AI188" i="1" s="1"/>
  <c r="AG188" i="1" a="1"/>
  <c r="AG188" i="1" s="1"/>
  <c r="AE188" i="1" a="1"/>
  <c r="AE188" i="1" s="1"/>
  <c r="AM187" i="1" a="1"/>
  <c r="AM187" i="1" s="1"/>
  <c r="AK187" i="1" a="1"/>
  <c r="AK187" i="1" s="1"/>
  <c r="AI187" i="1" a="1"/>
  <c r="AI187" i="1" s="1"/>
  <c r="AG187" i="1" a="1"/>
  <c r="AG187" i="1" s="1"/>
  <c r="AE187" i="1" a="1"/>
  <c r="AE187" i="1" s="1"/>
  <c r="AM186" i="1" a="1"/>
  <c r="AM186" i="1" s="1"/>
  <c r="AK186" i="1" a="1"/>
  <c r="AK186" i="1" s="1"/>
  <c r="AI186" i="1" a="1"/>
  <c r="AI186" i="1" s="1"/>
  <c r="AG186" i="1" a="1"/>
  <c r="AG186" i="1" s="1"/>
  <c r="AE186" i="1" a="1"/>
  <c r="AE186" i="1" s="1"/>
  <c r="AM185" i="1" a="1"/>
  <c r="AM185" i="1" s="1"/>
  <c r="AK185" i="1" a="1"/>
  <c r="AK185" i="1" s="1"/>
  <c r="AI185" i="1" a="1"/>
  <c r="AI185" i="1" s="1"/>
  <c r="AG185" i="1" a="1"/>
  <c r="AG185" i="1" s="1"/>
  <c r="AE185" i="1" a="1"/>
  <c r="AE185" i="1" s="1"/>
  <c r="AM184" i="1" a="1"/>
  <c r="AM184" i="1" s="1"/>
  <c r="AK184" i="1" a="1"/>
  <c r="AK184" i="1" s="1"/>
  <c r="AI184" i="1" a="1"/>
  <c r="AI184" i="1" s="1"/>
  <c r="AG184" i="1" a="1"/>
  <c r="AG184" i="1" s="1"/>
  <c r="AE184" i="1" a="1"/>
  <c r="AE184" i="1" s="1"/>
  <c r="AM183" i="1" a="1"/>
  <c r="AM183" i="1" s="1"/>
  <c r="AK183" i="1" a="1"/>
  <c r="AK183" i="1" s="1"/>
  <c r="AI183" i="1" a="1"/>
  <c r="AI183" i="1" s="1"/>
  <c r="AG183" i="1" a="1"/>
  <c r="AG183" i="1" s="1"/>
  <c r="AE183" i="1" a="1"/>
  <c r="AE183" i="1" s="1"/>
  <c r="AM182" i="1" a="1"/>
  <c r="AM182" i="1" s="1"/>
  <c r="AK182" i="1" a="1"/>
  <c r="AK182" i="1" s="1"/>
  <c r="AI182" i="1" a="1"/>
  <c r="AI182" i="1" s="1"/>
  <c r="AG182" i="1" a="1"/>
  <c r="AG182" i="1" s="1"/>
  <c r="AE182" i="1" a="1"/>
  <c r="AE182" i="1" s="1"/>
  <c r="AM181" i="1" a="1"/>
  <c r="AM181" i="1" s="1"/>
  <c r="AK181" i="1" a="1"/>
  <c r="AK181" i="1" s="1"/>
  <c r="AI181" i="1" a="1"/>
  <c r="AI181" i="1" s="1"/>
  <c r="AG181" i="1" a="1"/>
  <c r="AG181" i="1" s="1"/>
  <c r="AE181" i="1" a="1"/>
  <c r="AE181" i="1" s="1"/>
  <c r="AM180" i="1" a="1"/>
  <c r="AM180" i="1" s="1"/>
  <c r="AK180" i="1" a="1"/>
  <c r="AK180" i="1" s="1"/>
  <c r="AI180" i="1" a="1"/>
  <c r="AI180" i="1" s="1"/>
  <c r="AG180" i="1" a="1"/>
  <c r="AG180" i="1" s="1"/>
  <c r="AE180" i="1" a="1"/>
  <c r="AE180" i="1" s="1"/>
  <c r="AM179" i="1" a="1"/>
  <c r="AM179" i="1" s="1"/>
  <c r="AK179" i="1" a="1"/>
  <c r="AK179" i="1" s="1"/>
  <c r="AI179" i="1" a="1"/>
  <c r="AI179" i="1" s="1"/>
  <c r="AG179" i="1" a="1"/>
  <c r="AG179" i="1" s="1"/>
  <c r="AE179" i="1" a="1"/>
  <c r="AE179" i="1" s="1"/>
  <c r="AM178" i="1" a="1"/>
  <c r="AM178" i="1" s="1"/>
  <c r="AK178" i="1" a="1"/>
  <c r="AK178" i="1" s="1"/>
  <c r="AI178" i="1" a="1"/>
  <c r="AI178" i="1" s="1"/>
  <c r="AG178" i="1" a="1"/>
  <c r="AG178" i="1" s="1"/>
  <c r="AE178" i="1" a="1"/>
  <c r="AE178" i="1" s="1"/>
  <c r="AM177" i="1" a="1"/>
  <c r="AM177" i="1" s="1"/>
  <c r="AK177" i="1" a="1"/>
  <c r="AK177" i="1" s="1"/>
  <c r="AI177" i="1" a="1"/>
  <c r="AI177" i="1" s="1"/>
  <c r="AG177" i="1" a="1"/>
  <c r="AG177" i="1" s="1"/>
  <c r="AE177" i="1" a="1"/>
  <c r="AE177" i="1" s="1"/>
  <c r="AM176" i="1" a="1"/>
  <c r="AM176" i="1" s="1"/>
  <c r="AK176" i="1" a="1"/>
  <c r="AK176" i="1" s="1"/>
  <c r="AI176" i="1" a="1"/>
  <c r="AI176" i="1" s="1"/>
  <c r="AG176" i="1" a="1"/>
  <c r="AG176" i="1" s="1"/>
  <c r="AE176" i="1" a="1"/>
  <c r="AE176" i="1" s="1"/>
  <c r="AM175" i="1" a="1"/>
  <c r="AM175" i="1" s="1"/>
  <c r="AK175" i="1" a="1"/>
  <c r="AK175" i="1" s="1"/>
  <c r="AI175" i="1" a="1"/>
  <c r="AI175" i="1" s="1"/>
  <c r="AG175" i="1" a="1"/>
  <c r="AG175" i="1" s="1"/>
  <c r="AE175" i="1" a="1"/>
  <c r="AE175" i="1" s="1"/>
  <c r="AM174" i="1" a="1"/>
  <c r="AM174" i="1" s="1"/>
  <c r="AK174" i="1" a="1"/>
  <c r="AK174" i="1" s="1"/>
  <c r="AI174" i="1" a="1"/>
  <c r="AI174" i="1" s="1"/>
  <c r="AG174" i="1" a="1"/>
  <c r="AG174" i="1" s="1"/>
  <c r="AE174" i="1" a="1"/>
  <c r="AE174" i="1" s="1"/>
  <c r="AM173" i="1" a="1"/>
  <c r="AM173" i="1" s="1"/>
  <c r="AK173" i="1" a="1"/>
  <c r="AK173" i="1" s="1"/>
  <c r="AI173" i="1" a="1"/>
  <c r="AI173" i="1" s="1"/>
  <c r="AG173" i="1" a="1"/>
  <c r="AG173" i="1" s="1"/>
  <c r="AE173" i="1" a="1"/>
  <c r="AE173" i="1" s="1"/>
  <c r="AM172" i="1" a="1"/>
  <c r="AM172" i="1" s="1"/>
  <c r="AK172" i="1" a="1"/>
  <c r="AK172" i="1" s="1"/>
  <c r="AI172" i="1" a="1"/>
  <c r="AI172" i="1" s="1"/>
  <c r="AG172" i="1" a="1"/>
  <c r="AG172" i="1" s="1"/>
  <c r="AE172" i="1" a="1"/>
  <c r="AE172" i="1" s="1"/>
  <c r="AM171" i="1" a="1"/>
  <c r="AM171" i="1" s="1"/>
  <c r="AK171" i="1" a="1"/>
  <c r="AK171" i="1" s="1"/>
  <c r="AI171" i="1" a="1"/>
  <c r="AI171" i="1" s="1"/>
  <c r="AG171" i="1" a="1"/>
  <c r="AG171" i="1" s="1"/>
  <c r="AE171" i="1" a="1"/>
  <c r="AE171" i="1" s="1"/>
  <c r="AM170" i="1" a="1"/>
  <c r="AM170" i="1" s="1"/>
  <c r="AK170" i="1" a="1"/>
  <c r="AK170" i="1" s="1"/>
  <c r="AI170" i="1" a="1"/>
  <c r="AI170" i="1" s="1"/>
  <c r="AG170" i="1" a="1"/>
  <c r="AG170" i="1" s="1"/>
  <c r="AE170" i="1" a="1"/>
  <c r="AE170" i="1" s="1"/>
  <c r="AM169" i="1" a="1"/>
  <c r="AM169" i="1" s="1"/>
  <c r="AK169" i="1" a="1"/>
  <c r="AK169" i="1" s="1"/>
  <c r="AI169" i="1" a="1"/>
  <c r="AI169" i="1" s="1"/>
  <c r="AG169" i="1" a="1"/>
  <c r="AG169" i="1" s="1"/>
  <c r="AE169" i="1" a="1"/>
  <c r="AE169" i="1" s="1"/>
  <c r="AM168" i="1" a="1"/>
  <c r="AM168" i="1"/>
  <c r="AK168" i="1" a="1"/>
  <c r="AK168" i="1" s="1"/>
  <c r="AI168" i="1" a="1"/>
  <c r="AI168" i="1" s="1"/>
  <c r="AG168" i="1" a="1"/>
  <c r="AG168" i="1" s="1"/>
  <c r="AE168" i="1" a="1"/>
  <c r="AE168" i="1" s="1"/>
  <c r="AM167" i="1" a="1"/>
  <c r="AM167" i="1" s="1"/>
  <c r="AK167" i="1" a="1"/>
  <c r="AK167" i="1" s="1"/>
  <c r="AI167" i="1" a="1"/>
  <c r="AI167" i="1" s="1"/>
  <c r="AG167" i="1" a="1"/>
  <c r="AG167" i="1" s="1"/>
  <c r="AE167" i="1" a="1"/>
  <c r="AE167" i="1" s="1"/>
  <c r="AM166" i="1" a="1"/>
  <c r="AM166" i="1" s="1"/>
  <c r="AK166" i="1" a="1"/>
  <c r="AK166" i="1" s="1"/>
  <c r="AI166" i="1" a="1"/>
  <c r="AI166" i="1"/>
  <c r="AG166" i="1" a="1"/>
  <c r="AG166" i="1" s="1"/>
  <c r="AE166" i="1" a="1"/>
  <c r="AE166" i="1" s="1"/>
  <c r="AM165" i="1" a="1"/>
  <c r="AM165" i="1" s="1"/>
  <c r="AK165" i="1" a="1"/>
  <c r="AK165" i="1" s="1"/>
  <c r="AI165" i="1" a="1"/>
  <c r="AI165" i="1" s="1"/>
  <c r="AG165" i="1" a="1"/>
  <c r="AG165" i="1" s="1"/>
  <c r="AE165" i="1" a="1"/>
  <c r="AE165" i="1" s="1"/>
  <c r="AM164" i="1" a="1"/>
  <c r="AM164" i="1" s="1"/>
  <c r="AK164" i="1" a="1"/>
  <c r="AK164" i="1" s="1"/>
  <c r="AI164" i="1" a="1"/>
  <c r="AI164" i="1" s="1"/>
  <c r="AG164" i="1" a="1"/>
  <c r="AG164" i="1" s="1"/>
  <c r="AE164" i="1" a="1"/>
  <c r="AE164" i="1" s="1"/>
  <c r="AM163" i="1" a="1"/>
  <c r="AM163" i="1" s="1"/>
  <c r="AK163" i="1" a="1"/>
  <c r="AK163" i="1" s="1"/>
  <c r="AI163" i="1" a="1"/>
  <c r="AI163" i="1" s="1"/>
  <c r="AG163" i="1" a="1"/>
  <c r="AG163" i="1" s="1"/>
  <c r="AE163" i="1" a="1"/>
  <c r="AE163" i="1" s="1"/>
  <c r="AM162" i="1" a="1"/>
  <c r="AM162" i="1" s="1"/>
  <c r="AK162" i="1" a="1"/>
  <c r="AK162" i="1"/>
  <c r="AI162" i="1" a="1"/>
  <c r="AI162" i="1" s="1"/>
  <c r="AG162" i="1" a="1"/>
  <c r="AG162" i="1" s="1"/>
  <c r="AE162" i="1" a="1"/>
  <c r="AE162" i="1" s="1"/>
  <c r="AM161" i="1" a="1"/>
  <c r="AM161" i="1" s="1"/>
  <c r="AK161" i="1" a="1"/>
  <c r="AK161" i="1" s="1"/>
  <c r="AI161" i="1" a="1"/>
  <c r="AI161" i="1" s="1"/>
  <c r="AG161" i="1" a="1"/>
  <c r="AG161" i="1" s="1"/>
  <c r="AE161" i="1" a="1"/>
  <c r="AE161" i="1" s="1"/>
  <c r="AM160" i="1" a="1"/>
  <c r="AM160" i="1" s="1"/>
  <c r="AK160" i="1" a="1"/>
  <c r="AK160" i="1" s="1"/>
  <c r="AI160" i="1" a="1"/>
  <c r="AI160" i="1" s="1"/>
  <c r="AG160" i="1" a="1"/>
  <c r="AG160" i="1" s="1"/>
  <c r="AE160" i="1" a="1"/>
  <c r="AE160" i="1" s="1"/>
  <c r="AM159" i="1" a="1"/>
  <c r="AM159" i="1" s="1"/>
  <c r="AK159" i="1" a="1"/>
  <c r="AK159" i="1" s="1"/>
  <c r="AI159" i="1" a="1"/>
  <c r="AI159" i="1" s="1"/>
  <c r="AG159" i="1" a="1"/>
  <c r="AG159" i="1" s="1"/>
  <c r="AE159" i="1" a="1"/>
  <c r="AE159" i="1" s="1"/>
  <c r="AM158" i="1" a="1"/>
  <c r="AM158" i="1" s="1"/>
  <c r="AK158" i="1" a="1"/>
  <c r="AK158" i="1" s="1"/>
  <c r="AI158" i="1" a="1"/>
  <c r="AI158" i="1" s="1"/>
  <c r="AG158" i="1" a="1"/>
  <c r="AG158" i="1" s="1"/>
  <c r="AE158" i="1" a="1"/>
  <c r="AE158" i="1" s="1"/>
  <c r="AM157" i="1" a="1"/>
  <c r="AM157" i="1" s="1"/>
  <c r="AK157" i="1" a="1"/>
  <c r="AK157" i="1" s="1"/>
  <c r="AI157" i="1" a="1"/>
  <c r="AI157" i="1" s="1"/>
  <c r="AG157" i="1" a="1"/>
  <c r="AG157" i="1" s="1"/>
  <c r="AE157" i="1" a="1"/>
  <c r="AE157" i="1" s="1"/>
  <c r="AM156" i="1" a="1"/>
  <c r="AM156" i="1" s="1"/>
  <c r="AK156" i="1" a="1"/>
  <c r="AK156" i="1" s="1"/>
  <c r="AI156" i="1" a="1"/>
  <c r="AI156" i="1"/>
  <c r="AG156" i="1" a="1"/>
  <c r="AG156" i="1" s="1"/>
  <c r="AE156" i="1" a="1"/>
  <c r="AE156" i="1" s="1"/>
  <c r="AM155" i="1" a="1"/>
  <c r="AM155" i="1" s="1"/>
  <c r="AK155" i="1" a="1"/>
  <c r="AK155" i="1" s="1"/>
  <c r="AI155" i="1" a="1"/>
  <c r="AI155" i="1" s="1"/>
  <c r="AG155" i="1" a="1"/>
  <c r="AG155" i="1" s="1"/>
  <c r="AE155" i="1" a="1"/>
  <c r="AE155" i="1" s="1"/>
  <c r="AM154" i="1" a="1"/>
  <c r="AM154" i="1"/>
  <c r="AK154" i="1" a="1"/>
  <c r="AK154" i="1" s="1"/>
  <c r="AI154" i="1" a="1"/>
  <c r="AI154" i="1" s="1"/>
  <c r="AG154" i="1" a="1"/>
  <c r="AG154" i="1" s="1"/>
  <c r="AE154" i="1" a="1"/>
  <c r="AE154" i="1" s="1"/>
  <c r="AM153" i="1" a="1"/>
  <c r="AM153" i="1"/>
  <c r="AK153" i="1" a="1"/>
  <c r="AK153" i="1" s="1"/>
  <c r="AI153" i="1" a="1"/>
  <c r="AI153" i="1" s="1"/>
  <c r="AG153" i="1" a="1"/>
  <c r="AG153" i="1" s="1"/>
  <c r="AE153" i="1" a="1"/>
  <c r="AE153" i="1" s="1"/>
  <c r="AM152" i="1" a="1"/>
  <c r="AM152" i="1" s="1"/>
  <c r="AK152" i="1" a="1"/>
  <c r="AK152" i="1" s="1"/>
  <c r="AI152" i="1" a="1"/>
  <c r="AI152" i="1"/>
  <c r="AG152" i="1" a="1"/>
  <c r="AG152" i="1" s="1"/>
  <c r="AE152" i="1" a="1"/>
  <c r="AE152" i="1" s="1"/>
  <c r="AM151" i="1" a="1"/>
  <c r="AM151" i="1" s="1"/>
  <c r="AK151" i="1" a="1"/>
  <c r="AK151" i="1" s="1"/>
  <c r="AI151" i="1" a="1"/>
  <c r="AI151" i="1" s="1"/>
  <c r="AG151" i="1" a="1"/>
  <c r="AG151" i="1" s="1"/>
  <c r="AE151" i="1" a="1"/>
  <c r="AE151" i="1" s="1"/>
  <c r="AM150" i="1" a="1"/>
  <c r="AM150" i="1" s="1"/>
  <c r="AK150" i="1" a="1"/>
  <c r="AK150" i="1" s="1"/>
  <c r="AI150" i="1" a="1"/>
  <c r="AI150" i="1" s="1"/>
  <c r="AG150" i="1" a="1"/>
  <c r="AG150" i="1" s="1"/>
  <c r="AE150" i="1" a="1"/>
  <c r="AE150" i="1" s="1"/>
  <c r="AM149" i="1" a="1"/>
  <c r="AM149" i="1"/>
  <c r="AK149" i="1" a="1"/>
  <c r="AK149" i="1" s="1"/>
  <c r="AI149" i="1" a="1"/>
  <c r="AI149" i="1" s="1"/>
  <c r="AG149" i="1" a="1"/>
  <c r="AG149" i="1" s="1"/>
  <c r="AE149" i="1" a="1"/>
  <c r="AE149" i="1" s="1"/>
  <c r="AM148" i="1" a="1"/>
  <c r="AM148" i="1" s="1"/>
  <c r="AK148" i="1" a="1"/>
  <c r="AK148" i="1" s="1"/>
  <c r="AI148" i="1" a="1"/>
  <c r="AI148" i="1" s="1"/>
  <c r="AG148" i="1" a="1"/>
  <c r="AG148" i="1" s="1"/>
  <c r="AE148" i="1" a="1"/>
  <c r="AE148" i="1" s="1"/>
  <c r="AM147" i="1" a="1"/>
  <c r="AM147" i="1" s="1"/>
  <c r="AK147" i="1" a="1"/>
  <c r="AK147" i="1"/>
  <c r="AI147" i="1" a="1"/>
  <c r="AI147" i="1"/>
  <c r="AG147" i="1" a="1"/>
  <c r="AG147" i="1" s="1"/>
  <c r="AE147" i="1" a="1"/>
  <c r="AE147" i="1" s="1"/>
  <c r="AM146" i="1" a="1"/>
  <c r="AM146" i="1" s="1"/>
  <c r="AK146" i="1" a="1"/>
  <c r="AK146" i="1" s="1"/>
  <c r="AI146" i="1" a="1"/>
  <c r="AI146" i="1" s="1"/>
  <c r="AG146" i="1" a="1"/>
  <c r="AG146" i="1" s="1"/>
  <c r="AE146" i="1" a="1"/>
  <c r="AE146" i="1" s="1"/>
  <c r="AM145" i="1" a="1"/>
  <c r="AM145" i="1" s="1"/>
  <c r="AK145" i="1" a="1"/>
  <c r="AK145" i="1" s="1"/>
  <c r="AI145" i="1" a="1"/>
  <c r="AI145" i="1" s="1"/>
  <c r="AG145" i="1" a="1"/>
  <c r="AG145" i="1" s="1"/>
  <c r="AE145" i="1" a="1"/>
  <c r="AE145" i="1" s="1"/>
  <c r="AM144" i="1" a="1"/>
  <c r="AM144" i="1" s="1"/>
  <c r="AK144" i="1" a="1"/>
  <c r="AK144" i="1" s="1"/>
  <c r="AI144" i="1" a="1"/>
  <c r="AI144" i="1" s="1"/>
  <c r="AG144" i="1" a="1"/>
  <c r="AG144" i="1" s="1"/>
  <c r="AE144" i="1" a="1"/>
  <c r="AE144" i="1" s="1"/>
  <c r="AM143" i="1" a="1"/>
  <c r="AM143" i="1" s="1"/>
  <c r="AK143" i="1" a="1"/>
  <c r="AK143" i="1"/>
  <c r="AI143" i="1" a="1"/>
  <c r="AI143" i="1" s="1"/>
  <c r="AG143" i="1" a="1"/>
  <c r="AG143" i="1" s="1"/>
  <c r="AE143" i="1" a="1"/>
  <c r="AE143" i="1" s="1"/>
  <c r="AM142" i="1" a="1"/>
  <c r="AM142" i="1" s="1"/>
  <c r="AK142" i="1" a="1"/>
  <c r="AK142" i="1"/>
  <c r="AI142" i="1" a="1"/>
  <c r="AI142" i="1" s="1"/>
  <c r="AG142" i="1" a="1"/>
  <c r="AG142" i="1" s="1"/>
  <c r="AE142" i="1" a="1"/>
  <c r="AE142" i="1" s="1"/>
  <c r="AM141" i="1" a="1"/>
  <c r="AM141" i="1" s="1"/>
  <c r="AK141" i="1" a="1"/>
  <c r="AK141" i="1" s="1"/>
  <c r="AI141" i="1" a="1"/>
  <c r="AI141" i="1" s="1"/>
  <c r="AG141" i="1" a="1"/>
  <c r="AG141" i="1" s="1"/>
  <c r="AE141" i="1" a="1"/>
  <c r="AE141" i="1" s="1"/>
  <c r="AM140" i="1" a="1"/>
  <c r="AM140" i="1" s="1"/>
  <c r="AK140" i="1" a="1"/>
  <c r="AK140" i="1" s="1"/>
  <c r="AI140" i="1" a="1"/>
  <c r="AI140" i="1" s="1"/>
  <c r="AG140" i="1" a="1"/>
  <c r="AG140" i="1" s="1"/>
  <c r="AE140" i="1" a="1"/>
  <c r="AE140" i="1" s="1"/>
  <c r="AM139" i="1" a="1"/>
  <c r="AM139" i="1" s="1"/>
  <c r="AK139" i="1" a="1"/>
  <c r="AK139" i="1" s="1"/>
  <c r="AI139" i="1" a="1"/>
  <c r="AI139" i="1" s="1"/>
  <c r="AG139" i="1" a="1"/>
  <c r="AG139" i="1" s="1"/>
  <c r="AE139" i="1" a="1"/>
  <c r="AE139" i="1" s="1"/>
  <c r="AM138" i="1" a="1"/>
  <c r="AM138" i="1" s="1"/>
  <c r="AK138" i="1" a="1"/>
  <c r="AK138" i="1"/>
  <c r="AI138" i="1" a="1"/>
  <c r="AI138" i="1" s="1"/>
  <c r="AG138" i="1" a="1"/>
  <c r="AG138" i="1" s="1"/>
  <c r="AE138" i="1" a="1"/>
  <c r="AE138" i="1" s="1"/>
  <c r="AM137" i="1" a="1"/>
  <c r="AM137" i="1" s="1"/>
  <c r="AK137" i="1" a="1"/>
  <c r="AK137" i="1" s="1"/>
  <c r="AI137" i="1" a="1"/>
  <c r="AI137" i="1" s="1"/>
  <c r="AG137" i="1" a="1"/>
  <c r="AG137" i="1" s="1"/>
  <c r="AE137" i="1" a="1"/>
  <c r="AE137" i="1" s="1"/>
  <c r="AM136" i="1" a="1"/>
  <c r="AM136" i="1" s="1"/>
  <c r="AK136" i="1" a="1"/>
  <c r="AK136" i="1" s="1"/>
  <c r="AI136" i="1" a="1"/>
  <c r="AI136" i="1"/>
  <c r="AG136" i="1" a="1"/>
  <c r="AG136" i="1" s="1"/>
  <c r="AE136" i="1" a="1"/>
  <c r="AE136" i="1" s="1"/>
  <c r="AM135" i="1" a="1"/>
  <c r="AM135" i="1" s="1"/>
  <c r="AK135" i="1" a="1"/>
  <c r="AK135" i="1" s="1"/>
  <c r="AI135" i="1" a="1"/>
  <c r="AI135" i="1" s="1"/>
  <c r="AG135" i="1" a="1"/>
  <c r="AG135" i="1" s="1"/>
  <c r="AE135" i="1" a="1"/>
  <c r="AE135" i="1" s="1"/>
  <c r="AM134" i="1" a="1"/>
  <c r="AM134" i="1" s="1"/>
  <c r="AK134" i="1" a="1"/>
  <c r="AK134" i="1" s="1"/>
  <c r="AI134" i="1" a="1"/>
  <c r="AI134" i="1" s="1"/>
  <c r="AG134" i="1" a="1"/>
  <c r="AG134" i="1" s="1"/>
  <c r="AE134" i="1" a="1"/>
  <c r="AE134" i="1" s="1"/>
  <c r="AM133" i="1" a="1"/>
  <c r="AM133" i="1"/>
  <c r="AK133" i="1" a="1"/>
  <c r="AK133" i="1" s="1"/>
  <c r="AI133" i="1" a="1"/>
  <c r="AI133" i="1" s="1"/>
  <c r="AG133" i="1" a="1"/>
  <c r="AG133" i="1" s="1"/>
  <c r="AE133" i="1" a="1"/>
  <c r="AE133" i="1" s="1"/>
  <c r="AM132" i="1" a="1"/>
  <c r="AM132" i="1" s="1"/>
  <c r="AK132" i="1" a="1"/>
  <c r="AK132" i="1" s="1"/>
  <c r="AI132" i="1" a="1"/>
  <c r="AI132" i="1"/>
  <c r="AG132" i="1" a="1"/>
  <c r="AG132" i="1" s="1"/>
  <c r="AE132" i="1" a="1"/>
  <c r="AE132" i="1" s="1"/>
  <c r="AM131" i="1" a="1"/>
  <c r="AM131" i="1" s="1"/>
  <c r="AK131" i="1" a="1"/>
  <c r="AK131" i="1" s="1"/>
  <c r="AI131" i="1" a="1"/>
  <c r="AI131" i="1" s="1"/>
  <c r="AG131" i="1" a="1"/>
  <c r="AG131" i="1" s="1"/>
  <c r="AE131" i="1" a="1"/>
  <c r="AE131" i="1" s="1"/>
  <c r="AM130" i="1" a="1"/>
  <c r="AM130" i="1" s="1"/>
  <c r="AK130" i="1" a="1"/>
  <c r="AK130" i="1" s="1"/>
  <c r="AI130" i="1" a="1"/>
  <c r="AI130" i="1" s="1"/>
  <c r="AG130" i="1" a="1"/>
  <c r="AG130" i="1" s="1"/>
  <c r="AE130" i="1" a="1"/>
  <c r="AE130" i="1" s="1"/>
  <c r="AM129" i="1" a="1"/>
  <c r="AM129" i="1"/>
  <c r="AK129" i="1" a="1"/>
  <c r="AK129" i="1" s="1"/>
  <c r="AI129" i="1" a="1"/>
  <c r="AI129" i="1" s="1"/>
  <c r="AG129" i="1" a="1"/>
  <c r="AG129" i="1" s="1"/>
  <c r="AE129" i="1" a="1"/>
  <c r="AE129" i="1" s="1"/>
  <c r="AM128" i="1" a="1"/>
  <c r="AM128" i="1" s="1"/>
  <c r="AK128" i="1" a="1"/>
  <c r="AK128" i="1" s="1"/>
  <c r="AI128" i="1" a="1"/>
  <c r="AI128" i="1" s="1"/>
  <c r="AG128" i="1" a="1"/>
  <c r="AG128" i="1" s="1"/>
  <c r="AE128" i="1" a="1"/>
  <c r="AE128" i="1" s="1"/>
  <c r="AM127" i="1" a="1"/>
  <c r="AM127" i="1" s="1"/>
  <c r="AK127" i="1" a="1"/>
  <c r="AK127" i="1" s="1"/>
  <c r="AI127" i="1" a="1"/>
  <c r="AI127" i="1" s="1"/>
  <c r="AG127" i="1" a="1"/>
  <c r="AG127" i="1" s="1"/>
  <c r="AE127" i="1" a="1"/>
  <c r="AE127" i="1" s="1"/>
  <c r="AM126" i="1" a="1"/>
  <c r="AM126" i="1" s="1"/>
  <c r="AK126" i="1" a="1"/>
  <c r="AK126" i="1" s="1"/>
  <c r="AI126" i="1" a="1"/>
  <c r="AI126" i="1"/>
  <c r="AG126" i="1" a="1"/>
  <c r="AG126" i="1" s="1"/>
  <c r="AE126" i="1" a="1"/>
  <c r="AE126" i="1" s="1"/>
  <c r="AM125" i="1" a="1"/>
  <c r="AM125" i="1" s="1"/>
  <c r="AK125" i="1" a="1"/>
  <c r="AK125" i="1" s="1"/>
  <c r="AI125" i="1" a="1"/>
  <c r="AI125" i="1" s="1"/>
  <c r="AG125" i="1" a="1"/>
  <c r="AG125" i="1" s="1"/>
  <c r="AE125" i="1" a="1"/>
  <c r="AE125" i="1" s="1"/>
  <c r="AM124" i="1" a="1"/>
  <c r="AM124" i="1"/>
  <c r="AK124" i="1" a="1"/>
  <c r="AK124" i="1" s="1"/>
  <c r="AI124" i="1" a="1"/>
  <c r="AI124" i="1" s="1"/>
  <c r="AG124" i="1" a="1"/>
  <c r="AG124" i="1" s="1"/>
  <c r="AE124" i="1" a="1"/>
  <c r="AE124" i="1" s="1"/>
  <c r="AM123" i="1" a="1"/>
  <c r="AM123" i="1" s="1"/>
  <c r="AK123" i="1" a="1"/>
  <c r="AK123" i="1" s="1"/>
  <c r="AI123" i="1" a="1"/>
  <c r="AI123" i="1" s="1"/>
  <c r="AG123" i="1" a="1"/>
  <c r="AG123" i="1" s="1"/>
  <c r="AE123" i="1" a="1"/>
  <c r="AE123" i="1" s="1"/>
  <c r="AM122" i="1" a="1"/>
  <c r="AM122" i="1" s="1"/>
  <c r="AK122" i="1" a="1"/>
  <c r="AK122" i="1"/>
  <c r="AI122" i="1" a="1"/>
  <c r="AI122" i="1" s="1"/>
  <c r="AG122" i="1" a="1"/>
  <c r="AG122" i="1" s="1"/>
  <c r="AE122" i="1" a="1"/>
  <c r="AE122" i="1" s="1"/>
  <c r="AM121" i="1" a="1"/>
  <c r="AM121" i="1" s="1"/>
  <c r="AK121" i="1" a="1"/>
  <c r="AK121" i="1" s="1"/>
  <c r="AI121" i="1" a="1"/>
  <c r="AI121" i="1" s="1"/>
  <c r="AG121" i="1" a="1"/>
  <c r="AG121" i="1" s="1"/>
  <c r="AE121" i="1" a="1"/>
  <c r="AE121" i="1" s="1"/>
  <c r="AM120" i="1" a="1"/>
  <c r="AM120" i="1" s="1"/>
  <c r="AK120" i="1" a="1"/>
  <c r="AK120" i="1" s="1"/>
  <c r="AI120" i="1" a="1"/>
  <c r="AI120" i="1" s="1"/>
  <c r="AG120" i="1" a="1"/>
  <c r="AG120" i="1" s="1"/>
  <c r="AE120" i="1" a="1"/>
  <c r="AE120" i="1" s="1"/>
  <c r="AM119" i="1" a="1"/>
  <c r="AM119" i="1" s="1"/>
  <c r="AK119" i="1" a="1"/>
  <c r="AK119" i="1" s="1"/>
  <c r="AI119" i="1" a="1"/>
  <c r="AI119" i="1" s="1"/>
  <c r="AG119" i="1" a="1"/>
  <c r="AG119" i="1" s="1"/>
  <c r="AE119" i="1" a="1"/>
  <c r="AE119" i="1" s="1"/>
  <c r="AM118" i="1" a="1"/>
  <c r="AM118" i="1" s="1"/>
  <c r="AK118" i="1" a="1"/>
  <c r="AK118" i="1"/>
  <c r="AI118" i="1" a="1"/>
  <c r="AI118" i="1" s="1"/>
  <c r="AG118" i="1" a="1"/>
  <c r="AG118" i="1" s="1"/>
  <c r="AE118" i="1" a="1"/>
  <c r="AE118" i="1" s="1"/>
  <c r="AM117" i="1" a="1"/>
  <c r="AM117" i="1" s="1"/>
  <c r="AK117" i="1" a="1"/>
  <c r="AK117" i="1" s="1"/>
  <c r="AI117" i="1" a="1"/>
  <c r="AI117" i="1" s="1"/>
  <c r="AG117" i="1" a="1"/>
  <c r="AG117" i="1" s="1"/>
  <c r="AE117" i="1" a="1"/>
  <c r="AE117" i="1" s="1"/>
  <c r="AM116" i="1" a="1"/>
  <c r="AM116" i="1" s="1"/>
  <c r="AK116" i="1" a="1"/>
  <c r="AK116" i="1" s="1"/>
  <c r="AI116" i="1" a="1"/>
  <c r="AI116" i="1" s="1"/>
  <c r="AG116" i="1" a="1"/>
  <c r="AG116" i="1" s="1"/>
  <c r="AE116" i="1" a="1"/>
  <c r="AE116" i="1" s="1"/>
  <c r="AM115" i="1" a="1"/>
  <c r="AM115" i="1" s="1"/>
  <c r="AK115" i="1" a="1"/>
  <c r="AK115" i="1" s="1"/>
  <c r="AI115" i="1" a="1"/>
  <c r="AI115" i="1" s="1"/>
  <c r="AG115" i="1" a="1"/>
  <c r="AG115" i="1" s="1"/>
  <c r="AE115" i="1" a="1"/>
  <c r="AE115" i="1" s="1"/>
  <c r="AM114" i="1" a="1"/>
  <c r="AM114" i="1"/>
  <c r="AK114" i="1" a="1"/>
  <c r="AK114" i="1" s="1"/>
  <c r="AI114" i="1" a="1"/>
  <c r="AI114" i="1" s="1"/>
  <c r="AG114" i="1" a="1"/>
  <c r="AG114" i="1" s="1"/>
  <c r="AE114" i="1" a="1"/>
  <c r="AE114" i="1" s="1"/>
  <c r="AM113" i="1" a="1"/>
  <c r="AM113" i="1" s="1"/>
  <c r="AK113" i="1" a="1"/>
  <c r="AK113" i="1" s="1"/>
  <c r="AI113" i="1" a="1"/>
  <c r="AI113" i="1"/>
  <c r="AG113" i="1" a="1"/>
  <c r="AG113" i="1"/>
  <c r="AE113" i="1" a="1"/>
  <c r="AE113" i="1" s="1"/>
  <c r="AM112" i="1" a="1"/>
  <c r="AM112" i="1" s="1"/>
  <c r="AK112" i="1" a="1"/>
  <c r="AK112" i="1"/>
  <c r="AI112" i="1" a="1"/>
  <c r="AI112" i="1" s="1"/>
  <c r="AG112" i="1" a="1"/>
  <c r="AG112" i="1" s="1"/>
  <c r="AE112" i="1" a="1"/>
  <c r="AE112" i="1" s="1"/>
  <c r="AM111" i="1" a="1"/>
  <c r="AM111" i="1"/>
  <c r="AK111" i="1" a="1"/>
  <c r="AK111" i="1" s="1"/>
  <c r="AI111" i="1" a="1"/>
  <c r="AI111" i="1" s="1"/>
  <c r="AG111" i="1" a="1"/>
  <c r="AG111" i="1"/>
  <c r="AE111" i="1" a="1"/>
  <c r="AE111" i="1" s="1"/>
  <c r="AM110" i="1" a="1"/>
  <c r="AM110" i="1" s="1"/>
  <c r="AK110" i="1" a="1"/>
  <c r="AK110" i="1" s="1"/>
  <c r="AI110" i="1" a="1"/>
  <c r="AI110" i="1" s="1"/>
  <c r="AG110" i="1" a="1"/>
  <c r="AG110" i="1" s="1"/>
  <c r="AE110" i="1" a="1"/>
  <c r="AE110" i="1" s="1"/>
  <c r="AM109" i="1" a="1"/>
  <c r="AM109" i="1"/>
  <c r="AK109" i="1" a="1"/>
  <c r="AK109" i="1" s="1"/>
  <c r="AI109" i="1" a="1"/>
  <c r="AI109" i="1" s="1"/>
  <c r="AG109" i="1" a="1"/>
  <c r="AG109" i="1" s="1"/>
  <c r="AE109" i="1" a="1"/>
  <c r="AE109" i="1" s="1"/>
  <c r="AM108" i="1" a="1"/>
  <c r="AM108" i="1" s="1"/>
  <c r="AK108" i="1" a="1"/>
  <c r="AK108" i="1"/>
  <c r="AI108" i="1" a="1"/>
  <c r="AI108" i="1"/>
  <c r="AG108" i="1" a="1"/>
  <c r="AG108" i="1" s="1"/>
  <c r="AE108" i="1" a="1"/>
  <c r="AE108" i="1" s="1"/>
  <c r="AM107" i="1" a="1"/>
  <c r="AM107" i="1"/>
  <c r="AK107" i="1" a="1"/>
  <c r="AK107" i="1"/>
  <c r="AI107" i="1" a="1"/>
  <c r="AI107" i="1" s="1"/>
  <c r="AG107" i="1" a="1"/>
  <c r="AG107" i="1" s="1"/>
  <c r="AE107" i="1" a="1"/>
  <c r="AE107" i="1" s="1"/>
  <c r="AM106" i="1" a="1"/>
  <c r="AM106" i="1" s="1"/>
  <c r="AK106" i="1" a="1"/>
  <c r="AK106" i="1" s="1"/>
  <c r="AI106" i="1" a="1"/>
  <c r="AI106" i="1"/>
  <c r="AG106" i="1" a="1"/>
  <c r="AG106" i="1"/>
  <c r="AE106" i="1" a="1"/>
  <c r="AE106" i="1" s="1"/>
  <c r="AM105" i="1" a="1"/>
  <c r="AM105" i="1" s="1"/>
  <c r="AK105" i="1" a="1"/>
  <c r="AK105" i="1"/>
  <c r="AI105" i="1" a="1"/>
  <c r="AI105" i="1"/>
  <c r="AG105" i="1" a="1"/>
  <c r="AG105" i="1"/>
  <c r="AE105" i="1" a="1"/>
  <c r="AE105" i="1" s="1"/>
  <c r="AM104" i="1" a="1"/>
  <c r="AM104" i="1"/>
  <c r="AK104" i="1" a="1"/>
  <c r="AK104" i="1" s="1"/>
  <c r="AI104" i="1" a="1"/>
  <c r="AI104" i="1" s="1"/>
  <c r="AG104" i="1" a="1"/>
  <c r="AG104" i="1" s="1"/>
  <c r="AE104" i="1" a="1"/>
  <c r="AE104" i="1" s="1"/>
  <c r="AM103" i="1" a="1"/>
  <c r="AM103" i="1"/>
  <c r="AK103" i="1" a="1"/>
  <c r="AK103" i="1" s="1"/>
  <c r="AI103" i="1" a="1"/>
  <c r="AI103" i="1"/>
  <c r="AG103" i="1" a="1"/>
  <c r="AG103" i="1" s="1"/>
  <c r="AE103" i="1" a="1"/>
  <c r="AE103" i="1" s="1"/>
  <c r="AM102" i="1" a="1"/>
  <c r="AM102" i="1"/>
  <c r="AK102" i="1" a="1"/>
  <c r="AK102" i="1"/>
  <c r="AI102" i="1" a="1"/>
  <c r="AI102" i="1" s="1"/>
  <c r="AG102" i="1" a="1"/>
  <c r="AG102" i="1"/>
  <c r="AE102" i="1" a="1"/>
  <c r="AE102" i="1" s="1"/>
  <c r="AM101" i="1" a="1"/>
  <c r="AM101" i="1" s="1"/>
  <c r="AK101" i="1" a="1"/>
  <c r="AK101" i="1" s="1"/>
  <c r="AI101" i="1" a="1"/>
  <c r="AI101" i="1" s="1"/>
  <c r="AG101" i="1" a="1"/>
  <c r="AG101" i="1"/>
  <c r="AE101" i="1" a="1"/>
  <c r="AE101" i="1" s="1"/>
  <c r="AM100" i="1" a="1"/>
  <c r="AM100" i="1" s="1"/>
  <c r="AK100" i="1" a="1"/>
  <c r="AK100" i="1"/>
  <c r="AI100" i="1" a="1"/>
  <c r="AI100" i="1" s="1"/>
  <c r="AG100" i="1" a="1"/>
  <c r="AG100" i="1" s="1"/>
  <c r="AE100" i="1" a="1"/>
  <c r="AE100" i="1" s="1"/>
  <c r="AM99" i="1" a="1"/>
  <c r="AM99" i="1"/>
  <c r="AK99" i="1" a="1"/>
  <c r="AK99" i="1" s="1"/>
  <c r="AI99" i="1" a="1"/>
  <c r="AI99" i="1"/>
  <c r="AG99" i="1" a="1"/>
  <c r="AG99" i="1"/>
  <c r="AE99" i="1" a="1"/>
  <c r="AE99" i="1"/>
  <c r="AM98" i="1" a="1"/>
  <c r="AM98" i="1"/>
  <c r="AK98" i="1" a="1"/>
  <c r="AK98" i="1" s="1"/>
  <c r="AI98" i="1" a="1"/>
  <c r="AI98" i="1"/>
  <c r="AG98" i="1" a="1"/>
  <c r="AG98" i="1" s="1"/>
  <c r="AE98" i="1" a="1"/>
  <c r="AE98" i="1"/>
  <c r="AM97" i="1" a="1"/>
  <c r="AM97" i="1" s="1"/>
  <c r="AK97" i="1" a="1"/>
  <c r="AK97" i="1" s="1"/>
  <c r="AI97" i="1" a="1"/>
  <c r="AI97" i="1"/>
  <c r="AG97" i="1" a="1"/>
  <c r="AG97" i="1" s="1"/>
  <c r="AE97" i="1" a="1"/>
  <c r="AE97" i="1"/>
  <c r="AM96" i="1" a="1"/>
  <c r="AM96" i="1"/>
  <c r="AK96" i="1" a="1"/>
  <c r="AK96" i="1" s="1"/>
  <c r="AI96" i="1" a="1"/>
  <c r="AI96" i="1"/>
  <c r="AG96" i="1" a="1"/>
  <c r="AG96" i="1"/>
  <c r="AE96" i="1" a="1"/>
  <c r="AE96" i="1" s="1"/>
  <c r="AM95" i="1" a="1"/>
  <c r="AM95" i="1" s="1"/>
  <c r="AK95" i="1" a="1"/>
  <c r="AK95" i="1" s="1"/>
  <c r="AI95" i="1" a="1"/>
  <c r="AI95" i="1"/>
  <c r="AG95" i="1" a="1"/>
  <c r="AG95" i="1" s="1"/>
  <c r="AE95" i="1" a="1"/>
  <c r="AE95" i="1" s="1"/>
  <c r="AM94" i="1" a="1"/>
  <c r="AM94" i="1" s="1"/>
  <c r="AK94" i="1" a="1"/>
  <c r="AK94" i="1" s="1"/>
  <c r="AI94" i="1" a="1"/>
  <c r="AI94" i="1"/>
  <c r="AG94" i="1" a="1"/>
  <c r="AG94" i="1"/>
  <c r="AE94" i="1" a="1"/>
  <c r="AE94" i="1"/>
  <c r="AM93" i="1" a="1"/>
  <c r="AM93" i="1" s="1"/>
  <c r="AK93" i="1" a="1"/>
  <c r="AK93" i="1" s="1"/>
  <c r="AI93" i="1" a="1"/>
  <c r="AI93" i="1"/>
  <c r="AG93" i="1" a="1"/>
  <c r="AG93" i="1"/>
  <c r="AE93" i="1" a="1"/>
  <c r="AE93" i="1" s="1"/>
  <c r="AM92" i="1" a="1"/>
  <c r="AM92" i="1" s="1"/>
  <c r="AK92" i="1" a="1"/>
  <c r="AK92" i="1" s="1"/>
  <c r="AI92" i="1" a="1"/>
  <c r="AI92" i="1" s="1"/>
  <c r="AG92" i="1" a="1"/>
  <c r="AG92" i="1" s="1"/>
  <c r="AE92" i="1" a="1"/>
  <c r="AE92" i="1"/>
  <c r="AM91" i="1" a="1"/>
  <c r="AM91" i="1"/>
  <c r="AK91" i="1" a="1"/>
  <c r="AK91" i="1" s="1"/>
  <c r="AI91" i="1" a="1"/>
  <c r="AI91" i="1" s="1"/>
  <c r="AG91" i="1" a="1"/>
  <c r="AG91" i="1"/>
  <c r="AE91" i="1" a="1"/>
  <c r="AE91" i="1"/>
  <c r="AM90" i="1" a="1"/>
  <c r="AM90" i="1" s="1"/>
  <c r="AK90" i="1" a="1"/>
  <c r="AK90" i="1" s="1"/>
  <c r="AI90" i="1" a="1"/>
  <c r="AI90" i="1" s="1"/>
  <c r="AG90" i="1" a="1"/>
  <c r="AG90" i="1" s="1"/>
  <c r="AE90" i="1" a="1"/>
  <c r="AE90" i="1" s="1"/>
  <c r="AM89" i="1" a="1"/>
  <c r="AM89" i="1"/>
  <c r="AK89" i="1" a="1"/>
  <c r="AK89" i="1" s="1"/>
  <c r="AI89" i="1" a="1"/>
  <c r="AI89" i="1" s="1"/>
  <c r="AG89" i="1" a="1"/>
  <c r="AG89" i="1" s="1"/>
  <c r="AE89" i="1" a="1"/>
  <c r="AE89" i="1"/>
  <c r="AM88" i="1" a="1"/>
  <c r="AM88" i="1"/>
  <c r="AK88" i="1" a="1"/>
  <c r="AK88" i="1" s="1"/>
  <c r="AI88" i="1" a="1"/>
  <c r="AI88" i="1"/>
  <c r="AG88" i="1" a="1"/>
  <c r="AG88" i="1" s="1"/>
  <c r="AE88" i="1" a="1"/>
  <c r="AE88" i="1" s="1"/>
  <c r="AM87" i="1" a="1"/>
  <c r="AM87" i="1" s="1"/>
  <c r="AK87" i="1" a="1"/>
  <c r="AK87" i="1" s="1"/>
  <c r="AI87" i="1" a="1"/>
  <c r="AI87" i="1" s="1"/>
  <c r="AG87" i="1" a="1"/>
  <c r="AG87" i="1" s="1"/>
  <c r="AE87" i="1" a="1"/>
  <c r="AE87" i="1" s="1"/>
  <c r="AM86" i="1" a="1"/>
  <c r="AM86" i="1"/>
  <c r="AK86" i="1" a="1"/>
  <c r="AK86" i="1" s="1"/>
  <c r="AI86" i="1" a="1"/>
  <c r="AI86" i="1"/>
  <c r="AG86" i="1" a="1"/>
  <c r="AG86" i="1"/>
  <c r="AE86" i="1" a="1"/>
  <c r="AE86" i="1" s="1"/>
  <c r="AM85" i="1" a="1"/>
  <c r="AM85" i="1" s="1"/>
  <c r="AK85" i="1" a="1"/>
  <c r="AK85" i="1" s="1"/>
  <c r="AI85" i="1" a="1"/>
  <c r="AI85" i="1"/>
  <c r="AG85" i="1" a="1"/>
  <c r="AG85" i="1" s="1"/>
  <c r="AE85" i="1" a="1"/>
  <c r="AE85" i="1" s="1"/>
  <c r="AM84" i="1" a="1"/>
  <c r="AM84" i="1" s="1"/>
  <c r="AK84" i="1" a="1"/>
  <c r="AK84" i="1" s="1"/>
  <c r="AI84" i="1" a="1"/>
  <c r="AI84" i="1" s="1"/>
  <c r="AG84" i="1" a="1"/>
  <c r="AG84" i="1"/>
  <c r="AE84" i="1" a="1"/>
  <c r="AE84" i="1"/>
  <c r="AM83" i="1" a="1"/>
  <c r="AM83" i="1" s="1"/>
  <c r="AK83" i="1" a="1"/>
  <c r="AK83" i="1" s="1"/>
  <c r="AI83" i="1" a="1"/>
  <c r="AI83" i="1"/>
  <c r="AG83" i="1" a="1"/>
  <c r="AG83" i="1"/>
  <c r="AE83" i="1" a="1"/>
  <c r="AE83" i="1" s="1"/>
  <c r="AM82" i="1" a="1"/>
  <c r="AM82" i="1" s="1"/>
  <c r="AK82" i="1" a="1"/>
  <c r="AK82" i="1" s="1"/>
  <c r="AI82" i="1" a="1"/>
  <c r="AI82" i="1" s="1"/>
  <c r="AG82" i="1" a="1"/>
  <c r="AG82" i="1" s="1"/>
  <c r="AE82" i="1" a="1"/>
  <c r="AE82" i="1"/>
  <c r="AM81" i="1" a="1"/>
  <c r="AM81" i="1"/>
  <c r="AK81" i="1" a="1"/>
  <c r="AK81" i="1" s="1"/>
  <c r="AI81" i="1" a="1"/>
  <c r="AI81" i="1" s="1"/>
  <c r="AG81" i="1" a="1"/>
  <c r="AG81" i="1"/>
  <c r="AE81" i="1" a="1"/>
  <c r="AE81" i="1"/>
  <c r="AM80" i="1" a="1"/>
  <c r="AM80" i="1" s="1"/>
  <c r="AK80" i="1" a="1"/>
  <c r="AK80" i="1" s="1"/>
  <c r="AI80" i="1" a="1"/>
  <c r="AI80" i="1" s="1"/>
  <c r="AG80" i="1" a="1"/>
  <c r="AG80" i="1" s="1"/>
  <c r="AE80" i="1" a="1"/>
  <c r="AE80" i="1" s="1"/>
  <c r="AM79" i="1" a="1"/>
  <c r="AM79" i="1"/>
  <c r="AK79" i="1" a="1"/>
  <c r="AK79" i="1" s="1"/>
  <c r="AI79" i="1" a="1"/>
  <c r="AI79" i="1" s="1"/>
  <c r="AG79" i="1" a="1"/>
  <c r="AG79" i="1" s="1"/>
  <c r="AE79" i="1" a="1"/>
  <c r="AE79" i="1"/>
  <c r="AM78" i="1" a="1"/>
  <c r="AM78" i="1"/>
  <c r="AK78" i="1" a="1"/>
  <c r="AK78" i="1" s="1"/>
  <c r="AI78" i="1" a="1"/>
  <c r="AI78" i="1"/>
  <c r="AG78" i="1" a="1"/>
  <c r="AG78" i="1" s="1"/>
  <c r="AE78" i="1" a="1"/>
  <c r="AE78" i="1" s="1"/>
  <c r="AM77" i="1" a="1"/>
  <c r="AM77" i="1" s="1"/>
  <c r="AK77" i="1" a="1"/>
  <c r="AK77" i="1" s="1"/>
  <c r="AI77" i="1" a="1"/>
  <c r="AI77" i="1" s="1"/>
  <c r="AG77" i="1" a="1"/>
  <c r="AG77" i="1" s="1"/>
  <c r="AE77" i="1" a="1"/>
  <c r="AE77" i="1" s="1"/>
  <c r="AM76" i="1" a="1"/>
  <c r="AM76" i="1"/>
  <c r="AK76" i="1" a="1"/>
  <c r="AK76" i="1" s="1"/>
  <c r="AI76" i="1" a="1"/>
  <c r="AI76" i="1"/>
  <c r="AG76" i="1" a="1"/>
  <c r="AG76" i="1"/>
  <c r="AE76" i="1" a="1"/>
  <c r="AE76" i="1" s="1"/>
  <c r="AM75" i="1" a="1"/>
  <c r="AM75" i="1" s="1"/>
  <c r="AK75" i="1" a="1"/>
  <c r="AK75" i="1" s="1"/>
  <c r="AI75" i="1" a="1"/>
  <c r="AI75" i="1"/>
  <c r="AG75" i="1" a="1"/>
  <c r="AG75" i="1" s="1"/>
  <c r="AE75" i="1" a="1"/>
  <c r="AE75" i="1" s="1"/>
  <c r="AM74" i="1" a="1"/>
  <c r="AM74" i="1" s="1"/>
  <c r="AK74" i="1" a="1"/>
  <c r="AK74" i="1" s="1"/>
  <c r="AI74" i="1" a="1"/>
  <c r="AI74" i="1" s="1"/>
  <c r="AG74" i="1" a="1"/>
  <c r="AG74" i="1"/>
  <c r="AE74" i="1" a="1"/>
  <c r="AE74" i="1"/>
  <c r="AM73" i="1" a="1"/>
  <c r="AM73" i="1" s="1"/>
  <c r="AK73" i="1" a="1"/>
  <c r="AK73" i="1" s="1"/>
  <c r="AI73" i="1" a="1"/>
  <c r="AI73" i="1"/>
  <c r="AG73" i="1" a="1"/>
  <c r="AG73" i="1"/>
  <c r="AE73" i="1" a="1"/>
  <c r="AE73" i="1" s="1"/>
  <c r="AM72" i="1" a="1"/>
  <c r="AM72" i="1" s="1"/>
  <c r="AK72" i="1" a="1"/>
  <c r="AK72" i="1" s="1"/>
  <c r="AI72" i="1" a="1"/>
  <c r="AI72" i="1" s="1"/>
  <c r="AG72" i="1" a="1"/>
  <c r="AG72" i="1" s="1"/>
  <c r="AE72" i="1" a="1"/>
  <c r="AE72" i="1"/>
  <c r="AM71" i="1" a="1"/>
  <c r="AM71" i="1"/>
  <c r="AK71" i="1" a="1"/>
  <c r="AK71" i="1" s="1"/>
  <c r="AI71" i="1" a="1"/>
  <c r="AI71" i="1" s="1"/>
  <c r="AG71" i="1" a="1"/>
  <c r="AG71" i="1"/>
  <c r="AE71" i="1" a="1"/>
  <c r="AE71" i="1"/>
  <c r="AM70" i="1" a="1"/>
  <c r="AM70" i="1" s="1"/>
  <c r="AK70" i="1" a="1"/>
  <c r="AK70" i="1" s="1"/>
  <c r="AI70" i="1" a="1"/>
  <c r="AI70" i="1" s="1"/>
  <c r="AG70" i="1" a="1"/>
  <c r="AG70" i="1" s="1"/>
  <c r="AE70" i="1" a="1"/>
  <c r="AE70" i="1" s="1"/>
  <c r="AM69" i="1" a="1"/>
  <c r="AM69" i="1"/>
  <c r="AK69" i="1" a="1"/>
  <c r="AK69" i="1" s="1"/>
  <c r="AI69" i="1" a="1"/>
  <c r="AI69" i="1" s="1"/>
  <c r="AG69" i="1" a="1"/>
  <c r="AG69" i="1" s="1"/>
  <c r="AE69" i="1" a="1"/>
  <c r="AE69" i="1"/>
  <c r="AM68" i="1" a="1"/>
  <c r="AM68" i="1"/>
  <c r="AK68" i="1" a="1"/>
  <c r="AK68" i="1" s="1"/>
  <c r="AI68" i="1" a="1"/>
  <c r="AI68" i="1"/>
  <c r="AG68" i="1" a="1"/>
  <c r="AG68" i="1" s="1"/>
  <c r="AE68" i="1" a="1"/>
  <c r="AE68" i="1" s="1"/>
  <c r="AM67" i="1" a="1"/>
  <c r="AM67" i="1" s="1"/>
  <c r="AK67" i="1" a="1"/>
  <c r="AK67" i="1" s="1"/>
  <c r="AI67" i="1" a="1"/>
  <c r="AI67" i="1" s="1"/>
  <c r="AG67" i="1" a="1"/>
  <c r="AG67" i="1" s="1"/>
  <c r="AE67" i="1" a="1"/>
  <c r="AE67" i="1" s="1"/>
  <c r="AM66" i="1" a="1"/>
  <c r="AM66" i="1"/>
  <c r="AK66" i="1" a="1"/>
  <c r="AK66" i="1" s="1"/>
  <c r="AI66" i="1" a="1"/>
  <c r="AI66" i="1"/>
  <c r="AG66" i="1" a="1"/>
  <c r="AG66" i="1"/>
  <c r="AE66" i="1" a="1"/>
  <c r="AE66" i="1" s="1"/>
  <c r="AM65" i="1" a="1"/>
  <c r="AM65" i="1" s="1"/>
  <c r="AK65" i="1" a="1"/>
  <c r="AK65" i="1" s="1"/>
  <c r="AI65" i="1" a="1"/>
  <c r="AI65" i="1"/>
  <c r="AG65" i="1" a="1"/>
  <c r="AG65" i="1" s="1"/>
  <c r="AE65" i="1" a="1"/>
  <c r="AE65" i="1" s="1"/>
  <c r="AM64" i="1" a="1"/>
  <c r="AM64" i="1" s="1"/>
  <c r="AK64" i="1" a="1"/>
  <c r="AK64" i="1" s="1"/>
  <c r="AI64" i="1" a="1"/>
  <c r="AI64" i="1" s="1"/>
  <c r="AG64" i="1" a="1"/>
  <c r="AG64" i="1"/>
  <c r="AE64" i="1" a="1"/>
  <c r="AE64" i="1"/>
  <c r="AM63" i="1" a="1"/>
  <c r="AM63" i="1" s="1"/>
  <c r="AK63" i="1" a="1"/>
  <c r="AK63" i="1" s="1"/>
  <c r="AI63" i="1" a="1"/>
  <c r="AI63" i="1"/>
  <c r="AG63" i="1" a="1"/>
  <c r="AG63" i="1"/>
  <c r="AE63" i="1" a="1"/>
  <c r="AE63" i="1" s="1"/>
  <c r="AM62" i="1" a="1"/>
  <c r="AM62" i="1" s="1"/>
  <c r="AK62" i="1" a="1"/>
  <c r="AK62" i="1" s="1"/>
  <c r="AI62" i="1" a="1"/>
  <c r="AI62" i="1" s="1"/>
  <c r="AG62" i="1" a="1"/>
  <c r="AG62" i="1" s="1"/>
  <c r="AE62" i="1" a="1"/>
  <c r="AE62" i="1"/>
  <c r="AM61" i="1" a="1"/>
  <c r="AM61" i="1"/>
  <c r="AK61" i="1" a="1"/>
  <c r="AK61" i="1" s="1"/>
  <c r="AI61" i="1" a="1"/>
  <c r="AI61" i="1" s="1"/>
  <c r="AG61" i="1" a="1"/>
  <c r="AG61" i="1"/>
  <c r="AE61" i="1" a="1"/>
  <c r="AE61" i="1"/>
  <c r="AM60" i="1" a="1"/>
  <c r="AM60" i="1" s="1"/>
  <c r="AK60" i="1" a="1"/>
  <c r="AK60" i="1" s="1"/>
  <c r="AI60" i="1" a="1"/>
  <c r="AI60" i="1" s="1"/>
  <c r="AG60" i="1" a="1"/>
  <c r="AG60" i="1" s="1"/>
  <c r="AE60" i="1" a="1"/>
  <c r="AE60" i="1" s="1"/>
  <c r="AM59" i="1" a="1"/>
  <c r="AM59" i="1"/>
  <c r="AK59" i="1" a="1"/>
  <c r="AK59" i="1" s="1"/>
  <c r="AI59" i="1" a="1"/>
  <c r="AI59" i="1" s="1"/>
  <c r="AG59" i="1" a="1"/>
  <c r="AG59" i="1" s="1"/>
  <c r="AE59" i="1" a="1"/>
  <c r="AE59" i="1"/>
  <c r="AM58" i="1" a="1"/>
  <c r="AM58" i="1" s="1"/>
  <c r="AK58" i="1" a="1"/>
  <c r="AK58" i="1" s="1"/>
  <c r="AI58" i="1" a="1"/>
  <c r="AI58" i="1"/>
  <c r="AG58" i="1" a="1"/>
  <c r="AG58" i="1" s="1"/>
  <c r="AE58" i="1" a="1"/>
  <c r="AE58" i="1" s="1"/>
  <c r="AM57" i="1" a="1"/>
  <c r="AM57" i="1" s="1"/>
  <c r="AK57" i="1" a="1"/>
  <c r="AK57" i="1" s="1"/>
  <c r="AI57" i="1" a="1"/>
  <c r="AI57" i="1" s="1"/>
  <c r="AG57" i="1" a="1"/>
  <c r="AG57" i="1" s="1"/>
  <c r="AE57" i="1" a="1"/>
  <c r="AE57" i="1" s="1"/>
  <c r="AM56" i="1" a="1"/>
  <c r="AM56" i="1"/>
  <c r="AK56" i="1" a="1"/>
  <c r="AK56" i="1" s="1"/>
  <c r="AI56" i="1" a="1"/>
  <c r="AI56" i="1"/>
  <c r="AG56" i="1" a="1"/>
  <c r="AG56" i="1"/>
  <c r="AE56" i="1" a="1"/>
  <c r="AE56" i="1" s="1"/>
  <c r="AM55" i="1" a="1"/>
  <c r="AM55" i="1" s="1"/>
  <c r="AK55" i="1" a="1"/>
  <c r="AK55" i="1" s="1"/>
  <c r="AI55" i="1" a="1"/>
  <c r="AI55" i="1" s="1"/>
  <c r="AG55" i="1" a="1"/>
  <c r="AG55" i="1" s="1"/>
  <c r="AE55" i="1" a="1"/>
  <c r="AE55" i="1" s="1"/>
  <c r="AM54" i="1" a="1"/>
  <c r="AM54" i="1" s="1"/>
  <c r="AK54" i="1" a="1"/>
  <c r="AK54" i="1" s="1"/>
  <c r="AI54" i="1" a="1"/>
  <c r="AI54" i="1" s="1"/>
  <c r="AG54" i="1" a="1"/>
  <c r="AG54" i="1"/>
  <c r="AE54" i="1" a="1"/>
  <c r="AE54" i="1"/>
  <c r="AM53" i="1" a="1"/>
  <c r="AM53" i="1" s="1"/>
  <c r="AK53" i="1" a="1"/>
  <c r="AK53" i="1" s="1"/>
  <c r="AI53" i="1" a="1"/>
  <c r="AI53" i="1"/>
  <c r="AG53" i="1" a="1"/>
  <c r="AG53" i="1" s="1"/>
  <c r="AE53" i="1" a="1"/>
  <c r="AE53" i="1" s="1"/>
  <c r="AM52" i="1" a="1"/>
  <c r="AM52" i="1" s="1"/>
  <c r="AK52" i="1" a="1"/>
  <c r="AK52" i="1" s="1"/>
  <c r="AI52" i="1" a="1"/>
  <c r="AI52" i="1" s="1"/>
  <c r="AG52" i="1" a="1"/>
  <c r="AG52" i="1" s="1"/>
  <c r="AE52" i="1" a="1"/>
  <c r="AE52" i="1"/>
  <c r="AM51" i="1" a="1"/>
  <c r="AM51" i="1"/>
  <c r="AK51" i="1" a="1"/>
  <c r="AK51" i="1" s="1"/>
  <c r="AI51" i="1" a="1"/>
  <c r="AI51" i="1" s="1"/>
  <c r="AG51" i="1" a="1"/>
  <c r="AG51" i="1"/>
  <c r="AE51" i="1" a="1"/>
  <c r="AE51" i="1" s="1"/>
  <c r="AM50" i="1" a="1"/>
  <c r="AM50" i="1" s="1"/>
  <c r="AK50" i="1" a="1"/>
  <c r="AK50" i="1" s="1"/>
  <c r="AI50" i="1" a="1"/>
  <c r="AI50" i="1" s="1"/>
  <c r="AG50" i="1" a="1"/>
  <c r="AG50" i="1" s="1"/>
  <c r="AE50" i="1" a="1"/>
  <c r="AE50" i="1" s="1"/>
  <c r="AM49" i="1" a="1"/>
  <c r="AM49" i="1"/>
  <c r="AK49" i="1" a="1"/>
  <c r="AK49" i="1" s="1"/>
  <c r="AI49" i="1" a="1"/>
  <c r="AI49" i="1" s="1"/>
  <c r="AG49" i="1" a="1"/>
  <c r="AG49" i="1" s="1"/>
  <c r="AE49" i="1" a="1"/>
  <c r="AE49" i="1"/>
  <c r="AM48" i="1" a="1"/>
  <c r="AM48" i="1" s="1"/>
  <c r="AK48" i="1" a="1"/>
  <c r="AK48" i="1" s="1"/>
  <c r="AI48" i="1" a="1"/>
  <c r="AI48" i="1"/>
  <c r="AG48" i="1" a="1"/>
  <c r="AG48" i="1" s="1"/>
  <c r="AE48" i="1" a="1"/>
  <c r="AE48" i="1" s="1"/>
  <c r="AM47" i="1" a="1"/>
  <c r="AM47" i="1" s="1"/>
  <c r="AK47" i="1" a="1"/>
  <c r="AK47" i="1" s="1"/>
  <c r="AI47" i="1" a="1"/>
  <c r="AI47" i="1" s="1"/>
  <c r="AG47" i="1" a="1"/>
  <c r="AG47" i="1" s="1"/>
  <c r="AE47" i="1" a="1"/>
  <c r="AE47" i="1" s="1"/>
  <c r="AM46" i="1" a="1"/>
  <c r="AM46" i="1"/>
  <c r="AK46" i="1" a="1"/>
  <c r="AK46" i="1" s="1"/>
  <c r="AI46" i="1" a="1"/>
  <c r="AI46" i="1"/>
  <c r="AG46" i="1" a="1"/>
  <c r="AG46" i="1"/>
  <c r="AE46" i="1" a="1"/>
  <c r="AE46" i="1" s="1"/>
  <c r="AM45" i="1" a="1"/>
  <c r="AM45" i="1" s="1"/>
  <c r="AK45" i="1" a="1"/>
  <c r="AK45" i="1" s="1"/>
  <c r="AI45" i="1" a="1"/>
  <c r="AI45" i="1"/>
  <c r="AG45" i="1" a="1"/>
  <c r="AG45" i="1" s="1"/>
  <c r="AE45" i="1" a="1"/>
  <c r="AE45" i="1" s="1"/>
  <c r="AM44" i="1" a="1"/>
  <c r="AM44" i="1" s="1"/>
  <c r="AK44" i="1" a="1"/>
  <c r="AK44" i="1" s="1"/>
  <c r="AI44" i="1" a="1"/>
  <c r="AI44" i="1" s="1"/>
  <c r="AG44" i="1" a="1"/>
  <c r="AG44" i="1"/>
  <c r="AE44" i="1" a="1"/>
  <c r="AE44" i="1"/>
  <c r="AM43" i="1" a="1"/>
  <c r="AM43" i="1" s="1"/>
  <c r="AK43" i="1" a="1"/>
  <c r="AK43" i="1" s="1"/>
  <c r="AI43" i="1" a="1"/>
  <c r="AI43" i="1"/>
  <c r="AG43" i="1" a="1"/>
  <c r="AG43" i="1"/>
  <c r="AE43" i="1" a="1"/>
  <c r="AE43" i="1" s="1"/>
  <c r="AM42" i="1" a="1"/>
  <c r="AM42" i="1" s="1"/>
  <c r="AK42" i="1" a="1"/>
  <c r="AK42" i="1" s="1"/>
  <c r="AI42" i="1" a="1"/>
  <c r="AI42" i="1" s="1"/>
  <c r="AG42" i="1" a="1"/>
  <c r="AG42" i="1" s="1"/>
  <c r="AE42" i="1" a="1"/>
  <c r="AE42" i="1"/>
  <c r="AM41" i="1" a="1"/>
  <c r="AM41" i="1"/>
  <c r="AK41" i="1" a="1"/>
  <c r="AK41" i="1" s="1"/>
  <c r="AI41" i="1" a="1"/>
  <c r="AI41" i="1" s="1"/>
  <c r="AG41" i="1" a="1"/>
  <c r="AG41" i="1"/>
  <c r="AE41" i="1" a="1"/>
  <c r="AE41" i="1"/>
  <c r="AM40" i="1" a="1"/>
  <c r="AM40" i="1" s="1"/>
  <c r="AK40" i="1" a="1"/>
  <c r="AK40" i="1" s="1"/>
  <c r="AI40" i="1" a="1"/>
  <c r="AI40" i="1" s="1"/>
  <c r="AG40" i="1" a="1"/>
  <c r="AG40" i="1" s="1"/>
  <c r="AE40" i="1" a="1"/>
  <c r="AE40" i="1" s="1"/>
  <c r="AM39" i="1" a="1"/>
  <c r="AM39" i="1"/>
  <c r="AK39" i="1" a="1"/>
  <c r="AK39" i="1" s="1"/>
  <c r="AI39" i="1" a="1"/>
  <c r="AI39" i="1" s="1"/>
  <c r="AG39" i="1" a="1"/>
  <c r="AG39" i="1" s="1"/>
  <c r="AE39" i="1" a="1"/>
  <c r="AE39" i="1"/>
  <c r="AM38" i="1" a="1"/>
  <c r="AM38" i="1" s="1"/>
  <c r="AK38" i="1" a="1"/>
  <c r="AK38" i="1" s="1"/>
  <c r="AI38" i="1" a="1"/>
  <c r="AI38" i="1"/>
  <c r="AG38" i="1" a="1"/>
  <c r="AG38" i="1" s="1"/>
  <c r="AE38" i="1" a="1"/>
  <c r="AE38" i="1" s="1"/>
  <c r="AM37" i="1" a="1"/>
  <c r="AM37" i="1" s="1"/>
  <c r="AK37" i="1" a="1"/>
  <c r="AK37" i="1" s="1"/>
  <c r="AI37" i="1" a="1"/>
  <c r="AI37" i="1" s="1"/>
  <c r="AG37" i="1" a="1"/>
  <c r="AG37" i="1" s="1"/>
  <c r="AE37" i="1" a="1"/>
  <c r="AE37" i="1" s="1"/>
  <c r="AM36" i="1" a="1"/>
  <c r="AM36" i="1"/>
  <c r="AK36" i="1" a="1"/>
  <c r="AK36" i="1" s="1"/>
  <c r="AI36" i="1" a="1"/>
  <c r="AI36" i="1"/>
  <c r="AG36" i="1" a="1"/>
  <c r="AG36" i="1"/>
  <c r="AE36" i="1" a="1"/>
  <c r="AE36" i="1" s="1"/>
  <c r="AM35" i="1" a="1"/>
  <c r="AM35" i="1" s="1"/>
  <c r="AK35" i="1" a="1"/>
  <c r="AK35" i="1" s="1"/>
  <c r="AI35" i="1" a="1"/>
  <c r="AI35" i="1" s="1"/>
  <c r="AG35" i="1" a="1"/>
  <c r="AG35" i="1" s="1"/>
  <c r="AE35" i="1" a="1"/>
  <c r="AE35" i="1" s="1"/>
  <c r="AM34" i="1" a="1"/>
  <c r="AM34" i="1" s="1"/>
  <c r="AK34" i="1" a="1"/>
  <c r="AK34" i="1" s="1"/>
  <c r="AI34" i="1" a="1"/>
  <c r="AI34" i="1" s="1"/>
  <c r="AG34" i="1" a="1"/>
  <c r="AG34" i="1"/>
  <c r="AE34" i="1" a="1"/>
  <c r="AE34" i="1"/>
  <c r="AM33" i="1" a="1"/>
  <c r="AM33" i="1" s="1"/>
  <c r="AK33" i="1" a="1"/>
  <c r="AK33" i="1" s="1"/>
  <c r="AI33" i="1" a="1"/>
  <c r="AI33" i="1"/>
  <c r="AG33" i="1" a="1"/>
  <c r="AG33" i="1" s="1"/>
  <c r="AE33" i="1" a="1"/>
  <c r="AE33" i="1" s="1"/>
  <c r="AM32" i="1" a="1"/>
  <c r="AM32" i="1" s="1"/>
  <c r="AK32" i="1" a="1"/>
  <c r="AK32" i="1" s="1"/>
  <c r="AI32" i="1" a="1"/>
  <c r="AI32" i="1" s="1"/>
  <c r="AG32" i="1" a="1"/>
  <c r="AG32" i="1" s="1"/>
  <c r="AE32" i="1" a="1"/>
  <c r="AE32" i="1"/>
  <c r="AM31" i="1" a="1"/>
  <c r="AM31" i="1"/>
  <c r="AK31" i="1" a="1"/>
  <c r="AK31" i="1" s="1"/>
  <c r="AI31" i="1" a="1"/>
  <c r="AI31" i="1" s="1"/>
  <c r="AG31" i="1" a="1"/>
  <c r="AG31" i="1"/>
  <c r="AE31" i="1" a="1"/>
  <c r="AE31" i="1"/>
  <c r="AM30" i="1" a="1"/>
  <c r="AM30" i="1" s="1"/>
  <c r="AK30" i="1" a="1"/>
  <c r="AK30" i="1" s="1"/>
  <c r="AI30" i="1" a="1"/>
  <c r="AI30" i="1" s="1"/>
  <c r="AG30" i="1" a="1"/>
  <c r="AG30" i="1" s="1"/>
  <c r="AE30" i="1" a="1"/>
  <c r="AE30" i="1" s="1"/>
  <c r="AM29" i="1" a="1"/>
  <c r="AM29" i="1"/>
  <c r="AK29" i="1" a="1"/>
  <c r="AK29" i="1" s="1"/>
  <c r="AI29" i="1" a="1"/>
  <c r="AI29" i="1" s="1"/>
  <c r="AG29" i="1" a="1"/>
  <c r="AG29" i="1" s="1"/>
  <c r="AE29" i="1" a="1"/>
  <c r="AE29" i="1"/>
  <c r="AM28" i="1" a="1"/>
  <c r="AM28" i="1"/>
  <c r="AK28" i="1" a="1"/>
  <c r="AK28" i="1" s="1"/>
  <c r="AI28" i="1" a="1"/>
  <c r="AI28" i="1"/>
  <c r="AG28" i="1" a="1"/>
  <c r="AG28" i="1" s="1"/>
  <c r="AE28" i="1" a="1"/>
  <c r="AE28" i="1" s="1"/>
  <c r="AM27" i="1" a="1"/>
  <c r="AM27" i="1" s="1"/>
  <c r="AK27" i="1" a="1"/>
  <c r="AK27" i="1" s="1"/>
  <c r="AI27" i="1" a="1"/>
  <c r="AI27" i="1"/>
  <c r="AG27" i="1" a="1"/>
  <c r="AG27" i="1" s="1"/>
  <c r="AE27" i="1" a="1"/>
  <c r="AE27" i="1" s="1"/>
  <c r="AM26" i="1" a="1"/>
  <c r="AM26" i="1"/>
  <c r="AK26" i="1" a="1"/>
  <c r="AK26" i="1" s="1"/>
  <c r="AI26" i="1" a="1"/>
  <c r="AI26" i="1"/>
  <c r="AG26" i="1" a="1"/>
  <c r="AG26" i="1"/>
  <c r="AE26" i="1" a="1"/>
  <c r="AE26" i="1" s="1"/>
  <c r="AM25" i="1" a="1"/>
  <c r="AM25" i="1" s="1"/>
  <c r="AK25" i="1" a="1"/>
  <c r="AK25" i="1" s="1"/>
  <c r="AI25" i="1" a="1"/>
  <c r="AI25" i="1"/>
  <c r="AG25" i="1" a="1"/>
  <c r="AG25" i="1"/>
  <c r="AE25" i="1" a="1"/>
  <c r="AE25" i="1" s="1"/>
  <c r="AM24" i="1" a="1"/>
  <c r="AM24" i="1" s="1"/>
  <c r="AK24" i="1" a="1"/>
  <c r="AK24" i="1" s="1"/>
  <c r="AI24" i="1" a="1"/>
  <c r="AI24" i="1"/>
  <c r="AG24" i="1" a="1"/>
  <c r="AG24" i="1"/>
  <c r="AE24" i="1" a="1"/>
  <c r="AE24" i="1" s="1"/>
  <c r="AM23" i="1" a="1"/>
  <c r="AM23" i="1" s="1"/>
  <c r="AK23" i="1" a="1"/>
  <c r="AK23" i="1" s="1"/>
  <c r="AI23" i="1" a="1"/>
  <c r="AI23" i="1"/>
  <c r="AG23" i="1" a="1"/>
  <c r="AG23" i="1"/>
  <c r="AE23" i="1" a="1"/>
  <c r="AE23" i="1" s="1"/>
  <c r="AM22" i="1" a="1"/>
  <c r="AM22" i="1" s="1"/>
  <c r="AK22" i="1" a="1"/>
  <c r="AK22" i="1" s="1"/>
  <c r="AI22" i="1" a="1"/>
  <c r="AI22" i="1"/>
  <c r="AG22" i="1" a="1"/>
  <c r="AG22" i="1"/>
  <c r="AE22" i="1" a="1"/>
  <c r="AE22" i="1" s="1"/>
  <c r="AM21" i="1" a="1"/>
  <c r="AM21" i="1" s="1"/>
  <c r="AK21" i="1" a="1"/>
  <c r="AK21" i="1" s="1"/>
  <c r="AI21" i="1" a="1"/>
  <c r="AI21" i="1"/>
  <c r="AG21" i="1" a="1"/>
  <c r="AG21" i="1"/>
  <c r="AE21" i="1" a="1"/>
  <c r="AE21" i="1" s="1"/>
  <c r="AM20" i="1" a="1"/>
  <c r="AM20" i="1" s="1"/>
  <c r="AK20" i="1" a="1"/>
  <c r="AK20" i="1" s="1"/>
  <c r="AI20" i="1" a="1"/>
  <c r="AI20" i="1"/>
  <c r="AG20" i="1" a="1"/>
  <c r="AG20" i="1"/>
  <c r="AE20" i="1" a="1"/>
  <c r="AE20" i="1" s="1"/>
  <c r="AM19" i="1" a="1"/>
  <c r="AM19" i="1" s="1"/>
  <c r="AK19" i="1" a="1"/>
  <c r="AK19" i="1" s="1"/>
  <c r="AI19" i="1" a="1"/>
  <c r="AI19" i="1"/>
  <c r="AG19" i="1" a="1"/>
  <c r="AG19" i="1"/>
  <c r="AE19" i="1" a="1"/>
  <c r="AE19" i="1" s="1"/>
  <c r="AM18" i="1" a="1"/>
  <c r="AM18" i="1" s="1"/>
  <c r="AK18" i="1" a="1"/>
  <c r="AK18" i="1" s="1"/>
  <c r="AI18" i="1" a="1"/>
  <c r="AI18" i="1"/>
  <c r="AG18" i="1" a="1"/>
  <c r="AG18" i="1"/>
  <c r="AE18" i="1" a="1"/>
  <c r="AE18" i="1" s="1"/>
  <c r="AM17" i="1" a="1"/>
  <c r="AM17" i="1" s="1"/>
  <c r="AK17" i="1" a="1"/>
  <c r="AK17" i="1" s="1"/>
  <c r="AI17" i="1" a="1"/>
  <c r="AI17" i="1"/>
  <c r="AG17" i="1" a="1"/>
  <c r="AG17" i="1"/>
  <c r="AE17" i="1" a="1"/>
  <c r="AE17" i="1" s="1"/>
  <c r="AM16" i="1" a="1"/>
  <c r="AM16" i="1" s="1"/>
  <c r="AK16" i="1" a="1"/>
  <c r="AK16" i="1" s="1"/>
  <c r="AI16" i="1" a="1"/>
  <c r="AI16" i="1"/>
  <c r="AG16" i="1" a="1"/>
  <c r="AG16" i="1"/>
  <c r="AE16" i="1" a="1"/>
  <c r="AE16" i="1" s="1"/>
  <c r="AM15" i="1" a="1"/>
  <c r="AM15" i="1" s="1"/>
  <c r="AK15" i="1" a="1"/>
  <c r="AK15" i="1" s="1"/>
  <c r="AI15" i="1" a="1"/>
  <c r="AI15" i="1"/>
  <c r="AG15" i="1" a="1"/>
  <c r="AG15" i="1"/>
  <c r="AE15" i="1" a="1"/>
  <c r="AE15" i="1" s="1"/>
  <c r="AM14" i="1" a="1"/>
  <c r="AM14" i="1" s="1"/>
  <c r="AK14" i="1" a="1"/>
  <c r="AK14" i="1" s="1"/>
  <c r="AI14" i="1" a="1"/>
  <c r="AI14" i="1"/>
  <c r="AG14" i="1" a="1"/>
  <c r="AG14" i="1"/>
  <c r="AE14" i="1" a="1"/>
  <c r="AE14" i="1" s="1"/>
  <c r="AM13" i="1" a="1"/>
  <c r="AM13" i="1" s="1"/>
  <c r="AK13" i="1" a="1"/>
  <c r="AK13" i="1" s="1"/>
  <c r="AI13" i="1" a="1"/>
  <c r="AI13" i="1"/>
  <c r="AG13" i="1" a="1"/>
  <c r="AG13" i="1"/>
  <c r="AE13" i="1" a="1"/>
  <c r="AE13" i="1" s="1"/>
  <c r="AM12" i="1" a="1"/>
  <c r="AM12" i="1" s="1"/>
  <c r="AK12" i="1" a="1"/>
  <c r="AK12" i="1" s="1"/>
  <c r="AI12" i="1" a="1"/>
  <c r="AI12" i="1"/>
  <c r="AG12" i="1" a="1"/>
  <c r="AG12" i="1"/>
  <c r="AE12" i="1" a="1"/>
  <c r="AE12" i="1" s="1"/>
  <c r="AM11" i="1" a="1"/>
  <c r="AM11" i="1" s="1"/>
  <c r="AK11" i="1" a="1"/>
  <c r="AK11" i="1" s="1"/>
  <c r="AI11" i="1" a="1"/>
  <c r="AI11" i="1"/>
  <c r="AG11" i="1" a="1"/>
  <c r="AG11" i="1"/>
  <c r="AE11" i="1" a="1"/>
  <c r="AE11" i="1" s="1"/>
  <c r="AM10" i="1" a="1"/>
  <c r="AM10" i="1" s="1"/>
  <c r="AK10" i="1" a="1"/>
  <c r="AK10" i="1" s="1"/>
  <c r="AI10" i="1" a="1"/>
  <c r="AI10" i="1"/>
  <c r="AG10" i="1" a="1"/>
  <c r="AG10" i="1"/>
  <c r="AE10" i="1" a="1"/>
  <c r="AE10" i="1" s="1"/>
  <c r="AE5" i="1" a="1"/>
  <c r="AE5" i="1" s="1"/>
  <c r="AG5" i="1" a="1"/>
  <c r="AG5" i="1" s="1"/>
  <c r="AI5" i="1" a="1"/>
  <c r="AI5" i="1" s="1"/>
  <c r="AK5" i="1" a="1"/>
  <c r="AK5" i="1" s="1"/>
  <c r="AM5" i="1" a="1"/>
  <c r="AM5" i="1" s="1"/>
  <c r="AE6" i="1" a="1"/>
  <c r="AE6" i="1" s="1"/>
  <c r="AG6" i="1" a="1"/>
  <c r="AG6" i="1" s="1"/>
  <c r="AI6" i="1" a="1"/>
  <c r="AI6" i="1" s="1"/>
  <c r="AK6" i="1" a="1"/>
  <c r="AK6" i="1" s="1"/>
  <c r="AM6" i="1" a="1"/>
  <c r="AM6" i="1" s="1"/>
  <c r="AE7" i="1" a="1"/>
  <c r="AE7" i="1" s="1"/>
  <c r="AG7" i="1" a="1"/>
  <c r="AG7" i="1" s="1"/>
  <c r="AI7" i="1" a="1"/>
  <c r="AI7" i="1" s="1"/>
  <c r="AK7" i="1" a="1"/>
  <c r="AK7" i="1" s="1"/>
  <c r="AM7" i="1" a="1"/>
  <c r="AM7" i="1" s="1"/>
  <c r="AE8" i="1" a="1"/>
  <c r="AE8" i="1" s="1"/>
  <c r="AG8" i="1" a="1"/>
  <c r="AG8" i="1" s="1"/>
  <c r="AI8" i="1" a="1"/>
  <c r="AI8" i="1" s="1"/>
  <c r="AK8" i="1" a="1"/>
  <c r="AK8" i="1" s="1"/>
  <c r="AM8" i="1" a="1"/>
  <c r="AM8" i="1" s="1"/>
  <c r="AE9" i="1" a="1"/>
  <c r="AE9" i="1" s="1"/>
  <c r="AG9" i="1" a="1"/>
  <c r="AG9" i="1" s="1"/>
  <c r="AI9" i="1" a="1"/>
  <c r="AI9" i="1" s="1"/>
  <c r="AK9" i="1" a="1"/>
  <c r="AK9" i="1" s="1"/>
  <c r="AM9" i="1" a="1"/>
  <c r="AM9" i="1" s="1"/>
  <c r="AM4" i="1" a="1"/>
  <c r="AM4" i="1"/>
  <c r="AI4" i="1" a="1"/>
  <c r="AI4" i="1"/>
  <c r="AG4" i="1" a="1"/>
  <c r="AG4" i="1" s="1"/>
  <c r="AE4" i="1" a="1"/>
  <c r="AE4" i="1" s="1"/>
  <c r="AS13" i="1"/>
  <c r="AT13" i="1" s="1"/>
  <c r="AS14" i="1"/>
  <c r="AT14" i="1"/>
  <c r="AS15" i="1"/>
  <c r="AT15" i="1" s="1"/>
  <c r="AS16" i="1"/>
  <c r="AT16" i="1" s="1"/>
  <c r="AS17" i="1"/>
  <c r="AT17" i="1" s="1"/>
  <c r="AS18" i="1"/>
  <c r="AT18" i="1"/>
  <c r="AS19" i="1"/>
  <c r="AT19" i="1"/>
  <c r="AS20" i="1"/>
  <c r="AT20" i="1"/>
  <c r="AS21" i="1"/>
  <c r="AT21" i="1"/>
  <c r="AS22" i="1"/>
  <c r="AT22" i="1" s="1"/>
  <c r="AS23" i="1"/>
  <c r="AT23" i="1"/>
  <c r="AS24" i="1"/>
  <c r="AT24" i="1" s="1"/>
  <c r="AS25" i="1"/>
  <c r="AT25" i="1"/>
  <c r="AS26" i="1"/>
  <c r="AT26" i="1" s="1"/>
  <c r="AS27" i="1"/>
  <c r="AT27" i="1" s="1"/>
  <c r="AS28" i="1"/>
  <c r="AT28" i="1" s="1"/>
  <c r="AS29" i="1"/>
  <c r="AT29" i="1"/>
  <c r="AS30" i="1"/>
  <c r="AT30" i="1"/>
  <c r="AS31" i="1"/>
  <c r="AT31" i="1"/>
  <c r="AS32" i="1"/>
  <c r="AT32" i="1" s="1"/>
  <c r="AS33" i="1"/>
  <c r="AT33" i="1" s="1"/>
  <c r="AS34" i="1"/>
  <c r="AT34" i="1"/>
  <c r="AS35" i="1"/>
  <c r="AT35" i="1" s="1"/>
  <c r="AS36" i="1"/>
  <c r="AT36" i="1"/>
  <c r="AS37" i="1"/>
  <c r="AT37" i="1"/>
  <c r="AS38" i="1"/>
  <c r="AT38" i="1" s="1"/>
  <c r="AS39" i="1"/>
  <c r="AT39" i="1"/>
  <c r="AS40" i="1"/>
  <c r="AT40" i="1"/>
  <c r="AS41" i="1"/>
  <c r="AT41" i="1" s="1"/>
  <c r="AS42" i="1"/>
  <c r="AT42" i="1"/>
  <c r="AS43" i="1"/>
  <c r="AT43" i="1"/>
  <c r="AS44" i="1"/>
  <c r="AT44" i="1" s="1"/>
  <c r="AS45" i="1"/>
  <c r="AT45" i="1"/>
  <c r="AS46" i="1"/>
  <c r="AT46" i="1" s="1"/>
  <c r="AS47" i="1"/>
  <c r="AT47" i="1" s="1"/>
  <c r="AS48" i="1"/>
  <c r="AT48" i="1"/>
  <c r="AS49" i="1"/>
  <c r="AT49" i="1"/>
  <c r="AS50" i="1"/>
  <c r="AT50" i="1"/>
  <c r="AS51" i="1"/>
  <c r="AT51" i="1"/>
  <c r="AS52" i="1"/>
  <c r="AT52" i="1" s="1"/>
  <c r="AS53" i="1"/>
  <c r="AT53" i="1" s="1"/>
  <c r="AS54" i="1"/>
  <c r="AT54" i="1"/>
  <c r="AS55" i="1"/>
  <c r="AT55" i="1" s="1"/>
  <c r="AS56" i="1"/>
  <c r="AT56" i="1"/>
  <c r="AS57" i="1"/>
  <c r="AT57" i="1"/>
  <c r="AS58" i="1"/>
  <c r="AT58" i="1" s="1"/>
  <c r="AS59" i="1"/>
  <c r="AT59" i="1"/>
  <c r="AS60" i="1"/>
  <c r="AT60" i="1"/>
  <c r="AS61" i="1"/>
  <c r="AT61" i="1" s="1"/>
  <c r="AS62" i="1"/>
  <c r="AT62" i="1"/>
  <c r="AS63" i="1"/>
  <c r="AT63" i="1"/>
  <c r="AS64" i="1"/>
  <c r="AT64" i="1" s="1"/>
  <c r="AS65" i="1"/>
  <c r="AT65" i="1"/>
  <c r="AS66" i="1"/>
  <c r="AT66" i="1" s="1"/>
  <c r="AS67" i="1"/>
  <c r="AT67" i="1" s="1"/>
  <c r="AS68" i="1"/>
  <c r="AT68" i="1"/>
  <c r="AS69" i="1"/>
  <c r="AT69" i="1"/>
  <c r="AS70" i="1"/>
  <c r="AT70" i="1"/>
  <c r="AS71" i="1"/>
  <c r="AT71" i="1"/>
  <c r="AS72" i="1"/>
  <c r="AT72" i="1" s="1"/>
  <c r="AS73" i="1"/>
  <c r="AT73" i="1" s="1"/>
  <c r="AS74" i="1"/>
  <c r="AT74" i="1"/>
  <c r="AS75" i="1"/>
  <c r="AT75" i="1" s="1"/>
  <c r="AS76" i="1"/>
  <c r="AT76" i="1"/>
  <c r="AS77" i="1"/>
  <c r="AT77" i="1"/>
  <c r="AS78" i="1"/>
  <c r="AT78" i="1" s="1"/>
  <c r="AS79" i="1"/>
  <c r="AT79" i="1"/>
  <c r="AS80" i="1"/>
  <c r="AT80" i="1"/>
  <c r="AS81" i="1"/>
  <c r="AT81" i="1" s="1"/>
  <c r="AS82" i="1"/>
  <c r="AT82" i="1"/>
  <c r="AS83" i="1"/>
  <c r="AT83" i="1"/>
  <c r="AS84" i="1"/>
  <c r="AT84" i="1" s="1"/>
  <c r="AS85" i="1"/>
  <c r="AT85" i="1"/>
  <c r="AS86" i="1"/>
  <c r="AT86" i="1" s="1"/>
  <c r="AS87" i="1"/>
  <c r="AT87" i="1" s="1"/>
  <c r="AS88" i="1"/>
  <c r="AT88" i="1"/>
  <c r="AS89" i="1"/>
  <c r="AT89" i="1"/>
  <c r="AS90" i="1"/>
  <c r="AT90" i="1"/>
  <c r="AS91" i="1"/>
  <c r="AT91" i="1"/>
  <c r="AS92" i="1"/>
  <c r="AT92" i="1" s="1"/>
  <c r="AS93" i="1"/>
  <c r="AT93" i="1" s="1"/>
  <c r="AS94" i="1"/>
  <c r="AT94" i="1"/>
  <c r="AS95" i="1"/>
  <c r="AT95" i="1" s="1"/>
  <c r="AS96" i="1"/>
  <c r="AT96" i="1"/>
  <c r="AS97" i="1"/>
  <c r="AT97" i="1"/>
  <c r="AS98" i="1"/>
  <c r="AT98" i="1" s="1"/>
  <c r="AS99" i="1"/>
  <c r="AT99" i="1"/>
  <c r="AS100" i="1"/>
  <c r="AT100" i="1"/>
  <c r="AS101" i="1"/>
  <c r="AT101" i="1" s="1"/>
  <c r="AS102" i="1"/>
  <c r="AT102" i="1"/>
  <c r="AS103" i="1"/>
  <c r="AT103" i="1"/>
  <c r="AS104" i="1"/>
  <c r="AT104" i="1" s="1"/>
  <c r="AS105" i="1"/>
  <c r="AT105" i="1"/>
  <c r="AS106" i="1"/>
  <c r="AT106" i="1" s="1"/>
  <c r="AS107" i="1"/>
  <c r="AT107" i="1" s="1"/>
  <c r="AS108" i="1"/>
  <c r="AT108" i="1"/>
  <c r="AS109" i="1"/>
  <c r="AT109" i="1"/>
  <c r="AS110" i="1"/>
  <c r="AT110" i="1"/>
  <c r="AS111" i="1"/>
  <c r="AT111" i="1"/>
  <c r="AS112" i="1"/>
  <c r="AT112" i="1" s="1"/>
  <c r="AS113" i="1"/>
  <c r="AT113" i="1" s="1"/>
  <c r="AS114" i="1"/>
  <c r="AT114" i="1"/>
  <c r="AS115" i="1"/>
  <c r="AT115" i="1" s="1"/>
  <c r="AS116" i="1"/>
  <c r="AT116" i="1"/>
  <c r="AS117" i="1"/>
  <c r="AT117" i="1"/>
  <c r="AS118" i="1"/>
  <c r="AT118" i="1" s="1"/>
  <c r="AS119" i="1"/>
  <c r="AT119" i="1"/>
  <c r="AS120" i="1"/>
  <c r="AT120" i="1"/>
  <c r="AS121" i="1"/>
  <c r="AT121" i="1" s="1"/>
  <c r="AS122" i="1"/>
  <c r="AT122" i="1"/>
  <c r="AS123" i="1"/>
  <c r="AT123" i="1"/>
  <c r="AS124" i="1"/>
  <c r="AT124" i="1" s="1"/>
  <c r="AS125" i="1"/>
  <c r="AT125" i="1"/>
  <c r="AS126" i="1"/>
  <c r="AT126" i="1" s="1"/>
  <c r="AS127" i="1"/>
  <c r="AT127" i="1" s="1"/>
  <c r="AS128" i="1"/>
  <c r="AT128" i="1"/>
  <c r="AS129" i="1"/>
  <c r="AT129" i="1"/>
  <c r="AS130" i="1"/>
  <c r="AT130" i="1"/>
  <c r="AS131" i="1"/>
  <c r="AT131" i="1"/>
  <c r="AS132" i="1"/>
  <c r="AT132" i="1" s="1"/>
  <c r="AS133" i="1"/>
  <c r="AT133" i="1" s="1"/>
  <c r="AS134" i="1"/>
  <c r="AT134" i="1"/>
  <c r="AS135" i="1"/>
  <c r="AT135" i="1" s="1"/>
  <c r="AS136" i="1"/>
  <c r="AT136" i="1"/>
  <c r="AS137" i="1"/>
  <c r="AT137" i="1"/>
  <c r="AS138" i="1"/>
  <c r="AT138" i="1" s="1"/>
  <c r="AS139" i="1"/>
  <c r="AT139" i="1"/>
  <c r="AS140" i="1"/>
  <c r="AT140" i="1"/>
  <c r="AS141" i="1"/>
  <c r="AT141" i="1" s="1"/>
  <c r="AS142" i="1"/>
  <c r="AT142" i="1"/>
  <c r="AS143" i="1"/>
  <c r="AT143" i="1"/>
  <c r="AS144" i="1"/>
  <c r="AT144" i="1" s="1"/>
  <c r="AS145" i="1"/>
  <c r="AT145" i="1"/>
  <c r="AS146" i="1"/>
  <c r="AT146" i="1" s="1"/>
  <c r="AS147" i="1"/>
  <c r="AT147" i="1" s="1"/>
  <c r="AS148" i="1"/>
  <c r="AT148" i="1"/>
  <c r="AS149" i="1"/>
  <c r="AT149" i="1"/>
  <c r="AS150" i="1"/>
  <c r="AT150" i="1"/>
  <c r="AS151" i="1"/>
  <c r="AT151" i="1"/>
  <c r="AS152" i="1"/>
  <c r="AT152" i="1" s="1"/>
  <c r="AS153" i="1"/>
  <c r="AT153" i="1" s="1"/>
  <c r="AS154" i="1"/>
  <c r="AT154" i="1"/>
  <c r="AS155" i="1"/>
  <c r="AT155" i="1" s="1"/>
  <c r="AS156" i="1"/>
  <c r="AT156" i="1"/>
  <c r="AS157" i="1"/>
  <c r="AT157" i="1"/>
  <c r="AS158" i="1"/>
  <c r="AT158" i="1" s="1"/>
  <c r="AS159" i="1"/>
  <c r="AT159" i="1"/>
  <c r="AS160" i="1"/>
  <c r="AT160" i="1"/>
  <c r="AS161" i="1"/>
  <c r="AT161" i="1" s="1"/>
  <c r="AS162" i="1"/>
  <c r="AT162" i="1"/>
  <c r="AS163" i="1"/>
  <c r="AT163" i="1"/>
  <c r="AS164" i="1"/>
  <c r="AT164" i="1" s="1"/>
  <c r="AS165" i="1"/>
  <c r="AT165" i="1"/>
  <c r="AS166" i="1"/>
  <c r="AT166" i="1" s="1"/>
  <c r="AS167" i="1"/>
  <c r="AT167" i="1" s="1"/>
  <c r="AS168" i="1"/>
  <c r="AT168" i="1"/>
  <c r="AS169" i="1"/>
  <c r="AT169" i="1"/>
  <c r="AS170" i="1"/>
  <c r="AT170" i="1"/>
  <c r="AS171" i="1"/>
  <c r="AT171" i="1"/>
  <c r="AS172" i="1"/>
  <c r="AT172" i="1" s="1"/>
  <c r="AS173" i="1"/>
  <c r="AT173" i="1" s="1"/>
  <c r="AS174" i="1"/>
  <c r="AT174" i="1"/>
  <c r="AS175" i="1"/>
  <c r="AT175" i="1" s="1"/>
  <c r="AS176" i="1"/>
  <c r="AT176" i="1"/>
  <c r="AS177" i="1"/>
  <c r="AT177" i="1"/>
  <c r="AS178" i="1"/>
  <c r="AT178" i="1" s="1"/>
  <c r="AS179" i="1"/>
  <c r="AT179" i="1"/>
  <c r="AS180" i="1"/>
  <c r="AT180" i="1"/>
  <c r="AS181" i="1"/>
  <c r="AT181" i="1" s="1"/>
  <c r="AS182" i="1"/>
  <c r="AT182" i="1"/>
  <c r="AS183" i="1"/>
  <c r="AT183" i="1" s="1"/>
  <c r="AS184" i="1"/>
  <c r="AT184" i="1"/>
  <c r="AS185" i="1"/>
  <c r="AT185" i="1" s="1"/>
  <c r="AS186" i="1"/>
  <c r="AT186" i="1"/>
  <c r="AS187" i="1"/>
  <c r="AT187" i="1" s="1"/>
  <c r="AS188" i="1"/>
  <c r="AT188" i="1"/>
  <c r="AS189" i="1"/>
  <c r="AT189" i="1"/>
  <c r="AS190" i="1"/>
  <c r="AT190" i="1"/>
  <c r="AS191" i="1"/>
  <c r="AT191" i="1"/>
  <c r="AS192" i="1"/>
  <c r="AT192" i="1"/>
  <c r="AS193" i="1"/>
  <c r="AT193" i="1"/>
  <c r="AS194" i="1"/>
  <c r="AT194" i="1"/>
  <c r="AS195" i="1"/>
  <c r="AT195" i="1" s="1"/>
  <c r="AS196" i="1"/>
  <c r="AT196" i="1"/>
  <c r="AS197" i="1"/>
  <c r="AT197" i="1"/>
  <c r="AS198" i="1"/>
  <c r="AT198" i="1"/>
  <c r="AS199" i="1"/>
  <c r="AT199" i="1" s="1"/>
  <c r="AS200" i="1"/>
  <c r="AT200" i="1"/>
  <c r="AS201" i="1"/>
  <c r="AT201" i="1" s="1"/>
  <c r="AS202" i="1"/>
  <c r="AT202" i="1"/>
  <c r="AS203" i="1"/>
  <c r="AT203" i="1"/>
  <c r="AS204" i="1"/>
  <c r="AT204" i="1"/>
  <c r="AS205" i="1"/>
  <c r="AT205" i="1" s="1"/>
  <c r="AS206" i="1"/>
  <c r="AT206" i="1"/>
  <c r="AS207" i="1"/>
  <c r="AT207" i="1" s="1"/>
  <c r="AS208" i="1"/>
  <c r="AT208" i="1"/>
  <c r="AS209" i="1"/>
  <c r="AT209" i="1"/>
  <c r="AS210" i="1"/>
  <c r="AT210" i="1"/>
  <c r="AS211" i="1"/>
  <c r="AT211" i="1"/>
  <c r="AS212" i="1"/>
  <c r="AT212" i="1"/>
  <c r="AS213" i="1"/>
  <c r="AT213" i="1"/>
  <c r="AS214" i="1"/>
  <c r="AT214" i="1"/>
  <c r="AS215" i="1"/>
  <c r="AT215" i="1" s="1"/>
  <c r="AS216" i="1"/>
  <c r="AT216" i="1"/>
  <c r="AS217" i="1"/>
  <c r="AT217" i="1"/>
  <c r="AS218" i="1"/>
  <c r="AT218" i="1"/>
  <c r="AS219" i="1"/>
  <c r="AT219" i="1" s="1"/>
  <c r="AS220" i="1"/>
  <c r="AT220" i="1"/>
  <c r="AS221" i="1"/>
  <c r="AT221" i="1" s="1"/>
  <c r="AS222" i="1"/>
  <c r="AT222" i="1"/>
  <c r="AS223" i="1"/>
  <c r="AT223" i="1"/>
  <c r="AS224" i="1"/>
  <c r="AT224" i="1"/>
  <c r="AS225" i="1"/>
  <c r="AT225" i="1" s="1"/>
  <c r="AS226" i="1"/>
  <c r="AT226" i="1"/>
  <c r="AS227" i="1"/>
  <c r="AT227" i="1" s="1"/>
  <c r="AS228" i="1"/>
  <c r="AT228" i="1"/>
  <c r="AS229" i="1"/>
  <c r="AT229" i="1"/>
  <c r="AS230" i="1"/>
  <c r="AT230" i="1"/>
  <c r="AS231" i="1"/>
  <c r="AT231" i="1"/>
  <c r="AS232" i="1"/>
  <c r="AT232" i="1"/>
  <c r="AS233" i="1"/>
  <c r="AT233" i="1" s="1"/>
  <c r="AS234" i="1"/>
  <c r="AT234" i="1"/>
  <c r="AS235" i="1"/>
  <c r="AT235" i="1" s="1"/>
  <c r="AS236" i="1"/>
  <c r="AT236" i="1"/>
  <c r="AS237" i="1"/>
  <c r="AT237" i="1"/>
  <c r="AS238" i="1"/>
  <c r="AT238" i="1"/>
  <c r="AS239" i="1"/>
  <c r="AT239" i="1" s="1"/>
  <c r="AS240" i="1"/>
  <c r="AT240" i="1"/>
  <c r="AS241" i="1"/>
  <c r="AT241" i="1" s="1"/>
  <c r="AS242" i="1"/>
  <c r="AT242" i="1"/>
  <c r="AS243" i="1"/>
  <c r="AT243" i="1"/>
  <c r="AS244" i="1"/>
  <c r="AT244" i="1"/>
  <c r="AS245" i="1"/>
  <c r="AT245" i="1" s="1"/>
  <c r="AS246" i="1"/>
  <c r="AT246" i="1"/>
  <c r="AS247" i="1"/>
  <c r="AT247" i="1" s="1"/>
  <c r="AS248" i="1"/>
  <c r="AT248" i="1"/>
  <c r="AS249" i="1"/>
  <c r="AT249" i="1"/>
  <c r="AS250" i="1"/>
  <c r="AT250" i="1"/>
  <c r="AS251" i="1"/>
  <c r="AT251" i="1"/>
  <c r="AS252" i="1"/>
  <c r="AT252" i="1"/>
  <c r="AS253" i="1"/>
  <c r="AT253" i="1" s="1"/>
  <c r="AS254" i="1"/>
  <c r="AT254" i="1"/>
  <c r="AS255" i="1"/>
  <c r="AT255" i="1" s="1"/>
  <c r="AS256" i="1"/>
  <c r="AT256" i="1"/>
  <c r="AS257" i="1"/>
  <c r="AT257" i="1"/>
  <c r="AS258" i="1"/>
  <c r="AT258" i="1"/>
  <c r="AS259" i="1"/>
  <c r="AT259" i="1" s="1"/>
  <c r="AS260" i="1"/>
  <c r="AT260" i="1"/>
  <c r="AS261" i="1"/>
  <c r="AT261" i="1" s="1"/>
  <c r="AS262" i="1"/>
  <c r="AT262" i="1"/>
  <c r="AS263" i="1"/>
  <c r="AT263" i="1" s="1"/>
  <c r="AS264" i="1"/>
  <c r="AT264" i="1"/>
  <c r="AS265" i="1"/>
  <c r="AT265" i="1" s="1"/>
  <c r="AS266" i="1"/>
  <c r="AT266" i="1"/>
  <c r="AS267" i="1"/>
  <c r="AT267" i="1" s="1"/>
  <c r="AS268" i="1"/>
  <c r="AT268" i="1"/>
  <c r="AS269" i="1"/>
  <c r="AT269" i="1"/>
  <c r="AS270" i="1"/>
  <c r="AT270" i="1"/>
  <c r="AS271" i="1"/>
  <c r="AT271" i="1"/>
  <c r="AS272" i="1"/>
  <c r="AT272" i="1"/>
  <c r="AS273" i="1"/>
  <c r="AT273" i="1" s="1"/>
  <c r="AS274" i="1"/>
  <c r="AT274" i="1"/>
  <c r="AS275" i="1"/>
  <c r="AT275" i="1" s="1"/>
  <c r="AS276" i="1"/>
  <c r="AT276" i="1"/>
  <c r="AS277" i="1"/>
  <c r="AT277" i="1"/>
  <c r="AS278" i="1"/>
  <c r="AT278" i="1"/>
  <c r="AS279" i="1"/>
  <c r="AT279" i="1" s="1"/>
  <c r="AS280" i="1"/>
  <c r="AT280" i="1"/>
  <c r="AS281" i="1"/>
  <c r="AT281" i="1" s="1"/>
  <c r="AS282" i="1"/>
  <c r="AT282" i="1"/>
  <c r="AS283" i="1"/>
  <c r="AT283" i="1"/>
  <c r="AS284" i="1"/>
  <c r="AT284" i="1"/>
  <c r="AS285" i="1"/>
  <c r="AT285" i="1" s="1"/>
  <c r="AS286" i="1"/>
  <c r="AT286" i="1"/>
  <c r="AS287" i="1"/>
  <c r="AT287" i="1" s="1"/>
  <c r="AS288" i="1"/>
  <c r="AT288" i="1"/>
  <c r="AS289" i="1"/>
  <c r="AT289" i="1"/>
  <c r="AS290" i="1"/>
  <c r="AT290" i="1"/>
  <c r="AS291" i="1"/>
  <c r="AT291" i="1"/>
  <c r="AS292" i="1"/>
  <c r="AT292" i="1"/>
  <c r="AS293" i="1"/>
  <c r="AT293" i="1" s="1"/>
  <c r="AS294" i="1"/>
  <c r="AT294" i="1"/>
  <c r="AS295" i="1"/>
  <c r="AT295" i="1" s="1"/>
  <c r="AS296" i="1"/>
  <c r="AT296" i="1"/>
  <c r="AS297" i="1"/>
  <c r="AT297" i="1"/>
  <c r="AS298" i="1"/>
  <c r="AT298" i="1"/>
  <c r="AS299" i="1"/>
  <c r="AT299" i="1" s="1"/>
  <c r="AS300" i="1"/>
  <c r="AT300" i="1"/>
  <c r="AS301" i="1"/>
  <c r="AT301" i="1" s="1"/>
  <c r="AS302" i="1"/>
  <c r="AT302" i="1"/>
  <c r="AS303" i="1"/>
  <c r="AT303" i="1" s="1"/>
  <c r="AS304" i="1"/>
  <c r="AT304" i="1"/>
  <c r="AS305" i="1"/>
  <c r="AT305" i="1" s="1"/>
  <c r="AS306" i="1"/>
  <c r="AT306" i="1"/>
  <c r="AS307" i="1"/>
  <c r="AT307" i="1" s="1"/>
  <c r="AS308" i="1"/>
  <c r="AT308" i="1"/>
  <c r="AS309" i="1"/>
  <c r="AT309" i="1" s="1"/>
  <c r="AS310" i="1"/>
  <c r="AT310" i="1"/>
  <c r="AS311" i="1"/>
  <c r="AT311" i="1" s="1"/>
  <c r="AS312" i="1"/>
  <c r="AT312" i="1"/>
  <c r="AS313" i="1"/>
  <c r="AT313" i="1" s="1"/>
  <c r="AS314" i="1"/>
  <c r="AT314" i="1"/>
  <c r="AS315" i="1"/>
  <c r="AT315" i="1" s="1"/>
  <c r="AS316" i="1"/>
  <c r="AT316" i="1"/>
  <c r="AS317" i="1"/>
  <c r="AT317" i="1" s="1"/>
  <c r="AS318" i="1"/>
  <c r="AT318" i="1"/>
  <c r="AS319" i="1"/>
  <c r="AT319" i="1" s="1"/>
  <c r="AS320" i="1"/>
  <c r="AT320" i="1"/>
  <c r="AS321" i="1"/>
  <c r="AT321" i="1" s="1"/>
  <c r="AS322" i="1"/>
  <c r="AT322" i="1"/>
  <c r="AS323" i="1"/>
  <c r="AT323" i="1" s="1"/>
  <c r="AS324" i="1"/>
  <c r="AT324" i="1"/>
  <c r="AS325" i="1"/>
  <c r="AT325" i="1" s="1"/>
  <c r="AS326" i="1"/>
  <c r="AT326" i="1"/>
  <c r="AS327" i="1"/>
  <c r="AT327" i="1" s="1"/>
  <c r="AS328" i="1"/>
  <c r="AT328" i="1"/>
  <c r="AS329" i="1"/>
  <c r="AT329" i="1" s="1"/>
  <c r="AS330" i="1"/>
  <c r="AT330" i="1"/>
  <c r="AS331" i="1"/>
  <c r="AT331" i="1" s="1"/>
  <c r="AS332" i="1"/>
  <c r="AT332" i="1"/>
  <c r="AS333" i="1"/>
  <c r="AT333" i="1" s="1"/>
  <c r="AS334" i="1"/>
  <c r="AT334" i="1"/>
  <c r="AS335" i="1"/>
  <c r="AT335" i="1" s="1"/>
  <c r="AS336" i="1"/>
  <c r="AT336" i="1"/>
  <c r="AS337" i="1"/>
  <c r="AT337" i="1" s="1"/>
  <c r="AS338" i="1"/>
  <c r="AT338" i="1"/>
  <c r="AS339" i="1"/>
  <c r="AT339" i="1" s="1"/>
  <c r="AS340" i="1"/>
  <c r="AT340" i="1"/>
  <c r="AS341" i="1"/>
  <c r="AT341" i="1" s="1"/>
  <c r="AS342" i="1"/>
  <c r="AT342" i="1"/>
  <c r="AS343" i="1"/>
  <c r="AT343" i="1" s="1"/>
  <c r="AS344" i="1"/>
  <c r="AT344" i="1"/>
  <c r="AS345" i="1"/>
  <c r="AT345" i="1" s="1"/>
  <c r="AS346" i="1"/>
  <c r="AT346" i="1"/>
  <c r="AS347" i="1"/>
  <c r="AT347" i="1" s="1"/>
  <c r="AS348" i="1"/>
  <c r="AT348" i="1"/>
  <c r="AS349" i="1"/>
  <c r="AT349" i="1" s="1"/>
  <c r="AS350" i="1"/>
  <c r="AT350" i="1"/>
  <c r="AS351" i="1"/>
  <c r="AT351" i="1" s="1"/>
  <c r="AS352" i="1"/>
  <c r="AT352" i="1"/>
  <c r="AS353" i="1"/>
  <c r="AT353" i="1" s="1"/>
  <c r="AS354" i="1"/>
  <c r="AT354" i="1"/>
  <c r="AS355" i="1"/>
  <c r="AT355" i="1" s="1"/>
  <c r="AS356" i="1"/>
  <c r="AT356" i="1"/>
  <c r="AU356" i="1"/>
  <c r="AS357" i="1"/>
  <c r="AT357" i="1" s="1"/>
  <c r="AS358" i="1"/>
  <c r="AT358" i="1"/>
  <c r="AS359" i="1"/>
  <c r="AT359" i="1" s="1"/>
  <c r="AS360" i="1"/>
  <c r="AT360" i="1"/>
  <c r="AS361" i="1"/>
  <c r="AT361" i="1" s="1"/>
  <c r="AS362" i="1"/>
  <c r="AT362" i="1"/>
  <c r="AS363" i="1"/>
  <c r="AT363" i="1" s="1"/>
  <c r="AS364" i="1"/>
  <c r="AT364" i="1"/>
  <c r="AS365" i="1"/>
  <c r="AT365" i="1" s="1"/>
  <c r="AS366" i="1"/>
  <c r="AT366" i="1"/>
  <c r="AS367" i="1"/>
  <c r="AT367" i="1" s="1"/>
  <c r="AS368" i="1"/>
  <c r="AT368" i="1"/>
  <c r="AS369" i="1"/>
  <c r="AT369" i="1" s="1"/>
  <c r="AS370" i="1"/>
  <c r="AT370" i="1"/>
  <c r="AS371" i="1"/>
  <c r="AT371" i="1" s="1"/>
  <c r="AS372" i="1"/>
  <c r="AT372" i="1"/>
  <c r="AS373" i="1"/>
  <c r="AT373" i="1" s="1"/>
  <c r="AS374" i="1"/>
  <c r="AT374" i="1"/>
  <c r="AS375" i="1"/>
  <c r="AT375" i="1" s="1"/>
  <c r="AS376" i="1"/>
  <c r="AT376" i="1"/>
  <c r="AS377" i="1"/>
  <c r="AT377" i="1" s="1"/>
  <c r="AS378" i="1"/>
  <c r="AT378" i="1"/>
  <c r="AS379" i="1"/>
  <c r="AT379" i="1" s="1"/>
  <c r="AS380" i="1"/>
  <c r="AT380" i="1"/>
  <c r="AS381" i="1"/>
  <c r="AT381" i="1" s="1"/>
  <c r="AS382" i="1"/>
  <c r="AT382" i="1"/>
  <c r="AS383" i="1"/>
  <c r="AT383" i="1" s="1"/>
  <c r="AS384" i="1"/>
  <c r="AT384" i="1"/>
  <c r="AS385" i="1"/>
  <c r="AT385" i="1" s="1"/>
  <c r="AS386" i="1"/>
  <c r="AT386" i="1"/>
  <c r="AS387" i="1"/>
  <c r="AT387" i="1" s="1"/>
  <c r="AS388" i="1"/>
  <c r="AT388" i="1"/>
  <c r="AS389" i="1"/>
  <c r="AT389" i="1" s="1"/>
  <c r="AS390" i="1"/>
  <c r="AT390" i="1"/>
  <c r="AS391" i="1"/>
  <c r="AT391" i="1" s="1"/>
  <c r="AS392" i="1"/>
  <c r="AT392" i="1"/>
  <c r="AS393" i="1"/>
  <c r="AT393" i="1" s="1"/>
  <c r="AS394" i="1"/>
  <c r="AT394" i="1"/>
  <c r="AS395" i="1"/>
  <c r="AT395" i="1" s="1"/>
  <c r="AS396" i="1"/>
  <c r="AT396" i="1"/>
  <c r="AS397" i="1"/>
  <c r="AT397" i="1" s="1"/>
  <c r="AS398" i="1"/>
  <c r="AT398" i="1"/>
  <c r="AS399" i="1"/>
  <c r="AT399" i="1" s="1"/>
  <c r="AS400" i="1"/>
  <c r="AT400" i="1"/>
  <c r="AS401" i="1"/>
  <c r="AT401" i="1" s="1"/>
  <c r="AS402" i="1"/>
  <c r="AT402" i="1"/>
  <c r="AS403" i="1"/>
  <c r="AT403" i="1" s="1"/>
  <c r="AS404" i="1"/>
  <c r="AT404" i="1"/>
  <c r="AS405" i="1"/>
  <c r="AT405" i="1" s="1"/>
  <c r="AS406" i="1"/>
  <c r="AT406" i="1"/>
  <c r="AS407" i="1"/>
  <c r="AT407" i="1" s="1"/>
  <c r="AS408" i="1"/>
  <c r="AT408" i="1"/>
  <c r="AS409" i="1"/>
  <c r="AT409" i="1" s="1"/>
  <c r="AS410" i="1"/>
  <c r="AT410" i="1"/>
  <c r="AS411" i="1"/>
  <c r="AT411" i="1" s="1"/>
  <c r="AS412" i="1"/>
  <c r="AT412" i="1"/>
  <c r="AS413" i="1"/>
  <c r="AT413" i="1" s="1"/>
  <c r="AS414" i="1"/>
  <c r="AT414" i="1"/>
  <c r="AS415" i="1"/>
  <c r="AT415" i="1"/>
  <c r="AS416" i="1"/>
  <c r="AT416" i="1"/>
  <c r="AS417" i="1"/>
  <c r="AT417" i="1" s="1"/>
  <c r="AS418" i="1"/>
  <c r="AT418" i="1"/>
  <c r="AS419" i="1"/>
  <c r="AT419" i="1"/>
  <c r="AS420" i="1"/>
  <c r="AT420" i="1"/>
  <c r="AS421" i="1"/>
  <c r="AT421" i="1"/>
  <c r="AS422" i="1"/>
  <c r="AT422" i="1"/>
  <c r="AS423" i="1"/>
  <c r="AT423" i="1"/>
  <c r="AS424" i="1"/>
  <c r="AT424" i="1"/>
  <c r="AS425" i="1"/>
  <c r="AT425" i="1" s="1"/>
  <c r="AS426" i="1"/>
  <c r="AT426" i="1"/>
  <c r="AS427" i="1"/>
  <c r="AT427" i="1" s="1"/>
  <c r="AS428" i="1"/>
  <c r="AT428" i="1"/>
  <c r="AS429" i="1"/>
  <c r="AT429" i="1"/>
  <c r="AS430" i="1"/>
  <c r="AT430" i="1"/>
  <c r="AS431" i="1"/>
  <c r="AT431" i="1" s="1"/>
  <c r="AS432" i="1"/>
  <c r="AT432" i="1"/>
  <c r="AS433" i="1"/>
  <c r="AT433" i="1" s="1"/>
  <c r="AS434" i="1"/>
  <c r="AT434" i="1"/>
  <c r="AS435" i="1"/>
  <c r="AT435" i="1"/>
  <c r="AS436" i="1"/>
  <c r="AT436" i="1"/>
  <c r="AS437" i="1"/>
  <c r="AT437" i="1" s="1"/>
  <c r="AS438" i="1"/>
  <c r="AT438" i="1"/>
  <c r="AS439" i="1"/>
  <c r="AT439" i="1"/>
  <c r="AS440" i="1"/>
  <c r="AT440" i="1"/>
  <c r="AS441" i="1"/>
  <c r="AT441" i="1"/>
  <c r="AS442" i="1"/>
  <c r="AT442" i="1"/>
  <c r="AS443" i="1"/>
  <c r="AT443" i="1"/>
  <c r="AS444" i="1"/>
  <c r="AT444" i="1"/>
  <c r="AS445" i="1"/>
  <c r="AT445" i="1" s="1"/>
  <c r="AS446" i="1"/>
  <c r="AT446" i="1"/>
  <c r="AS447" i="1"/>
  <c r="AT447" i="1" s="1"/>
  <c r="AS448" i="1"/>
  <c r="AT448" i="1"/>
  <c r="AS449" i="1"/>
  <c r="AT449" i="1"/>
  <c r="AS450" i="1"/>
  <c r="AT450" i="1"/>
  <c r="AS451" i="1"/>
  <c r="AT451" i="1" s="1"/>
  <c r="AS452" i="1"/>
  <c r="AT452" i="1"/>
  <c r="AS453" i="1"/>
  <c r="AT453" i="1" s="1"/>
  <c r="AS454" i="1"/>
  <c r="AT454" i="1"/>
  <c r="AS455" i="1"/>
  <c r="AT455" i="1"/>
  <c r="AS456" i="1"/>
  <c r="AT456" i="1"/>
  <c r="AS457" i="1"/>
  <c r="AT457" i="1" s="1"/>
  <c r="AS458" i="1"/>
  <c r="AT458" i="1"/>
  <c r="AS459" i="1"/>
  <c r="AT459" i="1"/>
  <c r="AS460" i="1"/>
  <c r="AT460" i="1"/>
  <c r="AS461" i="1"/>
  <c r="AT461" i="1"/>
  <c r="AS462" i="1"/>
  <c r="AT462" i="1"/>
  <c r="AS463" i="1"/>
  <c r="AT463" i="1"/>
  <c r="AS464" i="1"/>
  <c r="AT464" i="1"/>
  <c r="AS465" i="1"/>
  <c r="AT465" i="1"/>
  <c r="AS466" i="1"/>
  <c r="AT466" i="1"/>
  <c r="AS467" i="1"/>
  <c r="AT467" i="1"/>
  <c r="AS468" i="1"/>
  <c r="AT468" i="1"/>
  <c r="AS469" i="1"/>
  <c r="AT469" i="1"/>
  <c r="AS470" i="1"/>
  <c r="AT470" i="1"/>
  <c r="AS471" i="1"/>
  <c r="AT471" i="1"/>
  <c r="AS472" i="1"/>
  <c r="AT472" i="1"/>
  <c r="AS473" i="1"/>
  <c r="AT473" i="1"/>
  <c r="AS474" i="1"/>
  <c r="AT474" i="1"/>
  <c r="AS475" i="1"/>
  <c r="AT475" i="1"/>
  <c r="AS476" i="1"/>
  <c r="AT476" i="1"/>
  <c r="AS477" i="1"/>
  <c r="AT477" i="1"/>
  <c r="AS478" i="1"/>
  <c r="AT478" i="1"/>
  <c r="AS479" i="1"/>
  <c r="AT479" i="1"/>
  <c r="AS480" i="1"/>
  <c r="AT480" i="1"/>
  <c r="AS481" i="1"/>
  <c r="AT481" i="1"/>
  <c r="AS482" i="1"/>
  <c r="AT482" i="1"/>
  <c r="AS483" i="1"/>
  <c r="AT483" i="1"/>
  <c r="AS484" i="1"/>
  <c r="AT484" i="1"/>
  <c r="AS485" i="1"/>
  <c r="AT485" i="1"/>
  <c r="AS486" i="1"/>
  <c r="AT486" i="1"/>
  <c r="AS487" i="1"/>
  <c r="AT487" i="1"/>
  <c r="AS488" i="1"/>
  <c r="AT488" i="1"/>
  <c r="AS489" i="1"/>
  <c r="AT489" i="1"/>
  <c r="AS490" i="1"/>
  <c r="AT490" i="1"/>
  <c r="AS491" i="1"/>
  <c r="AT491" i="1"/>
  <c r="AS492" i="1"/>
  <c r="AT492" i="1"/>
  <c r="AS493" i="1"/>
  <c r="AT493" i="1"/>
  <c r="AS494" i="1"/>
  <c r="AT494" i="1"/>
  <c r="AS495" i="1"/>
  <c r="AT495" i="1"/>
  <c r="AS496" i="1"/>
  <c r="AT496" i="1"/>
  <c r="AS497" i="1"/>
  <c r="AT497" i="1"/>
  <c r="AS498" i="1"/>
  <c r="AT498" i="1"/>
  <c r="AS499" i="1"/>
  <c r="AT499" i="1"/>
  <c r="AS500" i="1"/>
  <c r="AT500" i="1"/>
  <c r="AS501" i="1"/>
  <c r="AT501" i="1"/>
  <c r="AS502" i="1"/>
  <c r="AT502" i="1"/>
  <c r="AS503" i="1"/>
  <c r="AT503" i="1"/>
  <c r="AS504" i="1"/>
  <c r="AT504" i="1"/>
  <c r="AS505" i="1"/>
  <c r="AT505" i="1"/>
  <c r="AS506" i="1"/>
  <c r="AT506" i="1"/>
  <c r="AS507" i="1"/>
  <c r="AT507" i="1"/>
  <c r="AS508" i="1"/>
  <c r="AT508" i="1"/>
  <c r="AS509" i="1"/>
  <c r="AT509" i="1"/>
  <c r="AS510" i="1"/>
  <c r="AT510" i="1"/>
  <c r="AS511" i="1"/>
  <c r="AT511" i="1"/>
  <c r="AS512" i="1"/>
  <c r="AT512" i="1"/>
  <c r="AS513" i="1"/>
  <c r="AT513" i="1"/>
  <c r="AS514" i="1"/>
  <c r="AT514" i="1"/>
  <c r="AS515" i="1"/>
  <c r="AT515" i="1"/>
  <c r="AS516" i="1"/>
  <c r="AT516" i="1"/>
  <c r="AS517" i="1"/>
  <c r="AT517" i="1"/>
  <c r="AS518" i="1"/>
  <c r="AT518" i="1"/>
  <c r="AS519" i="1"/>
  <c r="AT519" i="1"/>
  <c r="AS520" i="1"/>
  <c r="AT520" i="1"/>
  <c r="AS521" i="1"/>
  <c r="AT521" i="1"/>
  <c r="AS522" i="1"/>
  <c r="AT522" i="1"/>
  <c r="AS523" i="1"/>
  <c r="AT523" i="1"/>
  <c r="AS524" i="1"/>
  <c r="AT524" i="1"/>
  <c r="AS525" i="1"/>
  <c r="AT525" i="1"/>
  <c r="AS526" i="1"/>
  <c r="AT526" i="1"/>
  <c r="AS527" i="1"/>
  <c r="AT527" i="1"/>
  <c r="AS528" i="1"/>
  <c r="AT528" i="1"/>
  <c r="AS529" i="1"/>
  <c r="AT529" i="1"/>
  <c r="AS530" i="1"/>
  <c r="AT530" i="1"/>
  <c r="AS531" i="1"/>
  <c r="AT531" i="1"/>
  <c r="AS532" i="1"/>
  <c r="AT532" i="1"/>
  <c r="AS533" i="1"/>
  <c r="AT533" i="1"/>
  <c r="AS534" i="1"/>
  <c r="AT534" i="1"/>
  <c r="AS535" i="1"/>
  <c r="AT535" i="1"/>
  <c r="AS536" i="1"/>
  <c r="AT536" i="1"/>
  <c r="AS537" i="1"/>
  <c r="AT537" i="1"/>
  <c r="AS538" i="1"/>
  <c r="AT538" i="1"/>
  <c r="AS539" i="1"/>
  <c r="AT539" i="1"/>
  <c r="AS540" i="1"/>
  <c r="AT540" i="1"/>
  <c r="AS541" i="1"/>
  <c r="AT541" i="1"/>
  <c r="AS542" i="1"/>
  <c r="AT542" i="1"/>
  <c r="AS543" i="1"/>
  <c r="AT543" i="1"/>
  <c r="AS544" i="1"/>
  <c r="AT544" i="1"/>
  <c r="AS545" i="1"/>
  <c r="AT545" i="1"/>
  <c r="AS546" i="1"/>
  <c r="AT546" i="1"/>
  <c r="AS547" i="1"/>
  <c r="AT547" i="1"/>
  <c r="AS548" i="1"/>
  <c r="AT548" i="1"/>
  <c r="AS549" i="1"/>
  <c r="AT549" i="1"/>
  <c r="AS550" i="1"/>
  <c r="AT550" i="1"/>
  <c r="AS551" i="1"/>
  <c r="AT551" i="1"/>
  <c r="AS552" i="1"/>
  <c r="AT552" i="1"/>
  <c r="AS553" i="1"/>
  <c r="AT553" i="1"/>
  <c r="AS554" i="1"/>
  <c r="AT554" i="1"/>
  <c r="AS555" i="1"/>
  <c r="AT555" i="1"/>
  <c r="AS556" i="1"/>
  <c r="AT556" i="1"/>
  <c r="AS557" i="1"/>
  <c r="AT557" i="1"/>
  <c r="AS558" i="1"/>
  <c r="AT558" i="1"/>
  <c r="AS559" i="1"/>
  <c r="AT559" i="1"/>
  <c r="AS560" i="1"/>
  <c r="AT560" i="1"/>
  <c r="AS561" i="1"/>
  <c r="AT561" i="1"/>
  <c r="AS562" i="1"/>
  <c r="AT562" i="1"/>
  <c r="AS563" i="1"/>
  <c r="AT563" i="1"/>
  <c r="AS564" i="1"/>
  <c r="AT564" i="1"/>
  <c r="AS565" i="1"/>
  <c r="AT565" i="1"/>
  <c r="AS566" i="1"/>
  <c r="AT566" i="1"/>
  <c r="AS567" i="1"/>
  <c r="AT567" i="1"/>
  <c r="AS568" i="1"/>
  <c r="AT568" i="1"/>
  <c r="AS569" i="1"/>
  <c r="AT569" i="1"/>
  <c r="AS570" i="1"/>
  <c r="AT570" i="1"/>
  <c r="AS571" i="1"/>
  <c r="AT571" i="1"/>
  <c r="AS572" i="1"/>
  <c r="AT572" i="1"/>
  <c r="AS573" i="1"/>
  <c r="AT573" i="1"/>
  <c r="AS574" i="1"/>
  <c r="AT574" i="1"/>
  <c r="AS575" i="1"/>
  <c r="AT575" i="1"/>
  <c r="AS576" i="1"/>
  <c r="AT576" i="1"/>
  <c r="AS577" i="1"/>
  <c r="AT577" i="1"/>
  <c r="AS578" i="1"/>
  <c r="AT578" i="1"/>
  <c r="AS579" i="1"/>
  <c r="AT579" i="1"/>
  <c r="AS580" i="1"/>
  <c r="AT580" i="1"/>
  <c r="AS581" i="1"/>
  <c r="AT581" i="1"/>
  <c r="AS582" i="1"/>
  <c r="AT582" i="1"/>
  <c r="AS583" i="1"/>
  <c r="AT583" i="1"/>
  <c r="AS584" i="1"/>
  <c r="AT584" i="1"/>
  <c r="AS585" i="1"/>
  <c r="AT585" i="1"/>
  <c r="AS586" i="1"/>
  <c r="AT586" i="1"/>
  <c r="AS587" i="1"/>
  <c r="AT587" i="1"/>
  <c r="AS588" i="1"/>
  <c r="AT588" i="1"/>
  <c r="AS589" i="1"/>
  <c r="AT589" i="1"/>
  <c r="AS590" i="1"/>
  <c r="AT590" i="1"/>
  <c r="AS591" i="1"/>
  <c r="AT591" i="1"/>
  <c r="AS592" i="1"/>
  <c r="AT592" i="1"/>
  <c r="AS593" i="1"/>
  <c r="AT593" i="1"/>
  <c r="AS594" i="1"/>
  <c r="AT594" i="1"/>
  <c r="AS595" i="1"/>
  <c r="AT595" i="1"/>
  <c r="AS596" i="1"/>
  <c r="AT596" i="1"/>
  <c r="AS597" i="1"/>
  <c r="AT597" i="1"/>
  <c r="AS598" i="1"/>
  <c r="AT598" i="1"/>
  <c r="AS599" i="1"/>
  <c r="AT599" i="1"/>
  <c r="AS600" i="1"/>
  <c r="AT600" i="1"/>
  <c r="AS601" i="1"/>
  <c r="AT601" i="1"/>
  <c r="AS602" i="1"/>
  <c r="AT602" i="1"/>
  <c r="AS603" i="1"/>
  <c r="AT603" i="1"/>
  <c r="AS604" i="1"/>
  <c r="AT604" i="1"/>
  <c r="AS605" i="1"/>
  <c r="AT605" i="1"/>
  <c r="AS606" i="1"/>
  <c r="AT606" i="1"/>
  <c r="AS607" i="1"/>
  <c r="AT607" i="1"/>
  <c r="AS608" i="1"/>
  <c r="AT608" i="1"/>
  <c r="AS609" i="1"/>
  <c r="AT609" i="1"/>
  <c r="AS610" i="1"/>
  <c r="AT610" i="1"/>
  <c r="AS611" i="1"/>
  <c r="AT611" i="1"/>
  <c r="AS612" i="1"/>
  <c r="AT612" i="1"/>
  <c r="AS613" i="1"/>
  <c r="AT613" i="1"/>
  <c r="AS614" i="1"/>
  <c r="AT614" i="1"/>
  <c r="AS615" i="1"/>
  <c r="AT615" i="1"/>
  <c r="AS616" i="1"/>
  <c r="AT616" i="1"/>
  <c r="AS617" i="1"/>
  <c r="AT617" i="1"/>
  <c r="AS618" i="1"/>
  <c r="AT618" i="1"/>
  <c r="AS619" i="1"/>
  <c r="AT619" i="1"/>
  <c r="AS620" i="1"/>
  <c r="AT620" i="1"/>
  <c r="AS621" i="1"/>
  <c r="AT621" i="1"/>
  <c r="AS622" i="1"/>
  <c r="AT622" i="1"/>
  <c r="AS623" i="1"/>
  <c r="AT623" i="1"/>
  <c r="AS624" i="1"/>
  <c r="AT624" i="1"/>
  <c r="AS625" i="1"/>
  <c r="AT625" i="1"/>
  <c r="AS626" i="1"/>
  <c r="AT626" i="1"/>
  <c r="AS627" i="1"/>
  <c r="AT627" i="1"/>
  <c r="AS628" i="1"/>
  <c r="AT628" i="1"/>
  <c r="AS629" i="1"/>
  <c r="AT629" i="1"/>
  <c r="AS630" i="1"/>
  <c r="AT630" i="1"/>
  <c r="AS631" i="1"/>
  <c r="AT631" i="1"/>
  <c r="AS632" i="1"/>
  <c r="AT632" i="1"/>
  <c r="AS633" i="1"/>
  <c r="AT633" i="1" s="1"/>
  <c r="AS634" i="1"/>
  <c r="AT634" i="1" s="1"/>
  <c r="AS635" i="1"/>
  <c r="AT635" i="1" s="1"/>
  <c r="AS636" i="1"/>
  <c r="AT636" i="1" s="1"/>
  <c r="AS637" i="1"/>
  <c r="AT637" i="1"/>
  <c r="AS638" i="1"/>
  <c r="AT638" i="1" s="1"/>
  <c r="AS639" i="1"/>
  <c r="AT639" i="1" s="1"/>
  <c r="AS640" i="1"/>
  <c r="AT640" i="1"/>
  <c r="AS641" i="1"/>
  <c r="AT641" i="1" s="1"/>
  <c r="AS11" i="1"/>
  <c r="AT11" i="1" s="1"/>
  <c r="AS12" i="1"/>
  <c r="AT12" i="1" s="1"/>
  <c r="AS10" i="1"/>
  <c r="AT10" i="1"/>
  <c r="AS9" i="1"/>
  <c r="AT9" i="1" s="1"/>
  <c r="AQ8" i="1"/>
  <c r="AR8" i="1"/>
  <c r="AP8" i="1" s="1"/>
  <c r="AS8" i="1"/>
  <c r="AT8" i="1" s="1"/>
  <c r="AU8" i="1"/>
  <c r="AS5" i="1"/>
  <c r="AT5" i="1" s="1"/>
  <c r="AS6" i="1"/>
  <c r="AT6" i="1" s="1"/>
  <c r="AS7" i="1"/>
  <c r="AT7" i="1"/>
  <c r="AP4" i="1"/>
  <c r="AU4" i="1"/>
  <c r="AT4" i="1"/>
  <c r="AS4" i="1"/>
  <c r="AR4" i="1"/>
  <c r="AQ4" i="1"/>
  <c r="AK4" i="1" a="1"/>
  <c r="AK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B32" i="1" s="1"/>
  <c r="AU32" i="1" s="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B82" i="1" s="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B183" i="1" s="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B222" i="1" s="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B272" i="1" s="1"/>
  <c r="AQ272" i="1" s="1"/>
  <c r="AR272" i="1" s="1"/>
  <c r="AP272" i="1" s="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B313" i="1" s="1"/>
  <c r="AU313" i="1" s="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B432" i="1" s="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B472" i="1" s="1"/>
  <c r="AQ472" i="1" s="1"/>
  <c r="AR472" i="1" s="1"/>
  <c r="AP472" i="1" s="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4" i="1"/>
  <c r="L5" i="1"/>
  <c r="L6" i="1"/>
  <c r="L7" i="1"/>
  <c r="L8" i="1"/>
  <c r="L9" i="1"/>
  <c r="L10" i="1"/>
  <c r="L11" i="1"/>
  <c r="L12" i="1"/>
  <c r="L13" i="1"/>
  <c r="L14" i="1"/>
  <c r="L15" i="1"/>
  <c r="L16" i="1"/>
  <c r="L17" i="1"/>
  <c r="L18" i="1"/>
  <c r="L19" i="1"/>
  <c r="L20" i="1"/>
  <c r="L21" i="1"/>
  <c r="L22" i="1"/>
  <c r="H22" i="1" s="1"/>
  <c r="L23" i="1"/>
  <c r="H23" i="1" s="1"/>
  <c r="B23" i="1" s="1"/>
  <c r="AU23" i="1" s="1"/>
  <c r="L24" i="1"/>
  <c r="L25" i="1"/>
  <c r="L26" i="1"/>
  <c r="L27" i="1"/>
  <c r="L28" i="1"/>
  <c r="L29" i="1"/>
  <c r="L30" i="1"/>
  <c r="L31" i="1"/>
  <c r="L32" i="1"/>
  <c r="H32" i="1" s="1"/>
  <c r="L33" i="1"/>
  <c r="H33" i="1" s="1"/>
  <c r="B33" i="1" s="1"/>
  <c r="L34" i="1"/>
  <c r="L35" i="1"/>
  <c r="L36" i="1"/>
  <c r="L37" i="1"/>
  <c r="L38" i="1"/>
  <c r="L39" i="1"/>
  <c r="L40" i="1"/>
  <c r="L41" i="1"/>
  <c r="L42" i="1"/>
  <c r="L43" i="1"/>
  <c r="L44" i="1"/>
  <c r="L45" i="1"/>
  <c r="L46" i="1"/>
  <c r="L47" i="1"/>
  <c r="L48" i="1"/>
  <c r="L49" i="1"/>
  <c r="L50" i="1"/>
  <c r="L51" i="1"/>
  <c r="L52" i="1"/>
  <c r="H52" i="1" s="1"/>
  <c r="L53" i="1"/>
  <c r="H53" i="1" s="1"/>
  <c r="B53" i="1" s="1"/>
  <c r="AQ53" i="1" s="1"/>
  <c r="AR53" i="1" s="1"/>
  <c r="L54" i="1"/>
  <c r="L55" i="1"/>
  <c r="L56" i="1"/>
  <c r="L57" i="1"/>
  <c r="L58" i="1"/>
  <c r="L59" i="1"/>
  <c r="L60" i="1"/>
  <c r="L61" i="1"/>
  <c r="L62" i="1"/>
  <c r="H62" i="1" s="1"/>
  <c r="L63" i="1"/>
  <c r="L64" i="1"/>
  <c r="L65" i="1"/>
  <c r="L66" i="1"/>
  <c r="L67" i="1"/>
  <c r="L68" i="1"/>
  <c r="L69" i="1"/>
  <c r="L70" i="1"/>
  <c r="L71" i="1"/>
  <c r="L72" i="1"/>
  <c r="H72" i="1" s="1"/>
  <c r="L73" i="1"/>
  <c r="H73" i="1" s="1"/>
  <c r="B73" i="1" s="1"/>
  <c r="L74" i="1"/>
  <c r="L75" i="1"/>
  <c r="L76" i="1"/>
  <c r="L77" i="1"/>
  <c r="L78" i="1"/>
  <c r="L79" i="1"/>
  <c r="L80" i="1"/>
  <c r="L81" i="1"/>
  <c r="L82" i="1"/>
  <c r="L83" i="1"/>
  <c r="H83" i="1" s="1"/>
  <c r="B83" i="1" s="1"/>
  <c r="AQ83" i="1" s="1"/>
  <c r="AR83" i="1" s="1"/>
  <c r="L84" i="1"/>
  <c r="L85" i="1"/>
  <c r="L86" i="1"/>
  <c r="L87" i="1"/>
  <c r="L88" i="1"/>
  <c r="L89" i="1"/>
  <c r="L90" i="1"/>
  <c r="L91" i="1"/>
  <c r="H91" i="1" s="1"/>
  <c r="L92" i="1"/>
  <c r="L93" i="1"/>
  <c r="H93" i="1" s="1"/>
  <c r="B93" i="1" s="1"/>
  <c r="L94" i="1"/>
  <c r="L95" i="1"/>
  <c r="L96" i="1"/>
  <c r="L97" i="1"/>
  <c r="L98" i="1"/>
  <c r="L99" i="1"/>
  <c r="L100" i="1"/>
  <c r="L101" i="1"/>
  <c r="L102" i="1"/>
  <c r="L103" i="1"/>
  <c r="L104" i="1"/>
  <c r="L105" i="1"/>
  <c r="L106" i="1"/>
  <c r="L107" i="1"/>
  <c r="L108" i="1"/>
  <c r="L109" i="1"/>
  <c r="L110" i="1"/>
  <c r="L111" i="1"/>
  <c r="L112" i="1"/>
  <c r="L113" i="1"/>
  <c r="H113" i="1" s="1"/>
  <c r="L114" i="1"/>
  <c r="L115" i="1"/>
  <c r="L116" i="1"/>
  <c r="L117" i="1"/>
  <c r="L118" i="1"/>
  <c r="L119" i="1"/>
  <c r="L120" i="1"/>
  <c r="L121" i="1"/>
  <c r="L122" i="1"/>
  <c r="L123" i="1"/>
  <c r="L124" i="1"/>
  <c r="H124" i="1" s="1"/>
  <c r="B124" i="1" s="1"/>
  <c r="AU124" i="1" s="1"/>
  <c r="L125" i="1"/>
  <c r="L126" i="1"/>
  <c r="L127" i="1"/>
  <c r="L128" i="1"/>
  <c r="L129" i="1"/>
  <c r="L130" i="1"/>
  <c r="L131" i="1"/>
  <c r="L132" i="1"/>
  <c r="L133" i="1"/>
  <c r="L134" i="1"/>
  <c r="L135" i="1"/>
  <c r="L136" i="1"/>
  <c r="L137" i="1"/>
  <c r="L138" i="1"/>
  <c r="L139" i="1"/>
  <c r="L140" i="1"/>
  <c r="L141" i="1"/>
  <c r="L142" i="1"/>
  <c r="L143" i="1"/>
  <c r="H143" i="1" s="1"/>
  <c r="B143" i="1" s="1"/>
  <c r="AU143" i="1" s="1"/>
  <c r="L144" i="1"/>
  <c r="L145" i="1"/>
  <c r="L146" i="1"/>
  <c r="L147" i="1"/>
  <c r="L148" i="1"/>
  <c r="L149" i="1"/>
  <c r="L150" i="1"/>
  <c r="L151" i="1"/>
  <c r="L152" i="1"/>
  <c r="H152" i="1" s="1"/>
  <c r="L153" i="1"/>
  <c r="L154" i="1"/>
  <c r="L155" i="1"/>
  <c r="L156" i="1"/>
  <c r="L157" i="1"/>
  <c r="L158" i="1"/>
  <c r="L159" i="1"/>
  <c r="L160" i="1"/>
  <c r="L161" i="1"/>
  <c r="H161" i="1" s="1"/>
  <c r="L162" i="1"/>
  <c r="H162" i="1" s="1"/>
  <c r="L163" i="1"/>
  <c r="L164" i="1"/>
  <c r="L165" i="1"/>
  <c r="L166" i="1"/>
  <c r="L167" i="1"/>
  <c r="L168" i="1"/>
  <c r="L169" i="1"/>
  <c r="L170" i="1"/>
  <c r="L171" i="1"/>
  <c r="L172" i="1"/>
  <c r="H172" i="1" s="1"/>
  <c r="L173" i="1"/>
  <c r="L174" i="1"/>
  <c r="L175" i="1"/>
  <c r="L176" i="1"/>
  <c r="L177" i="1"/>
  <c r="L178" i="1"/>
  <c r="L179" i="1"/>
  <c r="L180" i="1"/>
  <c r="L181" i="1"/>
  <c r="H181" i="1" s="1"/>
  <c r="L182" i="1"/>
  <c r="H182" i="1" s="1"/>
  <c r="L183" i="1"/>
  <c r="L184" i="1"/>
  <c r="L185" i="1"/>
  <c r="L186" i="1"/>
  <c r="L187" i="1"/>
  <c r="L188" i="1"/>
  <c r="L189" i="1"/>
  <c r="L190" i="1"/>
  <c r="L191" i="1"/>
  <c r="H191" i="1" s="1"/>
  <c r="L192" i="1"/>
  <c r="H192" i="1" s="1"/>
  <c r="L193" i="1"/>
  <c r="L194" i="1"/>
  <c r="L195" i="1"/>
  <c r="L196" i="1"/>
  <c r="L197" i="1"/>
  <c r="L198" i="1"/>
  <c r="L199" i="1"/>
  <c r="L200" i="1"/>
  <c r="L201" i="1"/>
  <c r="H201" i="1" s="1"/>
  <c r="L202" i="1"/>
  <c r="L203" i="1"/>
  <c r="H203" i="1" s="1"/>
  <c r="B203" i="1" s="1"/>
  <c r="AQ203" i="1" s="1"/>
  <c r="AR203" i="1" s="1"/>
  <c r="AP203" i="1" s="1"/>
  <c r="L204" i="1"/>
  <c r="L205" i="1"/>
  <c r="L206" i="1"/>
  <c r="L207" i="1"/>
  <c r="L208" i="1"/>
  <c r="L209" i="1"/>
  <c r="L210" i="1"/>
  <c r="L211" i="1"/>
  <c r="L212" i="1"/>
  <c r="L213" i="1"/>
  <c r="H213" i="1" s="1"/>
  <c r="B213" i="1" s="1"/>
  <c r="L214" i="1"/>
  <c r="L215" i="1"/>
  <c r="L216" i="1"/>
  <c r="L217" i="1"/>
  <c r="L218" i="1"/>
  <c r="L219" i="1"/>
  <c r="L220" i="1"/>
  <c r="L221" i="1"/>
  <c r="L222" i="1"/>
  <c r="H222" i="1" s="1"/>
  <c r="L223" i="1"/>
  <c r="L224" i="1"/>
  <c r="L225" i="1"/>
  <c r="L226" i="1"/>
  <c r="L227" i="1"/>
  <c r="L228" i="1"/>
  <c r="L229" i="1"/>
  <c r="L230" i="1"/>
  <c r="L231" i="1"/>
  <c r="H231" i="1" s="1"/>
  <c r="L232" i="1"/>
  <c r="H232" i="1" s="1"/>
  <c r="L233" i="1"/>
  <c r="H233" i="1" s="1"/>
  <c r="B233" i="1" s="1"/>
  <c r="AU233" i="1" s="1"/>
  <c r="L234" i="1"/>
  <c r="L235" i="1"/>
  <c r="L236" i="1"/>
  <c r="L237" i="1"/>
  <c r="L238" i="1"/>
  <c r="L239" i="1"/>
  <c r="L240" i="1"/>
  <c r="L241" i="1"/>
  <c r="L242" i="1"/>
  <c r="L243" i="1"/>
  <c r="L244" i="1"/>
  <c r="L245" i="1"/>
  <c r="L246" i="1"/>
  <c r="L247" i="1"/>
  <c r="L248" i="1"/>
  <c r="L249" i="1"/>
  <c r="L250" i="1"/>
  <c r="L251" i="1"/>
  <c r="L252" i="1"/>
  <c r="H252" i="1" s="1"/>
  <c r="L253" i="1"/>
  <c r="H253" i="1" s="1"/>
  <c r="B253" i="1" s="1"/>
  <c r="L254" i="1"/>
  <c r="L255" i="1"/>
  <c r="L256" i="1"/>
  <c r="L257" i="1"/>
  <c r="L258" i="1"/>
  <c r="L259" i="1"/>
  <c r="L260" i="1"/>
  <c r="L261" i="1"/>
  <c r="L262" i="1"/>
  <c r="H262" i="1" s="1"/>
  <c r="L263" i="1"/>
  <c r="L264" i="1"/>
  <c r="L265" i="1"/>
  <c r="L266" i="1"/>
  <c r="L267" i="1"/>
  <c r="L268" i="1"/>
  <c r="L269" i="1"/>
  <c r="L270" i="1"/>
  <c r="L271" i="1"/>
  <c r="L272" i="1"/>
  <c r="H272" i="1" s="1"/>
  <c r="L273" i="1"/>
  <c r="H273" i="1" s="1"/>
  <c r="B273" i="1" s="1"/>
  <c r="L274" i="1"/>
  <c r="L275" i="1"/>
  <c r="L276" i="1"/>
  <c r="L277" i="1"/>
  <c r="L278" i="1"/>
  <c r="L279" i="1"/>
  <c r="L280" i="1"/>
  <c r="L281" i="1"/>
  <c r="H281" i="1" s="1"/>
  <c r="L282" i="1"/>
  <c r="H282" i="1" s="1"/>
  <c r="L283" i="1"/>
  <c r="L284" i="1"/>
  <c r="L285" i="1"/>
  <c r="L286" i="1"/>
  <c r="L287" i="1"/>
  <c r="L288" i="1"/>
  <c r="L289" i="1"/>
  <c r="L290" i="1"/>
  <c r="L291" i="1"/>
  <c r="H291" i="1" s="1"/>
  <c r="L292" i="1"/>
  <c r="L293" i="1"/>
  <c r="H293" i="1" s="1"/>
  <c r="B293" i="1" s="1"/>
  <c r="AQ293" i="1" s="1"/>
  <c r="AR293" i="1" s="1"/>
  <c r="AP293" i="1" s="1"/>
  <c r="L294" i="1"/>
  <c r="L295" i="1"/>
  <c r="L296" i="1"/>
  <c r="L297" i="1"/>
  <c r="L298" i="1"/>
  <c r="L299" i="1"/>
  <c r="L300" i="1"/>
  <c r="L301" i="1"/>
  <c r="L302" i="1"/>
  <c r="H302" i="1" s="1"/>
  <c r="L303" i="1"/>
  <c r="H303" i="1" s="1"/>
  <c r="B303" i="1" s="1"/>
  <c r="AQ303" i="1" s="1"/>
  <c r="AR303" i="1" s="1"/>
  <c r="AP303" i="1" s="1"/>
  <c r="L304" i="1"/>
  <c r="L305" i="1"/>
  <c r="L306" i="1"/>
  <c r="L307" i="1"/>
  <c r="L308" i="1"/>
  <c r="L309" i="1"/>
  <c r="L310" i="1"/>
  <c r="L311" i="1"/>
  <c r="L312" i="1"/>
  <c r="L313" i="1"/>
  <c r="H313" i="1" s="1"/>
  <c r="L314" i="1"/>
  <c r="L315" i="1"/>
  <c r="L316" i="1"/>
  <c r="L317" i="1"/>
  <c r="L318" i="1"/>
  <c r="L319" i="1"/>
  <c r="L320" i="1"/>
  <c r="L321" i="1"/>
  <c r="L322" i="1"/>
  <c r="H322" i="1" s="1"/>
  <c r="L323" i="1"/>
  <c r="H323" i="1" s="1"/>
  <c r="B323" i="1" s="1"/>
  <c r="AQ323" i="1" s="1"/>
  <c r="AR323" i="1" s="1"/>
  <c r="L324" i="1"/>
  <c r="H324" i="1" s="1"/>
  <c r="L325" i="1"/>
  <c r="L326" i="1"/>
  <c r="L327" i="1"/>
  <c r="L328" i="1"/>
  <c r="L329" i="1"/>
  <c r="L330" i="1"/>
  <c r="L331" i="1"/>
  <c r="L332" i="1"/>
  <c r="L333" i="1"/>
  <c r="L334" i="1"/>
  <c r="L335" i="1"/>
  <c r="L336" i="1"/>
  <c r="L337" i="1"/>
  <c r="L338" i="1"/>
  <c r="L339" i="1"/>
  <c r="L340" i="1"/>
  <c r="L341" i="1"/>
  <c r="L342" i="1"/>
  <c r="L343" i="1"/>
  <c r="H343" i="1" s="1"/>
  <c r="B343" i="1" s="1"/>
  <c r="AU343" i="1" s="1"/>
  <c r="L344" i="1"/>
  <c r="L345" i="1"/>
  <c r="L346" i="1"/>
  <c r="L347" i="1"/>
  <c r="L348" i="1"/>
  <c r="L349" i="1"/>
  <c r="L350" i="1"/>
  <c r="L351" i="1"/>
  <c r="L352" i="1"/>
  <c r="L353" i="1"/>
  <c r="L354" i="1"/>
  <c r="L355" i="1"/>
  <c r="L356" i="1"/>
  <c r="L357" i="1"/>
  <c r="L358" i="1"/>
  <c r="L359" i="1"/>
  <c r="L360" i="1"/>
  <c r="L361" i="1"/>
  <c r="H361" i="1" s="1"/>
  <c r="L362" i="1"/>
  <c r="H362" i="1" s="1"/>
  <c r="L363" i="1"/>
  <c r="H363" i="1" s="1"/>
  <c r="B363" i="1" s="1"/>
  <c r="AU363" i="1" s="1"/>
  <c r="L364" i="1"/>
  <c r="L365" i="1"/>
  <c r="L366" i="1"/>
  <c r="L367" i="1"/>
  <c r="L368" i="1"/>
  <c r="L369" i="1"/>
  <c r="L370" i="1"/>
  <c r="L371" i="1"/>
  <c r="L372" i="1"/>
  <c r="L373" i="1"/>
  <c r="H373" i="1" s="1"/>
  <c r="B373" i="1" s="1"/>
  <c r="AQ373" i="1" s="1"/>
  <c r="AR373" i="1" s="1"/>
  <c r="AP373" i="1" s="1"/>
  <c r="L374" i="1"/>
  <c r="L375" i="1"/>
  <c r="L376" i="1"/>
  <c r="L377" i="1"/>
  <c r="L378" i="1"/>
  <c r="L379" i="1"/>
  <c r="L380" i="1"/>
  <c r="L381" i="1"/>
  <c r="L382" i="1"/>
  <c r="H382" i="1" s="1"/>
  <c r="L383" i="1"/>
  <c r="H383" i="1" s="1"/>
  <c r="L384" i="1"/>
  <c r="L385" i="1"/>
  <c r="L386" i="1"/>
  <c r="L387" i="1"/>
  <c r="L388" i="1"/>
  <c r="L389" i="1"/>
  <c r="L390" i="1"/>
  <c r="L391" i="1"/>
  <c r="H391" i="1" s="1"/>
  <c r="L392" i="1"/>
  <c r="H392" i="1" s="1"/>
  <c r="L393" i="1"/>
  <c r="H393" i="1" s="1"/>
  <c r="B393" i="1" s="1"/>
  <c r="L394" i="1"/>
  <c r="L395" i="1"/>
  <c r="L396" i="1"/>
  <c r="L397" i="1"/>
  <c r="L398" i="1"/>
  <c r="L399" i="1"/>
  <c r="L400" i="1"/>
  <c r="L401" i="1"/>
  <c r="H401" i="1" s="1"/>
  <c r="L402" i="1"/>
  <c r="H402" i="1" s="1"/>
  <c r="L403" i="1"/>
  <c r="L404" i="1"/>
  <c r="L405" i="1"/>
  <c r="L406" i="1"/>
  <c r="L407" i="1"/>
  <c r="L408" i="1"/>
  <c r="L409" i="1"/>
  <c r="L410" i="1"/>
  <c r="L411" i="1"/>
  <c r="H411" i="1" s="1"/>
  <c r="L412" i="1"/>
  <c r="L413" i="1"/>
  <c r="H413" i="1" s="1"/>
  <c r="B413" i="1" s="1"/>
  <c r="AQ413" i="1" s="1"/>
  <c r="AR413" i="1" s="1"/>
  <c r="A413" i="1" s="1"/>
  <c r="L414" i="1"/>
  <c r="L415" i="1"/>
  <c r="L416" i="1"/>
  <c r="L417" i="1"/>
  <c r="H417" i="1" s="1"/>
  <c r="B417" i="1" s="1"/>
  <c r="AU417" i="1" s="1"/>
  <c r="L418" i="1"/>
  <c r="L419" i="1"/>
  <c r="L420" i="1"/>
  <c r="L421" i="1"/>
  <c r="L422" i="1"/>
  <c r="H422" i="1" s="1"/>
  <c r="L423" i="1"/>
  <c r="L424" i="1"/>
  <c r="L425" i="1"/>
  <c r="L426" i="1"/>
  <c r="L427" i="1"/>
  <c r="L428" i="1"/>
  <c r="L429" i="1"/>
  <c r="L430" i="1"/>
  <c r="L431" i="1"/>
  <c r="H431" i="1" s="1"/>
  <c r="L432" i="1"/>
  <c r="H432" i="1" s="1"/>
  <c r="L433" i="1"/>
  <c r="H433" i="1" s="1"/>
  <c r="B433" i="1" s="1"/>
  <c r="AQ433" i="1" s="1"/>
  <c r="AR433" i="1" s="1"/>
  <c r="AP433" i="1" s="1"/>
  <c r="L434" i="1"/>
  <c r="L435" i="1"/>
  <c r="L436" i="1"/>
  <c r="L437" i="1"/>
  <c r="L438" i="1"/>
  <c r="L439" i="1"/>
  <c r="L440" i="1"/>
  <c r="L441" i="1"/>
  <c r="L442" i="1"/>
  <c r="L443" i="1"/>
  <c r="L444" i="1"/>
  <c r="L445" i="1"/>
  <c r="L446" i="1"/>
  <c r="L447" i="1"/>
  <c r="H447" i="1" s="1"/>
  <c r="B447" i="1" s="1"/>
  <c r="AQ447" i="1" s="1"/>
  <c r="AR447" i="1" s="1"/>
  <c r="AP447" i="1" s="1"/>
  <c r="L448" i="1"/>
  <c r="L449" i="1"/>
  <c r="L450" i="1"/>
  <c r="L451" i="1"/>
  <c r="L452" i="1"/>
  <c r="L453" i="1"/>
  <c r="H453" i="1" s="1"/>
  <c r="B453" i="1" s="1"/>
  <c r="AQ453" i="1" s="1"/>
  <c r="AR453" i="1" s="1"/>
  <c r="L454" i="1"/>
  <c r="L455" i="1"/>
  <c r="L456" i="1"/>
  <c r="L457" i="1"/>
  <c r="L458" i="1"/>
  <c r="L459" i="1"/>
  <c r="L460" i="1"/>
  <c r="L461" i="1"/>
  <c r="L462" i="1"/>
  <c r="L463" i="1"/>
  <c r="L464" i="1"/>
  <c r="L465" i="1"/>
  <c r="L466" i="1"/>
  <c r="L467" i="1"/>
  <c r="H467" i="1" s="1"/>
  <c r="B467" i="1" s="1"/>
  <c r="AQ467" i="1" s="1"/>
  <c r="AR467" i="1" s="1"/>
  <c r="AP467" i="1" s="1"/>
  <c r="L468" i="1"/>
  <c r="L469" i="1"/>
  <c r="L470" i="1"/>
  <c r="L471" i="1"/>
  <c r="L472" i="1"/>
  <c r="H472" i="1" s="1"/>
  <c r="L473" i="1"/>
  <c r="H473" i="1" s="1"/>
  <c r="B473" i="1" s="1"/>
  <c r="AQ473" i="1" s="1"/>
  <c r="AR473" i="1" s="1"/>
  <c r="L474" i="1"/>
  <c r="L475" i="1"/>
  <c r="L476" i="1"/>
  <c r="L477" i="1"/>
  <c r="H477" i="1" s="1"/>
  <c r="B477" i="1" s="1"/>
  <c r="AQ477" i="1" s="1"/>
  <c r="AR477" i="1" s="1"/>
  <c r="AP477" i="1" s="1"/>
  <c r="L478" i="1"/>
  <c r="L479" i="1"/>
  <c r="L480" i="1"/>
  <c r="L481" i="1"/>
  <c r="L482" i="1"/>
  <c r="L483" i="1"/>
  <c r="H483" i="1" s="1"/>
  <c r="B483" i="1" s="1"/>
  <c r="L484" i="1"/>
  <c r="L485" i="1"/>
  <c r="L486" i="1"/>
  <c r="L487" i="1"/>
  <c r="L488" i="1"/>
  <c r="L489" i="1"/>
  <c r="L490" i="1"/>
  <c r="L491" i="1"/>
  <c r="L492" i="1"/>
  <c r="H492" i="1" s="1"/>
  <c r="L493" i="1"/>
  <c r="H493" i="1" s="1"/>
  <c r="B493" i="1" s="1"/>
  <c r="L494" i="1"/>
  <c r="L495" i="1"/>
  <c r="L496" i="1"/>
  <c r="L497" i="1"/>
  <c r="L498" i="1"/>
  <c r="L499" i="1"/>
  <c r="L500" i="1"/>
  <c r="L501" i="1"/>
  <c r="L502" i="1"/>
  <c r="L503" i="1"/>
  <c r="H503" i="1" s="1"/>
  <c r="L504" i="1"/>
  <c r="L505" i="1"/>
  <c r="L506" i="1"/>
  <c r="L507" i="1"/>
  <c r="H507" i="1" s="1"/>
  <c r="B507" i="1" s="1"/>
  <c r="AQ507" i="1" s="1"/>
  <c r="AR507" i="1" s="1"/>
  <c r="AP507" i="1" s="1"/>
  <c r="L508" i="1"/>
  <c r="L509" i="1"/>
  <c r="L510" i="1"/>
  <c r="L511" i="1"/>
  <c r="L512" i="1"/>
  <c r="L513" i="1"/>
  <c r="L514" i="1"/>
  <c r="L515" i="1"/>
  <c r="L516" i="1"/>
  <c r="L517" i="1"/>
  <c r="L518" i="1"/>
  <c r="L519" i="1"/>
  <c r="L520" i="1"/>
  <c r="L521" i="1"/>
  <c r="H521" i="1" s="1"/>
  <c r="L522" i="1"/>
  <c r="L523" i="1"/>
  <c r="H523" i="1" s="1"/>
  <c r="B523" i="1" s="1"/>
  <c r="L524" i="1"/>
  <c r="L525" i="1"/>
  <c r="L526" i="1"/>
  <c r="L527" i="1"/>
  <c r="L528" i="1"/>
  <c r="L529" i="1"/>
  <c r="L530" i="1"/>
  <c r="L531" i="1"/>
  <c r="H531" i="1" s="1"/>
  <c r="L532" i="1"/>
  <c r="L533" i="1"/>
  <c r="H533" i="1" s="1"/>
  <c r="B533" i="1" s="1"/>
  <c r="AQ533" i="1" s="1"/>
  <c r="AR533" i="1" s="1"/>
  <c r="L534" i="1"/>
  <c r="L535" i="1"/>
  <c r="L536" i="1"/>
  <c r="L537" i="1"/>
  <c r="L538" i="1"/>
  <c r="L539" i="1"/>
  <c r="L540" i="1"/>
  <c r="L541" i="1"/>
  <c r="H541" i="1" s="1"/>
  <c r="L542" i="1"/>
  <c r="L543" i="1"/>
  <c r="L544" i="1"/>
  <c r="L545" i="1"/>
  <c r="L546" i="1"/>
  <c r="L547" i="1"/>
  <c r="L548" i="1"/>
  <c r="L549" i="1"/>
  <c r="L550" i="1"/>
  <c r="L551" i="1"/>
  <c r="L552" i="1"/>
  <c r="L553" i="1"/>
  <c r="H553" i="1" s="1"/>
  <c r="B553" i="1" s="1"/>
  <c r="AQ553" i="1" s="1"/>
  <c r="AR553" i="1" s="1"/>
  <c r="AP553" i="1" s="1"/>
  <c r="L554" i="1"/>
  <c r="L555" i="1"/>
  <c r="L556" i="1"/>
  <c r="L557" i="1"/>
  <c r="H557" i="1" s="1"/>
  <c r="B557" i="1" s="1"/>
  <c r="AQ557" i="1" s="1"/>
  <c r="AR557" i="1" s="1"/>
  <c r="L558" i="1"/>
  <c r="L559" i="1"/>
  <c r="L560" i="1"/>
  <c r="L561" i="1"/>
  <c r="L562" i="1"/>
  <c r="L563" i="1"/>
  <c r="L564" i="1"/>
  <c r="L565" i="1"/>
  <c r="L566" i="1"/>
  <c r="L567" i="1"/>
  <c r="L568" i="1"/>
  <c r="L569" i="1"/>
  <c r="L570" i="1"/>
  <c r="L571" i="1"/>
  <c r="H571" i="1" s="1"/>
  <c r="L572" i="1"/>
  <c r="H572" i="1" s="1"/>
  <c r="L573" i="1"/>
  <c r="H573" i="1" s="1"/>
  <c r="B573" i="1" s="1"/>
  <c r="AQ573" i="1" s="1"/>
  <c r="AR573" i="1" s="1"/>
  <c r="AP573" i="1" s="1"/>
  <c r="L574" i="1"/>
  <c r="L575" i="1"/>
  <c r="L576" i="1"/>
  <c r="L577" i="1"/>
  <c r="L578" i="1"/>
  <c r="L579" i="1"/>
  <c r="L580" i="1"/>
  <c r="L581" i="1"/>
  <c r="L582" i="1"/>
  <c r="L583" i="1"/>
  <c r="L584" i="1"/>
  <c r="L585" i="1"/>
  <c r="L586" i="1"/>
  <c r="L587" i="1"/>
  <c r="L588" i="1"/>
  <c r="L589" i="1"/>
  <c r="L590" i="1"/>
  <c r="L591" i="1"/>
  <c r="H591" i="1" s="1"/>
  <c r="L592" i="1"/>
  <c r="H592" i="1" s="1"/>
  <c r="L593" i="1"/>
  <c r="L594" i="1"/>
  <c r="L595" i="1"/>
  <c r="L596" i="1"/>
  <c r="L597" i="1"/>
  <c r="L598" i="1"/>
  <c r="L599" i="1"/>
  <c r="L600" i="1"/>
  <c r="L601" i="1"/>
  <c r="L602" i="1"/>
  <c r="L603" i="1"/>
  <c r="L604" i="1"/>
  <c r="L605" i="1"/>
  <c r="L606" i="1"/>
  <c r="L607" i="1"/>
  <c r="L608" i="1"/>
  <c r="L609" i="1"/>
  <c r="L610" i="1"/>
  <c r="L611" i="1"/>
  <c r="H611" i="1" s="1"/>
  <c r="L612" i="1"/>
  <c r="L613" i="1"/>
  <c r="L614" i="1"/>
  <c r="L615" i="1"/>
  <c r="L616" i="1"/>
  <c r="L617" i="1"/>
  <c r="L618" i="1"/>
  <c r="L619" i="1"/>
  <c r="L620" i="1"/>
  <c r="L621" i="1"/>
  <c r="H621" i="1" s="1"/>
  <c r="L622" i="1"/>
  <c r="H622" i="1" s="1"/>
  <c r="L623" i="1"/>
  <c r="H623" i="1" s="1"/>
  <c r="B623" i="1" s="1"/>
  <c r="AQ623" i="1" s="1"/>
  <c r="AR623" i="1" s="1"/>
  <c r="L624" i="1"/>
  <c r="L625" i="1"/>
  <c r="L626" i="1"/>
  <c r="L627" i="1"/>
  <c r="L628" i="1"/>
  <c r="L629" i="1"/>
  <c r="L630" i="1"/>
  <c r="L631" i="1"/>
  <c r="L632" i="1"/>
  <c r="L633" i="1"/>
  <c r="L634" i="1"/>
  <c r="L635" i="1"/>
  <c r="L636" i="1"/>
  <c r="L637" i="1"/>
  <c r="L638" i="1"/>
  <c r="L639" i="1"/>
  <c r="L640" i="1"/>
  <c r="L641" i="1"/>
  <c r="H641" i="1" s="1"/>
  <c r="L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4" i="1"/>
  <c r="J5" i="1"/>
  <c r="J6" i="1"/>
  <c r="J7" i="1"/>
  <c r="H7" i="1" s="1"/>
  <c r="J8" i="1"/>
  <c r="J9" i="1"/>
  <c r="J10" i="1"/>
  <c r="J11" i="1"/>
  <c r="J12" i="1"/>
  <c r="J13" i="1"/>
  <c r="J14" i="1"/>
  <c r="J15" i="1"/>
  <c r="J16" i="1"/>
  <c r="J17" i="1"/>
  <c r="H17" i="1" s="1"/>
  <c r="J18" i="1"/>
  <c r="J19" i="1"/>
  <c r="J20" i="1"/>
  <c r="J21" i="1"/>
  <c r="J22" i="1"/>
  <c r="J23" i="1"/>
  <c r="J24" i="1"/>
  <c r="J25" i="1"/>
  <c r="J26" i="1"/>
  <c r="J27" i="1"/>
  <c r="H27" i="1" s="1"/>
  <c r="B27" i="1" s="1"/>
  <c r="AQ27" i="1" s="1"/>
  <c r="AR27" i="1" s="1"/>
  <c r="AP27" i="1" s="1"/>
  <c r="J28" i="1"/>
  <c r="J29" i="1"/>
  <c r="J30" i="1"/>
  <c r="J31" i="1"/>
  <c r="J32" i="1"/>
  <c r="J33" i="1"/>
  <c r="J34" i="1"/>
  <c r="H34" i="1" s="1"/>
  <c r="B34" i="1" s="1"/>
  <c r="AQ34" i="1" s="1"/>
  <c r="AR34" i="1" s="1"/>
  <c r="AP34" i="1" s="1"/>
  <c r="J35" i="1"/>
  <c r="J36" i="1"/>
  <c r="J37" i="1"/>
  <c r="H37" i="1" s="1"/>
  <c r="J38" i="1"/>
  <c r="J39" i="1"/>
  <c r="J40" i="1"/>
  <c r="J41" i="1"/>
  <c r="H41" i="1" s="1"/>
  <c r="J42" i="1"/>
  <c r="J43" i="1"/>
  <c r="J44" i="1"/>
  <c r="H44" i="1" s="1"/>
  <c r="B44" i="1" s="1"/>
  <c r="J45" i="1"/>
  <c r="J46" i="1"/>
  <c r="J47" i="1"/>
  <c r="H47" i="1" s="1"/>
  <c r="B47" i="1" s="1"/>
  <c r="AU47" i="1" s="1"/>
  <c r="J48" i="1"/>
  <c r="J49" i="1"/>
  <c r="J50" i="1"/>
  <c r="J51" i="1"/>
  <c r="J52" i="1"/>
  <c r="J53" i="1"/>
  <c r="J54" i="1"/>
  <c r="H54" i="1" s="1"/>
  <c r="B54" i="1" s="1"/>
  <c r="J55" i="1"/>
  <c r="J56" i="1"/>
  <c r="J57" i="1"/>
  <c r="H57" i="1" s="1"/>
  <c r="B57" i="1" s="1"/>
  <c r="J58" i="1"/>
  <c r="J59" i="1"/>
  <c r="J60" i="1"/>
  <c r="J61" i="1"/>
  <c r="J62" i="1"/>
  <c r="J63" i="1"/>
  <c r="J64" i="1"/>
  <c r="H64" i="1" s="1"/>
  <c r="B64" i="1" s="1"/>
  <c r="AU64" i="1" s="1"/>
  <c r="J65" i="1"/>
  <c r="J66" i="1"/>
  <c r="J67" i="1"/>
  <c r="H67" i="1" s="1"/>
  <c r="B67" i="1" s="1"/>
  <c r="J68" i="1"/>
  <c r="H68" i="1" s="1"/>
  <c r="B68" i="1" s="1"/>
  <c r="AQ68" i="1" s="1"/>
  <c r="AR68" i="1" s="1"/>
  <c r="AP68" i="1" s="1"/>
  <c r="J69" i="1"/>
  <c r="J70" i="1"/>
  <c r="J71" i="1"/>
  <c r="H71" i="1" s="1"/>
  <c r="J72" i="1"/>
  <c r="J73" i="1"/>
  <c r="J74" i="1"/>
  <c r="H74" i="1" s="1"/>
  <c r="B74" i="1" s="1"/>
  <c r="J75" i="1"/>
  <c r="J76" i="1"/>
  <c r="J77" i="1"/>
  <c r="H77" i="1" s="1"/>
  <c r="B77" i="1" s="1"/>
  <c r="J78" i="1"/>
  <c r="J79" i="1"/>
  <c r="J80" i="1"/>
  <c r="J81" i="1"/>
  <c r="J82" i="1"/>
  <c r="J83" i="1"/>
  <c r="J84" i="1"/>
  <c r="H84" i="1" s="1"/>
  <c r="B84" i="1" s="1"/>
  <c r="AQ84" i="1" s="1"/>
  <c r="AR84" i="1" s="1"/>
  <c r="AP84" i="1" s="1"/>
  <c r="J85" i="1"/>
  <c r="J86" i="1"/>
  <c r="J87" i="1"/>
  <c r="H87" i="1" s="1"/>
  <c r="B87" i="1" s="1"/>
  <c r="AQ87" i="1" s="1"/>
  <c r="AR87" i="1" s="1"/>
  <c r="AP87" i="1" s="1"/>
  <c r="J88" i="1"/>
  <c r="J89" i="1"/>
  <c r="J90" i="1"/>
  <c r="J91" i="1"/>
  <c r="J92" i="1"/>
  <c r="J93" i="1"/>
  <c r="J94" i="1"/>
  <c r="H94" i="1" s="1"/>
  <c r="B94" i="1" s="1"/>
  <c r="J95" i="1"/>
  <c r="J96" i="1"/>
  <c r="J97" i="1"/>
  <c r="H97" i="1" s="1"/>
  <c r="B97" i="1" s="1"/>
  <c r="J98" i="1"/>
  <c r="H98" i="1" s="1"/>
  <c r="B98" i="1" s="1"/>
  <c r="J99" i="1"/>
  <c r="J100" i="1"/>
  <c r="J101" i="1"/>
  <c r="J102" i="1"/>
  <c r="J103" i="1"/>
  <c r="J104" i="1"/>
  <c r="H104" i="1" s="1"/>
  <c r="B104" i="1" s="1"/>
  <c r="AU104" i="1" s="1"/>
  <c r="J105" i="1"/>
  <c r="J106" i="1"/>
  <c r="J107" i="1"/>
  <c r="H107" i="1" s="1"/>
  <c r="B107" i="1" s="1"/>
  <c r="AU107" i="1" s="1"/>
  <c r="J108" i="1"/>
  <c r="J109" i="1"/>
  <c r="J110" i="1"/>
  <c r="J111" i="1"/>
  <c r="J112" i="1"/>
  <c r="J113" i="1"/>
  <c r="J114" i="1"/>
  <c r="H114" i="1" s="1"/>
  <c r="B114" i="1" s="1"/>
  <c r="J115" i="1"/>
  <c r="J116" i="1"/>
  <c r="J117" i="1"/>
  <c r="H117" i="1" s="1"/>
  <c r="J118" i="1"/>
  <c r="J119" i="1"/>
  <c r="J120" i="1"/>
  <c r="J121" i="1"/>
  <c r="J122" i="1"/>
  <c r="J123" i="1"/>
  <c r="J124" i="1"/>
  <c r="J125" i="1"/>
  <c r="J126" i="1"/>
  <c r="J127" i="1"/>
  <c r="H127" i="1" s="1"/>
  <c r="B127" i="1" s="1"/>
  <c r="J128" i="1"/>
  <c r="J129" i="1"/>
  <c r="J130" i="1"/>
  <c r="J131" i="1"/>
  <c r="J132" i="1"/>
  <c r="J133" i="1"/>
  <c r="J134" i="1"/>
  <c r="H134" i="1" s="1"/>
  <c r="B134" i="1" s="1"/>
  <c r="J135" i="1"/>
  <c r="J136" i="1"/>
  <c r="J137" i="1"/>
  <c r="H137" i="1" s="1"/>
  <c r="J138" i="1"/>
  <c r="J139" i="1"/>
  <c r="J140" i="1"/>
  <c r="J141" i="1"/>
  <c r="H141" i="1" s="1"/>
  <c r="J142" i="1"/>
  <c r="J143" i="1"/>
  <c r="J144" i="1"/>
  <c r="H144" i="1" s="1"/>
  <c r="B144" i="1" s="1"/>
  <c r="J145" i="1"/>
  <c r="J146" i="1"/>
  <c r="J147" i="1"/>
  <c r="H147" i="1" s="1"/>
  <c r="B147" i="1" s="1"/>
  <c r="J148" i="1"/>
  <c r="J149" i="1"/>
  <c r="J150" i="1"/>
  <c r="J151" i="1"/>
  <c r="J152" i="1"/>
  <c r="J153" i="1"/>
  <c r="J154" i="1"/>
  <c r="H154" i="1" s="1"/>
  <c r="B154" i="1" s="1"/>
  <c r="AQ154" i="1" s="1"/>
  <c r="AR154" i="1" s="1"/>
  <c r="A154" i="1" s="1"/>
  <c r="J155" i="1"/>
  <c r="J156" i="1"/>
  <c r="J157" i="1"/>
  <c r="H157" i="1" s="1"/>
  <c r="B157" i="1" s="1"/>
  <c r="AU157" i="1" s="1"/>
  <c r="J158" i="1"/>
  <c r="J159" i="1"/>
  <c r="J160" i="1"/>
  <c r="J161" i="1"/>
  <c r="J162" i="1"/>
  <c r="J163" i="1"/>
  <c r="J164" i="1"/>
  <c r="H164" i="1" s="1"/>
  <c r="B164" i="1" s="1"/>
  <c r="AQ164" i="1" s="1"/>
  <c r="AR164" i="1" s="1"/>
  <c r="J165" i="1"/>
  <c r="J166" i="1"/>
  <c r="J167" i="1"/>
  <c r="H167" i="1" s="1"/>
  <c r="B167" i="1" s="1"/>
  <c r="AQ167" i="1" s="1"/>
  <c r="AR167" i="1" s="1"/>
  <c r="AP167" i="1" s="1"/>
  <c r="J168" i="1"/>
  <c r="H168" i="1" s="1"/>
  <c r="B168" i="1" s="1"/>
  <c r="J169" i="1"/>
  <c r="J170" i="1"/>
  <c r="J171" i="1"/>
  <c r="H171" i="1" s="1"/>
  <c r="J172" i="1"/>
  <c r="J173" i="1"/>
  <c r="J174" i="1"/>
  <c r="H174" i="1" s="1"/>
  <c r="B174" i="1" s="1"/>
  <c r="AU174" i="1" s="1"/>
  <c r="J175" i="1"/>
  <c r="J176" i="1"/>
  <c r="J177" i="1"/>
  <c r="H177" i="1" s="1"/>
  <c r="B177" i="1" s="1"/>
  <c r="J178" i="1"/>
  <c r="J179" i="1"/>
  <c r="J180" i="1"/>
  <c r="J181" i="1"/>
  <c r="J182" i="1"/>
  <c r="J183" i="1"/>
  <c r="J184" i="1"/>
  <c r="H184" i="1" s="1"/>
  <c r="B184" i="1" s="1"/>
  <c r="J185" i="1"/>
  <c r="J186" i="1"/>
  <c r="J187" i="1"/>
  <c r="H187" i="1" s="1"/>
  <c r="J188" i="1"/>
  <c r="J189" i="1"/>
  <c r="J190" i="1"/>
  <c r="J191" i="1"/>
  <c r="J192" i="1"/>
  <c r="J193" i="1"/>
  <c r="J194" i="1"/>
  <c r="H194" i="1" s="1"/>
  <c r="B194" i="1" s="1"/>
  <c r="J195" i="1"/>
  <c r="J196" i="1"/>
  <c r="J197" i="1"/>
  <c r="H197" i="1" s="1"/>
  <c r="B197" i="1" s="1"/>
  <c r="J198" i="1"/>
  <c r="H198" i="1" s="1"/>
  <c r="B198" i="1" s="1"/>
  <c r="J199" i="1"/>
  <c r="J200" i="1"/>
  <c r="J201" i="1"/>
  <c r="J202" i="1"/>
  <c r="J203" i="1"/>
  <c r="J204" i="1"/>
  <c r="H204" i="1" s="1"/>
  <c r="B204" i="1" s="1"/>
  <c r="J205" i="1"/>
  <c r="J206" i="1"/>
  <c r="J207" i="1"/>
  <c r="H207" i="1" s="1"/>
  <c r="B207" i="1" s="1"/>
  <c r="J208" i="1"/>
  <c r="J209" i="1"/>
  <c r="J210" i="1"/>
  <c r="J211" i="1"/>
  <c r="J212" i="1"/>
  <c r="J213" i="1"/>
  <c r="J214" i="1"/>
  <c r="H214" i="1" s="1"/>
  <c r="B214" i="1" s="1"/>
  <c r="J215" i="1"/>
  <c r="J216" i="1"/>
  <c r="J217" i="1"/>
  <c r="H217" i="1" s="1"/>
  <c r="B217" i="1" s="1"/>
  <c r="AQ217" i="1" s="1"/>
  <c r="AR217" i="1" s="1"/>
  <c r="AP217" i="1" s="1"/>
  <c r="J218" i="1"/>
  <c r="J219" i="1"/>
  <c r="J220" i="1"/>
  <c r="J221" i="1"/>
  <c r="J222" i="1"/>
  <c r="J223" i="1"/>
  <c r="J224" i="1"/>
  <c r="J225" i="1"/>
  <c r="J226" i="1"/>
  <c r="J227" i="1"/>
  <c r="H227" i="1" s="1"/>
  <c r="B227" i="1" s="1"/>
  <c r="AU227" i="1" s="1"/>
  <c r="J228" i="1"/>
  <c r="J229" i="1"/>
  <c r="J230" i="1"/>
  <c r="J231" i="1"/>
  <c r="J232" i="1"/>
  <c r="J233" i="1"/>
  <c r="J234" i="1"/>
  <c r="H234" i="1" s="1"/>
  <c r="B234" i="1" s="1"/>
  <c r="J235" i="1"/>
  <c r="J236" i="1"/>
  <c r="J237" i="1"/>
  <c r="H237" i="1" s="1"/>
  <c r="J238" i="1"/>
  <c r="J239" i="1"/>
  <c r="J240" i="1"/>
  <c r="J241" i="1"/>
  <c r="H241" i="1" s="1"/>
  <c r="J242" i="1"/>
  <c r="J243" i="1"/>
  <c r="J244" i="1"/>
  <c r="H244" i="1" s="1"/>
  <c r="B244" i="1" s="1"/>
  <c r="J245" i="1"/>
  <c r="J246" i="1"/>
  <c r="J247" i="1"/>
  <c r="H247" i="1" s="1"/>
  <c r="B247" i="1" s="1"/>
  <c r="J248" i="1"/>
  <c r="J249" i="1"/>
  <c r="J250" i="1"/>
  <c r="J251" i="1"/>
  <c r="J252" i="1"/>
  <c r="J253" i="1"/>
  <c r="J254" i="1"/>
  <c r="H254" i="1" s="1"/>
  <c r="B254" i="1" s="1"/>
  <c r="AU254" i="1" s="1"/>
  <c r="J255" i="1"/>
  <c r="J256" i="1"/>
  <c r="J257" i="1"/>
  <c r="H257" i="1" s="1"/>
  <c r="B257" i="1" s="1"/>
  <c r="J258" i="1"/>
  <c r="J259" i="1"/>
  <c r="J260" i="1"/>
  <c r="J261" i="1"/>
  <c r="J262" i="1"/>
  <c r="J263" i="1"/>
  <c r="J264" i="1"/>
  <c r="H264" i="1" s="1"/>
  <c r="B264" i="1" s="1"/>
  <c r="J265" i="1"/>
  <c r="J266" i="1"/>
  <c r="J267" i="1"/>
  <c r="H267" i="1" s="1"/>
  <c r="B267" i="1" s="1"/>
  <c r="AU267" i="1" s="1"/>
  <c r="J268" i="1"/>
  <c r="H268" i="1" s="1"/>
  <c r="B268" i="1" s="1"/>
  <c r="AQ268" i="1" s="1"/>
  <c r="AR268" i="1" s="1"/>
  <c r="J269" i="1"/>
  <c r="J270" i="1"/>
  <c r="J271" i="1"/>
  <c r="H271" i="1" s="1"/>
  <c r="J272" i="1"/>
  <c r="J273" i="1"/>
  <c r="J274" i="1"/>
  <c r="H274" i="1" s="1"/>
  <c r="B274" i="1" s="1"/>
  <c r="AU274" i="1" s="1"/>
  <c r="J275" i="1"/>
  <c r="J276" i="1"/>
  <c r="J277" i="1"/>
  <c r="H277" i="1" s="1"/>
  <c r="J278" i="1"/>
  <c r="J279" i="1"/>
  <c r="J280" i="1"/>
  <c r="J281" i="1"/>
  <c r="J282" i="1"/>
  <c r="J283" i="1"/>
  <c r="J284" i="1"/>
  <c r="H284" i="1" s="1"/>
  <c r="B284" i="1" s="1"/>
  <c r="AU284" i="1" s="1"/>
  <c r="J285" i="1"/>
  <c r="J286" i="1"/>
  <c r="J287" i="1"/>
  <c r="H287" i="1" s="1"/>
  <c r="B287" i="1" s="1"/>
  <c r="AU287" i="1" s="1"/>
  <c r="J288" i="1"/>
  <c r="J289" i="1"/>
  <c r="J290" i="1"/>
  <c r="J291" i="1"/>
  <c r="J292" i="1"/>
  <c r="J293" i="1"/>
  <c r="J294" i="1"/>
  <c r="H294" i="1" s="1"/>
  <c r="B294" i="1" s="1"/>
  <c r="J295" i="1"/>
  <c r="J296" i="1"/>
  <c r="J297" i="1"/>
  <c r="H297" i="1" s="1"/>
  <c r="B297" i="1" s="1"/>
  <c r="AU297" i="1" s="1"/>
  <c r="J298" i="1"/>
  <c r="H298" i="1" s="1"/>
  <c r="B298" i="1" s="1"/>
  <c r="AQ298" i="1" s="1"/>
  <c r="AR298" i="1" s="1"/>
  <c r="AP298" i="1" s="1"/>
  <c r="J299" i="1"/>
  <c r="J300" i="1"/>
  <c r="J301" i="1"/>
  <c r="J302" i="1"/>
  <c r="J303" i="1"/>
  <c r="J304" i="1"/>
  <c r="H304" i="1" s="1"/>
  <c r="B304" i="1" s="1"/>
  <c r="J305" i="1"/>
  <c r="J306" i="1"/>
  <c r="J307" i="1"/>
  <c r="H307" i="1" s="1"/>
  <c r="B307" i="1" s="1"/>
  <c r="J308" i="1"/>
  <c r="J309" i="1"/>
  <c r="J310" i="1"/>
  <c r="J311" i="1"/>
  <c r="J312" i="1"/>
  <c r="J313" i="1"/>
  <c r="J314" i="1"/>
  <c r="H314" i="1" s="1"/>
  <c r="B314" i="1" s="1"/>
  <c r="AQ314" i="1" s="1"/>
  <c r="AR314" i="1" s="1"/>
  <c r="AP314" i="1" s="1"/>
  <c r="J315" i="1"/>
  <c r="J316" i="1"/>
  <c r="J317" i="1"/>
  <c r="H317" i="1" s="1"/>
  <c r="B317" i="1" s="1"/>
  <c r="AQ317" i="1" s="1"/>
  <c r="AR317" i="1" s="1"/>
  <c r="AP317" i="1" s="1"/>
  <c r="J318" i="1"/>
  <c r="J319" i="1"/>
  <c r="J320" i="1"/>
  <c r="J321" i="1"/>
  <c r="J322" i="1"/>
  <c r="J323" i="1"/>
  <c r="J324" i="1"/>
  <c r="J325" i="1"/>
  <c r="J326" i="1"/>
  <c r="J327" i="1"/>
  <c r="H327" i="1" s="1"/>
  <c r="J328" i="1"/>
  <c r="J329" i="1"/>
  <c r="J330" i="1"/>
  <c r="J331" i="1"/>
  <c r="J332" i="1"/>
  <c r="J333" i="1"/>
  <c r="J334" i="1"/>
  <c r="H334" i="1" s="1"/>
  <c r="B334" i="1" s="1"/>
  <c r="AQ334" i="1" s="1"/>
  <c r="AR334" i="1" s="1"/>
  <c r="A334" i="1" s="1"/>
  <c r="J335" i="1"/>
  <c r="J336" i="1"/>
  <c r="J337" i="1"/>
  <c r="H337" i="1" s="1"/>
  <c r="B337" i="1" s="1"/>
  <c r="AQ337" i="1" s="1"/>
  <c r="AR337" i="1" s="1"/>
  <c r="AP337" i="1" s="1"/>
  <c r="J338" i="1"/>
  <c r="J339" i="1"/>
  <c r="J340" i="1"/>
  <c r="J341" i="1"/>
  <c r="J342" i="1"/>
  <c r="J343" i="1"/>
  <c r="J344" i="1"/>
  <c r="H344" i="1" s="1"/>
  <c r="B344" i="1" s="1"/>
  <c r="AU344" i="1" s="1"/>
  <c r="J345" i="1"/>
  <c r="J346" i="1"/>
  <c r="J347" i="1"/>
  <c r="H347" i="1" s="1"/>
  <c r="B347" i="1" s="1"/>
  <c r="J348" i="1"/>
  <c r="J349" i="1"/>
  <c r="J350" i="1"/>
  <c r="J351" i="1"/>
  <c r="J352" i="1"/>
  <c r="J353" i="1"/>
  <c r="J354" i="1"/>
  <c r="H354" i="1" s="1"/>
  <c r="B354" i="1" s="1"/>
  <c r="AQ354" i="1" s="1"/>
  <c r="AR354" i="1" s="1"/>
  <c r="J355" i="1"/>
  <c r="J356" i="1"/>
  <c r="J357" i="1"/>
  <c r="H357" i="1" s="1"/>
  <c r="B357" i="1" s="1"/>
  <c r="J358" i="1"/>
  <c r="J359" i="1"/>
  <c r="J360" i="1"/>
  <c r="J361" i="1"/>
  <c r="J362" i="1"/>
  <c r="J363" i="1"/>
  <c r="J364" i="1"/>
  <c r="H364" i="1" s="1"/>
  <c r="B364" i="1" s="1"/>
  <c r="AU364" i="1" s="1"/>
  <c r="J365" i="1"/>
  <c r="J366" i="1"/>
  <c r="J367" i="1"/>
  <c r="H367" i="1" s="1"/>
  <c r="B367" i="1" s="1"/>
  <c r="J368" i="1"/>
  <c r="H368" i="1" s="1"/>
  <c r="B368" i="1" s="1"/>
  <c r="AQ368" i="1" s="1"/>
  <c r="AR368" i="1" s="1"/>
  <c r="J369" i="1"/>
  <c r="J370" i="1"/>
  <c r="J371" i="1"/>
  <c r="J372" i="1"/>
  <c r="J373" i="1"/>
  <c r="J374" i="1"/>
  <c r="H374" i="1" s="1"/>
  <c r="B374" i="1" s="1"/>
  <c r="AU374" i="1" s="1"/>
  <c r="J375" i="1"/>
  <c r="J376" i="1"/>
  <c r="J377" i="1"/>
  <c r="H377" i="1" s="1"/>
  <c r="B377" i="1" s="1"/>
  <c r="J378" i="1"/>
  <c r="J379" i="1"/>
  <c r="J380" i="1"/>
  <c r="J381" i="1"/>
  <c r="J382" i="1"/>
  <c r="J383" i="1"/>
  <c r="J384" i="1"/>
  <c r="H384" i="1" s="1"/>
  <c r="B384" i="1" s="1"/>
  <c r="AQ384" i="1" s="1"/>
  <c r="AR384" i="1" s="1"/>
  <c r="AP384" i="1" s="1"/>
  <c r="J385" i="1"/>
  <c r="J386" i="1"/>
  <c r="J387" i="1"/>
  <c r="H387" i="1" s="1"/>
  <c r="B387" i="1" s="1"/>
  <c r="J388" i="1"/>
  <c r="J389" i="1"/>
  <c r="J390" i="1"/>
  <c r="J391" i="1"/>
  <c r="J392" i="1"/>
  <c r="J393" i="1"/>
  <c r="J394" i="1"/>
  <c r="H394" i="1" s="1"/>
  <c r="B394" i="1" s="1"/>
  <c r="AQ394" i="1" s="1"/>
  <c r="AR394" i="1" s="1"/>
  <c r="J395" i="1"/>
  <c r="J396" i="1"/>
  <c r="J397" i="1"/>
  <c r="H397" i="1" s="1"/>
  <c r="B397" i="1" s="1"/>
  <c r="J398" i="1"/>
  <c r="H398" i="1" s="1"/>
  <c r="B398" i="1" s="1"/>
  <c r="J399" i="1"/>
  <c r="J400" i="1"/>
  <c r="J401" i="1"/>
  <c r="J402" i="1"/>
  <c r="J403" i="1"/>
  <c r="J404" i="1"/>
  <c r="H404" i="1" s="1"/>
  <c r="B404" i="1" s="1"/>
  <c r="AQ404" i="1" s="1"/>
  <c r="AR404" i="1" s="1"/>
  <c r="AP404" i="1" s="1"/>
  <c r="J405" i="1"/>
  <c r="J406" i="1"/>
  <c r="J407" i="1"/>
  <c r="H407" i="1" s="1"/>
  <c r="B407" i="1" s="1"/>
  <c r="J408" i="1"/>
  <c r="J409" i="1"/>
  <c r="J410" i="1"/>
  <c r="J411" i="1"/>
  <c r="J412" i="1"/>
  <c r="J413" i="1"/>
  <c r="J414" i="1"/>
  <c r="H414" i="1" s="1"/>
  <c r="B414" i="1" s="1"/>
  <c r="AU414" i="1" s="1"/>
  <c r="J415" i="1"/>
  <c r="J416" i="1"/>
  <c r="J417" i="1"/>
  <c r="J418" i="1"/>
  <c r="J419" i="1"/>
  <c r="J420" i="1"/>
  <c r="J421" i="1"/>
  <c r="J422" i="1"/>
  <c r="J423" i="1"/>
  <c r="J424" i="1"/>
  <c r="H424" i="1" s="1"/>
  <c r="B424" i="1" s="1"/>
  <c r="AU424" i="1" s="1"/>
  <c r="J425" i="1"/>
  <c r="J426" i="1"/>
  <c r="J427" i="1"/>
  <c r="J428" i="1"/>
  <c r="J429" i="1"/>
  <c r="J430" i="1"/>
  <c r="J431" i="1"/>
  <c r="J432" i="1"/>
  <c r="J433" i="1"/>
  <c r="J434" i="1"/>
  <c r="H434" i="1" s="1"/>
  <c r="B434" i="1" s="1"/>
  <c r="AQ434" i="1" s="1"/>
  <c r="AR434" i="1" s="1"/>
  <c r="AP434" i="1" s="1"/>
  <c r="J435" i="1"/>
  <c r="J436" i="1"/>
  <c r="J437" i="1"/>
  <c r="H437" i="1" s="1"/>
  <c r="B437" i="1" s="1"/>
  <c r="J438" i="1"/>
  <c r="J439" i="1"/>
  <c r="J440" i="1"/>
  <c r="J441" i="1"/>
  <c r="J442" i="1"/>
  <c r="J443" i="1"/>
  <c r="J444" i="1"/>
  <c r="H444" i="1" s="1"/>
  <c r="B444" i="1" s="1"/>
  <c r="J445" i="1"/>
  <c r="J446" i="1"/>
  <c r="J447" i="1"/>
  <c r="J448" i="1"/>
  <c r="H448" i="1" s="1"/>
  <c r="B448" i="1" s="1"/>
  <c r="AU448" i="1" s="1"/>
  <c r="J449" i="1"/>
  <c r="J450" i="1"/>
  <c r="J451" i="1"/>
  <c r="J452" i="1"/>
  <c r="J453" i="1"/>
  <c r="J454" i="1"/>
  <c r="H454" i="1" s="1"/>
  <c r="B454" i="1" s="1"/>
  <c r="AU454" i="1" s="1"/>
  <c r="J455" i="1"/>
  <c r="J456" i="1"/>
  <c r="J457" i="1"/>
  <c r="J458" i="1"/>
  <c r="J459" i="1"/>
  <c r="J460" i="1"/>
  <c r="J461" i="1"/>
  <c r="J462" i="1"/>
  <c r="J463" i="1"/>
  <c r="J464" i="1"/>
  <c r="H464" i="1" s="1"/>
  <c r="B464" i="1" s="1"/>
  <c r="J465" i="1"/>
  <c r="J466" i="1"/>
  <c r="J467" i="1"/>
  <c r="J468" i="1"/>
  <c r="J469" i="1"/>
  <c r="J470" i="1"/>
  <c r="J471" i="1"/>
  <c r="J472" i="1"/>
  <c r="J473" i="1"/>
  <c r="J474" i="1"/>
  <c r="H474" i="1" s="1"/>
  <c r="B474" i="1" s="1"/>
  <c r="AQ474" i="1" s="1"/>
  <c r="AR474" i="1" s="1"/>
  <c r="AP474" i="1" s="1"/>
  <c r="J475" i="1"/>
  <c r="J476" i="1"/>
  <c r="J477" i="1"/>
  <c r="J478" i="1"/>
  <c r="J479" i="1"/>
  <c r="J480" i="1"/>
  <c r="J481" i="1"/>
  <c r="J482" i="1"/>
  <c r="J483" i="1"/>
  <c r="J484" i="1"/>
  <c r="H484" i="1" s="1"/>
  <c r="B484" i="1" s="1"/>
  <c r="AQ484" i="1" s="1"/>
  <c r="AR484" i="1" s="1"/>
  <c r="J485" i="1"/>
  <c r="J486" i="1"/>
  <c r="J487" i="1"/>
  <c r="H487" i="1" s="1"/>
  <c r="B487" i="1" s="1"/>
  <c r="J488" i="1"/>
  <c r="J489" i="1"/>
  <c r="J490" i="1"/>
  <c r="J491" i="1"/>
  <c r="J492" i="1"/>
  <c r="J493" i="1"/>
  <c r="J494" i="1"/>
  <c r="H494" i="1" s="1"/>
  <c r="B494" i="1" s="1"/>
  <c r="AU494" i="1" s="1"/>
  <c r="J495" i="1"/>
  <c r="J496" i="1"/>
  <c r="J497" i="1"/>
  <c r="J498" i="1"/>
  <c r="H498" i="1" s="1"/>
  <c r="B498" i="1" s="1"/>
  <c r="AQ498" i="1" s="1"/>
  <c r="AR498" i="1" s="1"/>
  <c r="AP498" i="1" s="1"/>
  <c r="J499" i="1"/>
  <c r="J500" i="1"/>
  <c r="J501" i="1"/>
  <c r="J502" i="1"/>
  <c r="J503" i="1"/>
  <c r="J504" i="1"/>
  <c r="H504" i="1" s="1"/>
  <c r="B504" i="1" s="1"/>
  <c r="J505" i="1"/>
  <c r="J506" i="1"/>
  <c r="J507" i="1"/>
  <c r="J508" i="1"/>
  <c r="J509" i="1"/>
  <c r="J510" i="1"/>
  <c r="J511" i="1"/>
  <c r="J512" i="1"/>
  <c r="J513" i="1"/>
  <c r="J514" i="1"/>
  <c r="H514" i="1" s="1"/>
  <c r="B514" i="1" s="1"/>
  <c r="AQ514" i="1" s="1"/>
  <c r="AR514" i="1" s="1"/>
  <c r="AP514" i="1" s="1"/>
  <c r="J515" i="1"/>
  <c r="J516" i="1"/>
  <c r="J517" i="1"/>
  <c r="J518" i="1"/>
  <c r="J519" i="1"/>
  <c r="J520" i="1"/>
  <c r="J521" i="1"/>
  <c r="J522" i="1"/>
  <c r="J523" i="1"/>
  <c r="J524" i="1"/>
  <c r="H524" i="1" s="1"/>
  <c r="B524" i="1" s="1"/>
  <c r="AQ524" i="1" s="1"/>
  <c r="AR524" i="1" s="1"/>
  <c r="AP524" i="1" s="1"/>
  <c r="J525" i="1"/>
  <c r="J526" i="1"/>
  <c r="J527" i="1"/>
  <c r="J528" i="1"/>
  <c r="J529" i="1"/>
  <c r="J530" i="1"/>
  <c r="J531" i="1"/>
  <c r="J532" i="1"/>
  <c r="J533" i="1"/>
  <c r="J534" i="1"/>
  <c r="H534" i="1" s="1"/>
  <c r="B534" i="1" s="1"/>
  <c r="AU534" i="1" s="1"/>
  <c r="J535" i="1"/>
  <c r="J536" i="1"/>
  <c r="J537" i="1"/>
  <c r="H537" i="1" s="1"/>
  <c r="B537" i="1" s="1"/>
  <c r="J538" i="1"/>
  <c r="J539" i="1"/>
  <c r="J540" i="1"/>
  <c r="J541" i="1"/>
  <c r="J542" i="1"/>
  <c r="J543" i="1"/>
  <c r="J544" i="1"/>
  <c r="H544" i="1" s="1"/>
  <c r="B544" i="1" s="1"/>
  <c r="J545" i="1"/>
  <c r="J546" i="1"/>
  <c r="J547" i="1"/>
  <c r="J548" i="1"/>
  <c r="H548" i="1" s="1"/>
  <c r="B548" i="1" s="1"/>
  <c r="AU548" i="1" s="1"/>
  <c r="J549" i="1"/>
  <c r="J550" i="1"/>
  <c r="J551" i="1"/>
  <c r="J552" i="1"/>
  <c r="J553" i="1"/>
  <c r="J554" i="1"/>
  <c r="H554" i="1" s="1"/>
  <c r="B554" i="1" s="1"/>
  <c r="AQ554" i="1" s="1"/>
  <c r="AR554" i="1" s="1"/>
  <c r="AP554" i="1" s="1"/>
  <c r="J555" i="1"/>
  <c r="J556" i="1"/>
  <c r="J557" i="1"/>
  <c r="J558" i="1"/>
  <c r="J559" i="1"/>
  <c r="J560" i="1"/>
  <c r="J561" i="1"/>
  <c r="J562" i="1"/>
  <c r="J563" i="1"/>
  <c r="J564" i="1"/>
  <c r="H564" i="1" s="1"/>
  <c r="B564" i="1" s="1"/>
  <c r="AQ564" i="1" s="1"/>
  <c r="AR564" i="1" s="1"/>
  <c r="AP564" i="1" s="1"/>
  <c r="J565" i="1"/>
  <c r="J566" i="1"/>
  <c r="J567" i="1"/>
  <c r="J568" i="1"/>
  <c r="J569" i="1"/>
  <c r="J570" i="1"/>
  <c r="J571" i="1"/>
  <c r="J572" i="1"/>
  <c r="J573" i="1"/>
  <c r="J574" i="1"/>
  <c r="H574" i="1" s="1"/>
  <c r="B574" i="1" s="1"/>
  <c r="AU574" i="1" s="1"/>
  <c r="J575" i="1"/>
  <c r="J576" i="1"/>
  <c r="J577" i="1"/>
  <c r="J578" i="1"/>
  <c r="J579" i="1"/>
  <c r="J580" i="1"/>
  <c r="J581" i="1"/>
  <c r="J582" i="1"/>
  <c r="J583" i="1"/>
  <c r="J584" i="1"/>
  <c r="H584" i="1" s="1"/>
  <c r="B584" i="1" s="1"/>
  <c r="J585" i="1"/>
  <c r="J586" i="1"/>
  <c r="J587" i="1"/>
  <c r="H587" i="1" s="1"/>
  <c r="B587" i="1" s="1"/>
  <c r="J588" i="1"/>
  <c r="J589" i="1"/>
  <c r="J590" i="1"/>
  <c r="J591" i="1"/>
  <c r="J592" i="1"/>
  <c r="J593" i="1"/>
  <c r="J594" i="1"/>
  <c r="H594" i="1" s="1"/>
  <c r="B594" i="1" s="1"/>
  <c r="AQ594" i="1" s="1"/>
  <c r="AR594" i="1" s="1"/>
  <c r="AP594" i="1" s="1"/>
  <c r="J595" i="1"/>
  <c r="J596" i="1"/>
  <c r="J597" i="1"/>
  <c r="J598" i="1"/>
  <c r="H598" i="1" s="1"/>
  <c r="B598" i="1" s="1"/>
  <c r="AU598" i="1" s="1"/>
  <c r="J599" i="1"/>
  <c r="J600" i="1"/>
  <c r="J601" i="1"/>
  <c r="J602" i="1"/>
  <c r="J603" i="1"/>
  <c r="J604" i="1"/>
  <c r="H604" i="1" s="1"/>
  <c r="B604" i="1" s="1"/>
  <c r="AQ604" i="1" s="1"/>
  <c r="AR604" i="1" s="1"/>
  <c r="AP604" i="1" s="1"/>
  <c r="J605" i="1"/>
  <c r="J606" i="1"/>
  <c r="J607" i="1"/>
  <c r="J608" i="1"/>
  <c r="J609" i="1"/>
  <c r="J610" i="1"/>
  <c r="J611" i="1"/>
  <c r="J612" i="1"/>
  <c r="J613" i="1"/>
  <c r="J614" i="1"/>
  <c r="H614" i="1" s="1"/>
  <c r="B614" i="1" s="1"/>
  <c r="AU614" i="1" s="1"/>
  <c r="J615" i="1"/>
  <c r="J616" i="1"/>
  <c r="J617" i="1"/>
  <c r="J618" i="1"/>
  <c r="J619" i="1"/>
  <c r="J620" i="1"/>
  <c r="J621" i="1"/>
  <c r="J622" i="1"/>
  <c r="J623" i="1"/>
  <c r="J624" i="1"/>
  <c r="H624" i="1" s="1"/>
  <c r="B624" i="1" s="1"/>
  <c r="AQ624" i="1" s="1"/>
  <c r="AR624" i="1" s="1"/>
  <c r="AP624" i="1" s="1"/>
  <c r="J625" i="1"/>
  <c r="J626" i="1"/>
  <c r="J627" i="1"/>
  <c r="J628" i="1"/>
  <c r="J629" i="1"/>
  <c r="J630" i="1"/>
  <c r="J631" i="1"/>
  <c r="J632" i="1"/>
  <c r="J633" i="1"/>
  <c r="J634" i="1"/>
  <c r="H634" i="1" s="1"/>
  <c r="B634" i="1" s="1"/>
  <c r="AU634" i="1" s="1"/>
  <c r="J635" i="1"/>
  <c r="J636" i="1"/>
  <c r="J637" i="1"/>
  <c r="H637" i="1" s="1"/>
  <c r="B637" i="1" s="1"/>
  <c r="J638" i="1"/>
  <c r="J639" i="1"/>
  <c r="J640" i="1"/>
  <c r="J641" i="1"/>
  <c r="J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4" i="1"/>
  <c r="H5" i="1"/>
  <c r="B5" i="1" s="1"/>
  <c r="AQ5" i="1" s="1"/>
  <c r="AR5" i="1" s="1"/>
  <c r="AP5" i="1" s="1"/>
  <c r="H6" i="1"/>
  <c r="H8" i="1"/>
  <c r="B8" i="1" s="1"/>
  <c r="H11" i="1"/>
  <c r="B11" i="1" s="1"/>
  <c r="AQ11" i="1" s="1"/>
  <c r="AR11" i="1" s="1"/>
  <c r="AP11" i="1" s="1"/>
  <c r="H12" i="1"/>
  <c r="H13" i="1"/>
  <c r="B13" i="1" s="1"/>
  <c r="AU13" i="1" s="1"/>
  <c r="H14" i="1"/>
  <c r="B14" i="1" s="1"/>
  <c r="H15" i="1"/>
  <c r="H16" i="1"/>
  <c r="H18" i="1"/>
  <c r="B18" i="1" s="1"/>
  <c r="AU18" i="1" s="1"/>
  <c r="H21" i="1"/>
  <c r="H24" i="1"/>
  <c r="B24" i="1" s="1"/>
  <c r="H25" i="1"/>
  <c r="B25" i="1" s="1"/>
  <c r="AU25" i="1" s="1"/>
  <c r="H26" i="1"/>
  <c r="B26" i="1" s="1"/>
  <c r="H28" i="1"/>
  <c r="B28" i="1" s="1"/>
  <c r="AQ28" i="1" s="1"/>
  <c r="AR28" i="1" s="1"/>
  <c r="AP28" i="1" s="1"/>
  <c r="H31" i="1"/>
  <c r="B31" i="1" s="1"/>
  <c r="H35" i="1"/>
  <c r="H36" i="1"/>
  <c r="B36" i="1" s="1"/>
  <c r="AU36" i="1" s="1"/>
  <c r="H38" i="1"/>
  <c r="B38" i="1" s="1"/>
  <c r="AQ38" i="1" s="1"/>
  <c r="AR38" i="1" s="1"/>
  <c r="AP38" i="1" s="1"/>
  <c r="H43" i="1"/>
  <c r="H45" i="1"/>
  <c r="H46" i="1"/>
  <c r="H48" i="1"/>
  <c r="B48" i="1" s="1"/>
  <c r="H51" i="1"/>
  <c r="B51" i="1" s="1"/>
  <c r="AQ51" i="1" s="1"/>
  <c r="AR51" i="1" s="1"/>
  <c r="AP51" i="1" s="1"/>
  <c r="H55" i="1"/>
  <c r="B55" i="1" s="1"/>
  <c r="AQ55" i="1" s="1"/>
  <c r="AR55" i="1" s="1"/>
  <c r="AP55" i="1" s="1"/>
  <c r="H56" i="1"/>
  <c r="H58" i="1"/>
  <c r="B58" i="1" s="1"/>
  <c r="H61" i="1"/>
  <c r="B61" i="1" s="1"/>
  <c r="H63" i="1"/>
  <c r="B63" i="1" s="1"/>
  <c r="H65" i="1"/>
  <c r="B65" i="1" s="1"/>
  <c r="H66" i="1"/>
  <c r="B66" i="1" s="1"/>
  <c r="AQ66" i="1" s="1"/>
  <c r="AR66" i="1" s="1"/>
  <c r="H75" i="1"/>
  <c r="B75" i="1" s="1"/>
  <c r="H76" i="1"/>
  <c r="H78" i="1"/>
  <c r="B78" i="1" s="1"/>
  <c r="H81" i="1"/>
  <c r="B81" i="1" s="1"/>
  <c r="AU81" i="1" s="1"/>
  <c r="H82" i="1"/>
  <c r="H85" i="1"/>
  <c r="H86" i="1"/>
  <c r="B86" i="1" s="1"/>
  <c r="AU86" i="1" s="1"/>
  <c r="H88" i="1"/>
  <c r="B88" i="1" s="1"/>
  <c r="H92" i="1"/>
  <c r="H95" i="1"/>
  <c r="B95" i="1" s="1"/>
  <c r="AQ95" i="1" s="1"/>
  <c r="AR95" i="1" s="1"/>
  <c r="AP95" i="1" s="1"/>
  <c r="H96" i="1"/>
  <c r="H101" i="1"/>
  <c r="H102" i="1"/>
  <c r="H103" i="1"/>
  <c r="B103" i="1" s="1"/>
  <c r="H105" i="1"/>
  <c r="B105" i="1" s="1"/>
  <c r="H106" i="1"/>
  <c r="B106" i="1" s="1"/>
  <c r="H108" i="1"/>
  <c r="B108" i="1" s="1"/>
  <c r="AU108" i="1" s="1"/>
  <c r="H111" i="1"/>
  <c r="B111" i="1" s="1"/>
  <c r="H115" i="1"/>
  <c r="B115" i="1" s="1"/>
  <c r="H116" i="1"/>
  <c r="B116" i="1" s="1"/>
  <c r="H118" i="1"/>
  <c r="B118" i="1" s="1"/>
  <c r="H121" i="1"/>
  <c r="H122" i="1"/>
  <c r="H123" i="1"/>
  <c r="B123" i="1" s="1"/>
  <c r="H125" i="1"/>
  <c r="H126" i="1"/>
  <c r="B126" i="1" s="1"/>
  <c r="H128" i="1"/>
  <c r="B128" i="1" s="1"/>
  <c r="AU128" i="1" s="1"/>
  <c r="H131" i="1"/>
  <c r="B131" i="1" s="1"/>
  <c r="H132" i="1"/>
  <c r="H133" i="1"/>
  <c r="H135" i="1"/>
  <c r="B135" i="1" s="1"/>
  <c r="AU135" i="1" s="1"/>
  <c r="H136" i="1"/>
  <c r="B136" i="1" s="1"/>
  <c r="H138" i="1"/>
  <c r="B138" i="1" s="1"/>
  <c r="H145" i="1"/>
  <c r="B145" i="1" s="1"/>
  <c r="AU145" i="1" s="1"/>
  <c r="H146" i="1"/>
  <c r="B146" i="1" s="1"/>
  <c r="H148" i="1"/>
  <c r="B148" i="1" s="1"/>
  <c r="H151" i="1"/>
  <c r="B151" i="1" s="1"/>
  <c r="AQ151" i="1" s="1"/>
  <c r="AR151" i="1" s="1"/>
  <c r="H153" i="1"/>
  <c r="B153" i="1" s="1"/>
  <c r="H155" i="1"/>
  <c r="B155" i="1" s="1"/>
  <c r="H156" i="1"/>
  <c r="B156" i="1" s="1"/>
  <c r="AU156" i="1" s="1"/>
  <c r="H158" i="1"/>
  <c r="B158" i="1" s="1"/>
  <c r="AU158" i="1" s="1"/>
  <c r="H163" i="1"/>
  <c r="H165" i="1"/>
  <c r="B165" i="1" s="1"/>
  <c r="AQ165" i="1" s="1"/>
  <c r="AR165" i="1" s="1"/>
  <c r="AP165" i="1" s="1"/>
  <c r="H166" i="1"/>
  <c r="B166" i="1" s="1"/>
  <c r="AQ166" i="1" s="1"/>
  <c r="AR166" i="1" s="1"/>
  <c r="H173" i="1"/>
  <c r="B173" i="1" s="1"/>
  <c r="H175" i="1"/>
  <c r="H176" i="1"/>
  <c r="H178" i="1"/>
  <c r="B178" i="1" s="1"/>
  <c r="H183" i="1"/>
  <c r="H185" i="1"/>
  <c r="B185" i="1" s="1"/>
  <c r="H186" i="1"/>
  <c r="B186" i="1" s="1"/>
  <c r="AU186" i="1" s="1"/>
  <c r="H188" i="1"/>
  <c r="B188" i="1" s="1"/>
  <c r="AQ188" i="1" s="1"/>
  <c r="AR188" i="1" s="1"/>
  <c r="AP188" i="1" s="1"/>
  <c r="H193" i="1"/>
  <c r="B193" i="1" s="1"/>
  <c r="AQ193" i="1" s="1"/>
  <c r="AR193" i="1" s="1"/>
  <c r="H195" i="1"/>
  <c r="B195" i="1" s="1"/>
  <c r="AQ195" i="1" s="1"/>
  <c r="AR195" i="1" s="1"/>
  <c r="AP195" i="1" s="1"/>
  <c r="H196" i="1"/>
  <c r="H202" i="1"/>
  <c r="H205" i="1"/>
  <c r="B205" i="1" s="1"/>
  <c r="H206" i="1"/>
  <c r="B206" i="1" s="1"/>
  <c r="H208" i="1"/>
  <c r="B208" i="1" s="1"/>
  <c r="AU208" i="1" s="1"/>
  <c r="H211" i="1"/>
  <c r="H215" i="1"/>
  <c r="H216" i="1"/>
  <c r="B216" i="1" s="1"/>
  <c r="H218" i="1"/>
  <c r="B218" i="1" s="1"/>
  <c r="H221" i="1"/>
  <c r="H223" i="1"/>
  <c r="B223" i="1" s="1"/>
  <c r="H224" i="1"/>
  <c r="B224" i="1" s="1"/>
  <c r="H225" i="1"/>
  <c r="B225" i="1" s="1"/>
  <c r="H226" i="1"/>
  <c r="B226" i="1" s="1"/>
  <c r="H228" i="1"/>
  <c r="B228" i="1" s="1"/>
  <c r="AU228" i="1" s="1"/>
  <c r="H235" i="1"/>
  <c r="B235" i="1" s="1"/>
  <c r="AU235" i="1" s="1"/>
  <c r="H236" i="1"/>
  <c r="B236" i="1" s="1"/>
  <c r="AU236" i="1" s="1"/>
  <c r="H238" i="1"/>
  <c r="B238" i="1" s="1"/>
  <c r="AU238" i="1" s="1"/>
  <c r="H243" i="1"/>
  <c r="H245" i="1"/>
  <c r="B245" i="1" s="1"/>
  <c r="AQ245" i="1" s="1"/>
  <c r="AR245" i="1" s="1"/>
  <c r="A245" i="1" s="1"/>
  <c r="H246" i="1"/>
  <c r="B246" i="1" s="1"/>
  <c r="H248" i="1"/>
  <c r="B248" i="1" s="1"/>
  <c r="H251" i="1"/>
  <c r="B251" i="1" s="1"/>
  <c r="AU251" i="1" s="1"/>
  <c r="H255" i="1"/>
  <c r="B255" i="1" s="1"/>
  <c r="H256" i="1"/>
  <c r="H258" i="1"/>
  <c r="B258" i="1" s="1"/>
  <c r="AQ258" i="1" s="1"/>
  <c r="AR258" i="1" s="1"/>
  <c r="AP258" i="1" s="1"/>
  <c r="H261" i="1"/>
  <c r="H263" i="1"/>
  <c r="H265" i="1"/>
  <c r="B265" i="1" s="1"/>
  <c r="H266" i="1"/>
  <c r="B266" i="1" s="1"/>
  <c r="AU266" i="1" s="1"/>
  <c r="H275" i="1"/>
  <c r="B275" i="1" s="1"/>
  <c r="H276" i="1"/>
  <c r="B276" i="1" s="1"/>
  <c r="H278" i="1"/>
  <c r="B278" i="1" s="1"/>
  <c r="AQ278" i="1" s="1"/>
  <c r="AR278" i="1" s="1"/>
  <c r="AP278" i="1" s="1"/>
  <c r="H283" i="1"/>
  <c r="B283" i="1" s="1"/>
  <c r="H285" i="1"/>
  <c r="H286" i="1"/>
  <c r="H288" i="1"/>
  <c r="B288" i="1" s="1"/>
  <c r="AQ288" i="1" s="1"/>
  <c r="AR288" i="1" s="1"/>
  <c r="AP288" i="1" s="1"/>
  <c r="H292" i="1"/>
  <c r="H295" i="1"/>
  <c r="B295" i="1" s="1"/>
  <c r="AQ295" i="1" s="1"/>
  <c r="AR295" i="1" s="1"/>
  <c r="AP295" i="1" s="1"/>
  <c r="H296" i="1"/>
  <c r="B296" i="1" s="1"/>
  <c r="AQ296" i="1" s="1"/>
  <c r="AR296" i="1" s="1"/>
  <c r="H301" i="1"/>
  <c r="B301" i="1" s="1"/>
  <c r="H305" i="1"/>
  <c r="B305" i="1" s="1"/>
  <c r="H306" i="1"/>
  <c r="B306" i="1" s="1"/>
  <c r="AQ306" i="1" s="1"/>
  <c r="AR306" i="1" s="1"/>
  <c r="AP306" i="1" s="1"/>
  <c r="H308" i="1"/>
  <c r="B308" i="1" s="1"/>
  <c r="H311" i="1"/>
  <c r="H315" i="1"/>
  <c r="B315" i="1" s="1"/>
  <c r="AU315" i="1" s="1"/>
  <c r="H316" i="1"/>
  <c r="B316" i="1" s="1"/>
  <c r="H318" i="1"/>
  <c r="B318" i="1" s="1"/>
  <c r="AU318" i="1" s="1"/>
  <c r="H321" i="1"/>
  <c r="H325" i="1"/>
  <c r="H326" i="1"/>
  <c r="H328" i="1"/>
  <c r="B328" i="1" s="1"/>
  <c r="H331" i="1"/>
  <c r="B331" i="1" s="1"/>
  <c r="AQ331" i="1" s="1"/>
  <c r="AR331" i="1" s="1"/>
  <c r="H332" i="1"/>
  <c r="H333" i="1"/>
  <c r="H335" i="1"/>
  <c r="B335" i="1" s="1"/>
  <c r="AU335" i="1" s="1"/>
  <c r="H336" i="1"/>
  <c r="B336" i="1" s="1"/>
  <c r="H338" i="1"/>
  <c r="B338" i="1" s="1"/>
  <c r="AU338" i="1" s="1"/>
  <c r="H345" i="1"/>
  <c r="H346" i="1"/>
  <c r="B346" i="1" s="1"/>
  <c r="AQ346" i="1" s="1"/>
  <c r="AR346" i="1" s="1"/>
  <c r="H348" i="1"/>
  <c r="B348" i="1" s="1"/>
  <c r="H351" i="1"/>
  <c r="B351" i="1" s="1"/>
  <c r="H352" i="1"/>
  <c r="B352" i="1" s="1"/>
  <c r="AU352" i="1" s="1"/>
  <c r="H353" i="1"/>
  <c r="B353" i="1" s="1"/>
  <c r="H355" i="1"/>
  <c r="B355" i="1" s="1"/>
  <c r="AQ355" i="1" s="1"/>
  <c r="AR355" i="1" s="1"/>
  <c r="H356" i="1"/>
  <c r="B356" i="1" s="1"/>
  <c r="AQ356" i="1" s="1"/>
  <c r="AR356" i="1" s="1"/>
  <c r="AP356" i="1" s="1"/>
  <c r="H358" i="1"/>
  <c r="B358" i="1" s="1"/>
  <c r="AQ358" i="1" s="1"/>
  <c r="AR358" i="1" s="1"/>
  <c r="AP358" i="1" s="1"/>
  <c r="H365" i="1"/>
  <c r="B365" i="1" s="1"/>
  <c r="AQ365" i="1" s="1"/>
  <c r="AR365" i="1" s="1"/>
  <c r="AP365" i="1" s="1"/>
  <c r="H366" i="1"/>
  <c r="B366" i="1" s="1"/>
  <c r="AU366" i="1" s="1"/>
  <c r="H375" i="1"/>
  <c r="B375" i="1" s="1"/>
  <c r="H376" i="1"/>
  <c r="B376" i="1" s="1"/>
  <c r="H378" i="1"/>
  <c r="B378" i="1" s="1"/>
  <c r="H381" i="1"/>
  <c r="B381" i="1" s="1"/>
  <c r="AU381" i="1" s="1"/>
  <c r="H385" i="1"/>
  <c r="B385" i="1" s="1"/>
  <c r="H386" i="1"/>
  <c r="H388" i="1"/>
  <c r="B388" i="1" s="1"/>
  <c r="AU388" i="1" s="1"/>
  <c r="H395" i="1"/>
  <c r="B395" i="1" s="1"/>
  <c r="H396" i="1"/>
  <c r="B396" i="1" s="1"/>
  <c r="AQ396" i="1" s="1"/>
  <c r="AR396" i="1" s="1"/>
  <c r="AP396" i="1" s="1"/>
  <c r="H403" i="1"/>
  <c r="H405" i="1"/>
  <c r="H406" i="1"/>
  <c r="B406" i="1" s="1"/>
  <c r="H408" i="1"/>
  <c r="B408" i="1" s="1"/>
  <c r="AU408" i="1" s="1"/>
  <c r="H415" i="1"/>
  <c r="B415" i="1" s="1"/>
  <c r="H416" i="1"/>
  <c r="B416" i="1" s="1"/>
  <c r="H418" i="1"/>
  <c r="B418" i="1" s="1"/>
  <c r="AQ418" i="1" s="1"/>
  <c r="AR418" i="1" s="1"/>
  <c r="AP418" i="1" s="1"/>
  <c r="H421" i="1"/>
  <c r="H423" i="1"/>
  <c r="H425" i="1"/>
  <c r="B425" i="1" s="1"/>
  <c r="AU425" i="1" s="1"/>
  <c r="H426" i="1"/>
  <c r="B426" i="1" s="1"/>
  <c r="AQ426" i="1" s="1"/>
  <c r="AR426" i="1" s="1"/>
  <c r="A426" i="1" s="1"/>
  <c r="H427" i="1"/>
  <c r="H428" i="1"/>
  <c r="B428" i="1" s="1"/>
  <c r="H435" i="1"/>
  <c r="B435" i="1" s="1"/>
  <c r="AU435" i="1" s="1"/>
  <c r="H436" i="1"/>
  <c r="H438" i="1"/>
  <c r="B438" i="1" s="1"/>
  <c r="H441" i="1"/>
  <c r="H442" i="1"/>
  <c r="H443" i="1"/>
  <c r="H445" i="1"/>
  <c r="B445" i="1" s="1"/>
  <c r="AU445" i="1" s="1"/>
  <c r="H446" i="1"/>
  <c r="B446" i="1" s="1"/>
  <c r="AU446" i="1" s="1"/>
  <c r="H455" i="1"/>
  <c r="B455" i="1" s="1"/>
  <c r="AQ455" i="1" s="1"/>
  <c r="AR455" i="1" s="1"/>
  <c r="AP455" i="1" s="1"/>
  <c r="H456" i="1"/>
  <c r="B456" i="1" s="1"/>
  <c r="H457" i="1"/>
  <c r="B457" i="1" s="1"/>
  <c r="H458" i="1"/>
  <c r="B458" i="1" s="1"/>
  <c r="AQ458" i="1" s="1"/>
  <c r="AR458" i="1" s="1"/>
  <c r="AP458" i="1" s="1"/>
  <c r="H461" i="1"/>
  <c r="B461" i="1" s="1"/>
  <c r="H463" i="1"/>
  <c r="H465" i="1"/>
  <c r="B465" i="1" s="1"/>
  <c r="AQ465" i="1" s="1"/>
  <c r="AR465" i="1" s="1"/>
  <c r="AP465" i="1" s="1"/>
  <c r="H466" i="1"/>
  <c r="B466" i="1" s="1"/>
  <c r="H468" i="1"/>
  <c r="B468" i="1" s="1"/>
  <c r="AU468" i="1" s="1"/>
  <c r="H471" i="1"/>
  <c r="H475" i="1"/>
  <c r="H476" i="1"/>
  <c r="B476" i="1" s="1"/>
  <c r="H478" i="1"/>
  <c r="B478" i="1" s="1"/>
  <c r="H481" i="1"/>
  <c r="B481" i="1" s="1"/>
  <c r="H485" i="1"/>
  <c r="B485" i="1" s="1"/>
  <c r="H486" i="1"/>
  <c r="H488" i="1"/>
  <c r="B488" i="1" s="1"/>
  <c r="AQ488" i="1" s="1"/>
  <c r="AR488" i="1" s="1"/>
  <c r="A488" i="1" s="1"/>
  <c r="H491" i="1"/>
  <c r="H495" i="1"/>
  <c r="B495" i="1" s="1"/>
  <c r="AU495" i="1" s="1"/>
  <c r="H496" i="1"/>
  <c r="B496" i="1" s="1"/>
  <c r="AU496" i="1" s="1"/>
  <c r="H497" i="1"/>
  <c r="B497" i="1" s="1"/>
  <c r="AU497" i="1" s="1"/>
  <c r="H505" i="1"/>
  <c r="B505" i="1" s="1"/>
  <c r="H506" i="1"/>
  <c r="B506" i="1" s="1"/>
  <c r="AU506" i="1" s="1"/>
  <c r="H508" i="1"/>
  <c r="B508" i="1" s="1"/>
  <c r="AU508" i="1" s="1"/>
  <c r="H511" i="1"/>
  <c r="B511" i="1" s="1"/>
  <c r="H513" i="1"/>
  <c r="H515" i="1"/>
  <c r="B515" i="1" s="1"/>
  <c r="AU515" i="1" s="1"/>
  <c r="H516" i="1"/>
  <c r="B516" i="1" s="1"/>
  <c r="H517" i="1"/>
  <c r="B517" i="1" s="1"/>
  <c r="AQ517" i="1" s="1"/>
  <c r="AR517" i="1" s="1"/>
  <c r="AP517" i="1" s="1"/>
  <c r="H518" i="1"/>
  <c r="B518" i="1" s="1"/>
  <c r="AU518" i="1" s="1"/>
  <c r="H522" i="1"/>
  <c r="H525" i="1"/>
  <c r="B525" i="1" s="1"/>
  <c r="H526" i="1"/>
  <c r="B526" i="1" s="1"/>
  <c r="H527" i="1"/>
  <c r="B527" i="1" s="1"/>
  <c r="AU527" i="1" s="1"/>
  <c r="H528" i="1"/>
  <c r="B528" i="1" s="1"/>
  <c r="H535" i="1"/>
  <c r="B535" i="1" s="1"/>
  <c r="AU535" i="1" s="1"/>
  <c r="H536" i="1"/>
  <c r="H538" i="1"/>
  <c r="B538" i="1" s="1"/>
  <c r="AQ538" i="1" s="1"/>
  <c r="AR538" i="1" s="1"/>
  <c r="AP538" i="1" s="1"/>
  <c r="H542" i="1"/>
  <c r="H543" i="1"/>
  <c r="H545" i="1"/>
  <c r="B545" i="1" s="1"/>
  <c r="AQ545" i="1" s="1"/>
  <c r="AR545" i="1" s="1"/>
  <c r="AP545" i="1" s="1"/>
  <c r="H546" i="1"/>
  <c r="B546" i="1" s="1"/>
  <c r="H547" i="1"/>
  <c r="B547" i="1" s="1"/>
  <c r="AQ547" i="1" s="1"/>
  <c r="AR547" i="1" s="1"/>
  <c r="AP547" i="1" s="1"/>
  <c r="H555" i="1"/>
  <c r="B555" i="1" s="1"/>
  <c r="AQ555" i="1" s="1"/>
  <c r="AR555" i="1" s="1"/>
  <c r="A555" i="1" s="1"/>
  <c r="H556" i="1"/>
  <c r="B556" i="1" s="1"/>
  <c r="H558" i="1"/>
  <c r="B558" i="1" s="1"/>
  <c r="AU558" i="1" s="1"/>
  <c r="H561" i="1"/>
  <c r="H563" i="1"/>
  <c r="H565" i="1"/>
  <c r="H566" i="1"/>
  <c r="B566" i="1" s="1"/>
  <c r="AQ566" i="1" s="1"/>
  <c r="AR566" i="1" s="1"/>
  <c r="AP566" i="1" s="1"/>
  <c r="H567" i="1"/>
  <c r="B567" i="1" s="1"/>
  <c r="AQ567" i="1" s="1"/>
  <c r="AR567" i="1" s="1"/>
  <c r="AP567" i="1" s="1"/>
  <c r="H568" i="1"/>
  <c r="B568" i="1" s="1"/>
  <c r="AQ568" i="1" s="1"/>
  <c r="AR568" i="1" s="1"/>
  <c r="H575" i="1"/>
  <c r="B575" i="1" s="1"/>
  <c r="H576" i="1"/>
  <c r="B576" i="1" s="1"/>
  <c r="AQ576" i="1" s="1"/>
  <c r="AR576" i="1" s="1"/>
  <c r="AP576" i="1" s="1"/>
  <c r="H577" i="1"/>
  <c r="B577" i="1" s="1"/>
  <c r="H578" i="1"/>
  <c r="B578" i="1" s="1"/>
  <c r="AQ578" i="1" s="1"/>
  <c r="AR578" i="1" s="1"/>
  <c r="A578" i="1" s="1"/>
  <c r="H581" i="1"/>
  <c r="H583" i="1"/>
  <c r="H585" i="1"/>
  <c r="B585" i="1" s="1"/>
  <c r="AQ585" i="1" s="1"/>
  <c r="AR585" i="1" s="1"/>
  <c r="AP585" i="1" s="1"/>
  <c r="H586" i="1"/>
  <c r="H588" i="1"/>
  <c r="B588" i="1" s="1"/>
  <c r="AU588" i="1" s="1"/>
  <c r="H593" i="1"/>
  <c r="B593" i="1" s="1"/>
  <c r="H595" i="1"/>
  <c r="B595" i="1" s="1"/>
  <c r="H596" i="1"/>
  <c r="B596" i="1" s="1"/>
  <c r="H597" i="1"/>
  <c r="B597" i="1" s="1"/>
  <c r="H603" i="1"/>
  <c r="H605" i="1"/>
  <c r="B605" i="1" s="1"/>
  <c r="AU605" i="1" s="1"/>
  <c r="H606" i="1"/>
  <c r="H607" i="1"/>
  <c r="H608" i="1"/>
  <c r="B608" i="1" s="1"/>
  <c r="AQ608" i="1" s="1"/>
  <c r="AR608" i="1" s="1"/>
  <c r="AP608" i="1" s="1"/>
  <c r="H613" i="1"/>
  <c r="H615" i="1"/>
  <c r="B615" i="1" s="1"/>
  <c r="H616" i="1"/>
  <c r="B616" i="1" s="1"/>
  <c r="H617" i="1"/>
  <c r="B617" i="1" s="1"/>
  <c r="AU617" i="1" s="1"/>
  <c r="H618" i="1"/>
  <c r="B618" i="1" s="1"/>
  <c r="H625" i="1"/>
  <c r="H626" i="1"/>
  <c r="H627" i="1"/>
  <c r="H628" i="1"/>
  <c r="H631" i="1"/>
  <c r="H633" i="1"/>
  <c r="H635" i="1"/>
  <c r="B635" i="1" s="1"/>
  <c r="H636" i="1"/>
  <c r="H638" i="1"/>
  <c r="B638" i="1" s="1"/>
  <c r="AQ638" i="1" s="1"/>
  <c r="AR638" i="1" s="1"/>
  <c r="B15" i="1"/>
  <c r="B16" i="1"/>
  <c r="AQ16" i="1" s="1"/>
  <c r="AR16" i="1" s="1"/>
  <c r="AP16" i="1" s="1"/>
  <c r="B17" i="1"/>
  <c r="AU17" i="1" s="1"/>
  <c r="B7" i="1"/>
  <c r="AQ7" i="1" s="1"/>
  <c r="AR7" i="1" s="1"/>
  <c r="AP7" i="1" s="1"/>
  <c r="H4" i="1"/>
  <c r="B4" i="1" s="1"/>
  <c r="B35" i="1"/>
  <c r="B37" i="1"/>
  <c r="B45" i="1"/>
  <c r="B46" i="1"/>
  <c r="B56" i="1"/>
  <c r="B76" i="1"/>
  <c r="AQ76" i="1" s="1"/>
  <c r="AR76" i="1" s="1"/>
  <c r="B85" i="1"/>
  <c r="B96" i="1"/>
  <c r="AQ96" i="1" s="1"/>
  <c r="AR96" i="1" s="1"/>
  <c r="B113" i="1"/>
  <c r="AU113" i="1" s="1"/>
  <c r="B117" i="1"/>
  <c r="AQ117" i="1" s="1"/>
  <c r="AR117" i="1" s="1"/>
  <c r="AP117" i="1" s="1"/>
  <c r="B125" i="1"/>
  <c r="B132" i="1"/>
  <c r="B137" i="1"/>
  <c r="B175" i="1"/>
  <c r="AU175" i="1" s="1"/>
  <c r="B176" i="1"/>
  <c r="B187" i="1"/>
  <c r="AQ187" i="1" s="1"/>
  <c r="AR187" i="1" s="1"/>
  <c r="AP187" i="1" s="1"/>
  <c r="B196" i="1"/>
  <c r="AQ196" i="1" s="1"/>
  <c r="AR196" i="1" s="1"/>
  <c r="B215" i="1"/>
  <c r="AQ215" i="1" s="1"/>
  <c r="AR215" i="1" s="1"/>
  <c r="B237" i="1"/>
  <c r="AQ237" i="1" s="1"/>
  <c r="AR237" i="1" s="1"/>
  <c r="B256" i="1"/>
  <c r="AU256" i="1" s="1"/>
  <c r="B277" i="1"/>
  <c r="AU277" i="1" s="1"/>
  <c r="B285" i="1"/>
  <c r="B286" i="1"/>
  <c r="B324" i="1"/>
  <c r="AU324" i="1" s="1"/>
  <c r="B325" i="1"/>
  <c r="B326" i="1"/>
  <c r="AQ326" i="1" s="1"/>
  <c r="AR326" i="1" s="1"/>
  <c r="B327" i="1"/>
  <c r="B345" i="1"/>
  <c r="B383" i="1"/>
  <c r="AQ383" i="1" s="1"/>
  <c r="AR383" i="1" s="1"/>
  <c r="B386" i="1"/>
  <c r="AQ386" i="1" s="1"/>
  <c r="AR386" i="1" s="1"/>
  <c r="AP386" i="1" s="1"/>
  <c r="B405" i="1"/>
  <c r="AQ405" i="1" s="1"/>
  <c r="AR405" i="1" s="1"/>
  <c r="B427" i="1"/>
  <c r="AQ427" i="1" s="1"/>
  <c r="AR427" i="1" s="1"/>
  <c r="B436" i="1"/>
  <c r="B475" i="1"/>
  <c r="AQ475" i="1" s="1"/>
  <c r="AR475" i="1" s="1"/>
  <c r="AP475" i="1" s="1"/>
  <c r="B486" i="1"/>
  <c r="B503" i="1"/>
  <c r="AU503" i="1" s="1"/>
  <c r="B536" i="1"/>
  <c r="AU536" i="1" s="1"/>
  <c r="B565" i="1"/>
  <c r="B586" i="1"/>
  <c r="AU586" i="1" s="1"/>
  <c r="B606" i="1"/>
  <c r="AQ606" i="1" s="1"/>
  <c r="AR606" i="1" s="1"/>
  <c r="AP606" i="1" s="1"/>
  <c r="B607" i="1"/>
  <c r="AU607" i="1" s="1"/>
  <c r="B625" i="1"/>
  <c r="B626" i="1"/>
  <c r="B627" i="1"/>
  <c r="AU627" i="1" s="1"/>
  <c r="B633" i="1"/>
  <c r="B636" i="1"/>
  <c r="AQ636" i="1" s="1"/>
  <c r="AR636" i="1" s="1"/>
  <c r="B6" i="1"/>
  <c r="AU6" i="1" s="1"/>
  <c r="A16" i="1"/>
  <c r="A95" i="1"/>
  <c r="A187" i="1"/>
  <c r="A418" i="1"/>
  <c r="A447" i="1"/>
  <c r="A465" i="1"/>
  <c r="A467" i="1"/>
  <c r="A507" i="1"/>
  <c r="A4" i="1"/>
  <c r="J26" i="5"/>
  <c r="J27" i="5"/>
  <c r="J28" i="5"/>
  <c r="J25" i="5"/>
  <c r="J19" i="5"/>
  <c r="J8" i="5"/>
  <c r="J2" i="5"/>
  <c r="J3" i="5"/>
  <c r="J5" i="5"/>
  <c r="J9" i="5"/>
  <c r="J11" i="5"/>
  <c r="C16" i="4"/>
  <c r="C17" i="4"/>
  <c r="C18" i="4"/>
  <c r="C19" i="4"/>
  <c r="C15" i="4"/>
  <c r="J10" i="5"/>
  <c r="J4" i="5"/>
  <c r="A84" i="1" l="1"/>
  <c r="AQ515" i="1"/>
  <c r="AR515" i="1" s="1"/>
  <c r="AP515" i="1" s="1"/>
  <c r="A477" i="1"/>
  <c r="AQ156" i="1"/>
  <c r="AR156" i="1" s="1"/>
  <c r="AQ388" i="1"/>
  <c r="AR388" i="1" s="1"/>
  <c r="AP388" i="1" s="1"/>
  <c r="AQ536" i="1"/>
  <c r="AR536" i="1" s="1"/>
  <c r="AP536" i="1" s="1"/>
  <c r="AU507" i="1"/>
  <c r="AQ605" i="1"/>
  <c r="AR605" i="1" s="1"/>
  <c r="AQ417" i="1"/>
  <c r="AR417" i="1" s="1"/>
  <c r="AQ128" i="1"/>
  <c r="AR128" i="1" s="1"/>
  <c r="A128" i="1" s="1"/>
  <c r="A68" i="1"/>
  <c r="A298" i="1"/>
  <c r="AQ535" i="1"/>
  <c r="AR535" i="1" s="1"/>
  <c r="AP535" i="1" s="1"/>
  <c r="A87" i="1"/>
  <c r="A455" i="1"/>
  <c r="A288" i="1"/>
  <c r="A585" i="1"/>
  <c r="A258" i="1"/>
  <c r="AP533" i="1"/>
  <c r="A533" i="1"/>
  <c r="AP296" i="1"/>
  <c r="A296" i="1"/>
  <c r="A573" i="1"/>
  <c r="A28" i="1"/>
  <c r="A567" i="1"/>
  <c r="AQ363" i="1"/>
  <c r="AR363" i="1" s="1"/>
  <c r="AQ493" i="1"/>
  <c r="AR493" i="1" s="1"/>
  <c r="AU493" i="1"/>
  <c r="A217" i="1"/>
  <c r="AU565" i="1"/>
  <c r="AQ565" i="1"/>
  <c r="AR565" i="1" s="1"/>
  <c r="AU466" i="1"/>
  <c r="AQ466" i="1"/>
  <c r="AR466" i="1" s="1"/>
  <c r="A538" i="1"/>
  <c r="A358" i="1"/>
  <c r="A167" i="1"/>
  <c r="AU413" i="1"/>
  <c r="AU303" i="1"/>
  <c r="AQ227" i="1"/>
  <c r="AR227" i="1" s="1"/>
  <c r="AQ23" i="1"/>
  <c r="AR23" i="1" s="1"/>
  <c r="A434" i="1"/>
  <c r="A27" i="1"/>
  <c r="AP623" i="1"/>
  <c r="A623" i="1"/>
  <c r="AQ93" i="1"/>
  <c r="AR93" i="1" s="1"/>
  <c r="AU93" i="1"/>
  <c r="AP484" i="1"/>
  <c r="A484" i="1"/>
  <c r="AU53" i="1"/>
  <c r="A545" i="1"/>
  <c r="AP96" i="1"/>
  <c r="A96" i="1"/>
  <c r="A337" i="1"/>
  <c r="A117" i="1"/>
  <c r="AU373" i="1"/>
  <c r="AU213" i="1"/>
  <c r="AQ213" i="1"/>
  <c r="AR213" i="1" s="1"/>
  <c r="A213" i="1" s="1"/>
  <c r="A203" i="1"/>
  <c r="AQ345" i="1"/>
  <c r="AR345" i="1" s="1"/>
  <c r="AU345" i="1"/>
  <c r="A317" i="1"/>
  <c r="AP368" i="1"/>
  <c r="A368" i="1"/>
  <c r="AP268" i="1"/>
  <c r="A268" i="1"/>
  <c r="AU432" i="1"/>
  <c r="AQ432" i="1"/>
  <c r="AR432" i="1" s="1"/>
  <c r="AQ82" i="1"/>
  <c r="AR82" i="1" s="1"/>
  <c r="A82" i="1" s="1"/>
  <c r="AU82" i="1"/>
  <c r="AU538" i="1"/>
  <c r="AQ497" i="1"/>
  <c r="AR497" i="1" s="1"/>
  <c r="AQ335" i="1"/>
  <c r="AR335" i="1" s="1"/>
  <c r="AP473" i="1"/>
  <c r="A473" i="1"/>
  <c r="AP237" i="1"/>
  <c r="A237" i="1"/>
  <c r="AP557" i="1"/>
  <c r="A557" i="1"/>
  <c r="AP565" i="1"/>
  <c r="A565" i="1"/>
  <c r="A386" i="1"/>
  <c r="AU193" i="1"/>
  <c r="AP578" i="1"/>
  <c r="AU394" i="1"/>
  <c r="AQ364" i="1"/>
  <c r="AR364" i="1" s="1"/>
  <c r="A364" i="1" s="1"/>
  <c r="A356" i="1"/>
  <c r="AU604" i="1"/>
  <c r="AU585" i="1"/>
  <c r="AU553" i="1"/>
  <c r="AQ496" i="1"/>
  <c r="AR496" i="1" s="1"/>
  <c r="AU453" i="1"/>
  <c r="AU334" i="1"/>
  <c r="AU317" i="1"/>
  <c r="AU188" i="1"/>
  <c r="AU164" i="1"/>
  <c r="AU426" i="1"/>
  <c r="A524" i="1"/>
  <c r="AU117" i="1"/>
  <c r="AP426" i="1"/>
  <c r="A566" i="1"/>
  <c r="A517" i="1"/>
  <c r="A474" i="1"/>
  <c r="AQ607" i="1"/>
  <c r="AR607" i="1" s="1"/>
  <c r="AP607" i="1" s="1"/>
  <c r="AQ503" i="1"/>
  <c r="AR503" i="1" s="1"/>
  <c r="AP503" i="1" s="1"/>
  <c r="AU187" i="1"/>
  <c r="AQ135" i="1"/>
  <c r="AR135" i="1" s="1"/>
  <c r="A135" i="1" s="1"/>
  <c r="AU76" i="1"/>
  <c r="AQ17" i="1"/>
  <c r="AR17" i="1" s="1"/>
  <c r="AP413" i="1"/>
  <c r="A515" i="1"/>
  <c r="A396" i="1"/>
  <c r="AU636" i="1"/>
  <c r="AU606" i="1"/>
  <c r="AQ256" i="1"/>
  <c r="AR256" i="1" s="1"/>
  <c r="AU594" i="1"/>
  <c r="A564" i="1"/>
  <c r="A514" i="1"/>
  <c r="A388" i="1"/>
  <c r="A188" i="1"/>
  <c r="AU11" i="1"/>
  <c r="AU624" i="1"/>
  <c r="AU573" i="1"/>
  <c r="AQ494" i="1"/>
  <c r="AR494" i="1" s="1"/>
  <c r="AU484" i="1"/>
  <c r="AQ445" i="1"/>
  <c r="AR445" i="1" s="1"/>
  <c r="AU434" i="1"/>
  <c r="AU396" i="1"/>
  <c r="AU355" i="1"/>
  <c r="AQ344" i="1"/>
  <c r="AR344" i="1" s="1"/>
  <c r="AP344" i="1" s="1"/>
  <c r="AU326" i="1"/>
  <c r="AU195" i="1"/>
  <c r="AQ157" i="1"/>
  <c r="AR157" i="1" s="1"/>
  <c r="AP157" i="1" s="1"/>
  <c r="AQ104" i="1"/>
  <c r="AR104" i="1" s="1"/>
  <c r="AU51" i="1"/>
  <c r="AP245" i="1"/>
  <c r="A295" i="1"/>
  <c r="AU295" i="1"/>
  <c r="AQ238" i="1"/>
  <c r="AR238" i="1" s="1"/>
  <c r="AP238" i="1" s="1"/>
  <c r="A608" i="1"/>
  <c r="AQ518" i="1"/>
  <c r="AR518" i="1" s="1"/>
  <c r="AP518" i="1" s="1"/>
  <c r="AU514" i="1"/>
  <c r="AQ424" i="1"/>
  <c r="AR424" i="1" s="1"/>
  <c r="AP424" i="1" s="1"/>
  <c r="AU331" i="1"/>
  <c r="AU237" i="1"/>
  <c r="AQ233" i="1"/>
  <c r="AR233" i="1" s="1"/>
  <c r="A233" i="1" s="1"/>
  <c r="AP154" i="1"/>
  <c r="A606" i="1"/>
  <c r="A554" i="1"/>
  <c r="A594" i="1"/>
  <c r="A365" i="1"/>
  <c r="A165" i="1"/>
  <c r="A34" i="1"/>
  <c r="AU623" i="1"/>
  <c r="AU567" i="1"/>
  <c r="AU517" i="1"/>
  <c r="AU433" i="1"/>
  <c r="AU358" i="1"/>
  <c r="AQ254" i="1"/>
  <c r="AR254" i="1" s="1"/>
  <c r="AP254" i="1" s="1"/>
  <c r="AU84" i="1"/>
  <c r="AU55" i="1"/>
  <c r="AU577" i="1"/>
  <c r="AQ577" i="1"/>
  <c r="AR577" i="1" s="1"/>
  <c r="AU461" i="1"/>
  <c r="AQ461" i="1"/>
  <c r="AR461" i="1" s="1"/>
  <c r="AU353" i="1"/>
  <c r="AQ353" i="1"/>
  <c r="AR353" i="1" s="1"/>
  <c r="AU308" i="1"/>
  <c r="AQ308" i="1"/>
  <c r="AR308" i="1" s="1"/>
  <c r="AQ255" i="1"/>
  <c r="AR255" i="1" s="1"/>
  <c r="AU255" i="1"/>
  <c r="AQ153" i="1"/>
  <c r="AR153" i="1" s="1"/>
  <c r="AU153" i="1"/>
  <c r="AU88" i="1"/>
  <c r="AQ88" i="1"/>
  <c r="AR88" i="1" s="1"/>
  <c r="AU183" i="1"/>
  <c r="AQ183" i="1"/>
  <c r="AR183" i="1" s="1"/>
  <c r="AU38" i="1"/>
  <c r="AU15" i="1"/>
  <c r="AQ15" i="1"/>
  <c r="AR15" i="1" s="1"/>
  <c r="AQ283" i="1"/>
  <c r="AR283" i="1" s="1"/>
  <c r="AU283" i="1"/>
  <c r="AP331" i="1"/>
  <c r="A331" i="1"/>
  <c r="AP151" i="1"/>
  <c r="A151" i="1"/>
  <c r="A424" i="1"/>
  <c r="AQ325" i="1"/>
  <c r="AR325" i="1" s="1"/>
  <c r="AU325" i="1"/>
  <c r="AQ206" i="1"/>
  <c r="AR206" i="1" s="1"/>
  <c r="AU206" i="1"/>
  <c r="A475" i="1"/>
  <c r="AU478" i="1"/>
  <c r="AQ478" i="1"/>
  <c r="AR478" i="1" s="1"/>
  <c r="AU457" i="1"/>
  <c r="AQ457" i="1"/>
  <c r="AR457" i="1" s="1"/>
  <c r="AQ378" i="1"/>
  <c r="AR378" i="1" s="1"/>
  <c r="AU378" i="1"/>
  <c r="AU351" i="1"/>
  <c r="AQ351" i="1"/>
  <c r="AR351" i="1" s="1"/>
  <c r="AQ328" i="1"/>
  <c r="AR328" i="1" s="1"/>
  <c r="AU328" i="1"/>
  <c r="AQ305" i="1"/>
  <c r="AR305" i="1" s="1"/>
  <c r="AU305" i="1"/>
  <c r="AQ276" i="1"/>
  <c r="AR276" i="1" s="1"/>
  <c r="AU276" i="1"/>
  <c r="AQ248" i="1"/>
  <c r="AR248" i="1" s="1"/>
  <c r="AU248" i="1"/>
  <c r="AQ224" i="1"/>
  <c r="AR224" i="1" s="1"/>
  <c r="AU224" i="1"/>
  <c r="AQ148" i="1"/>
  <c r="AR148" i="1" s="1"/>
  <c r="AU148" i="1"/>
  <c r="AU126" i="1"/>
  <c r="AQ126" i="1"/>
  <c r="AR126" i="1" s="1"/>
  <c r="AQ106" i="1"/>
  <c r="AR106" i="1" s="1"/>
  <c r="AU106" i="1"/>
  <c r="AU58" i="1"/>
  <c r="AQ58" i="1"/>
  <c r="AR58" i="1" s="1"/>
  <c r="AQ14" i="1"/>
  <c r="AR14" i="1" s="1"/>
  <c r="AU14" i="1"/>
  <c r="AQ637" i="1"/>
  <c r="AR637" i="1" s="1"/>
  <c r="A637" i="1" s="1"/>
  <c r="AU637" i="1"/>
  <c r="AQ587" i="1"/>
  <c r="AR587" i="1" s="1"/>
  <c r="AU587" i="1"/>
  <c r="AU537" i="1"/>
  <c r="AQ537" i="1"/>
  <c r="AR537" i="1" s="1"/>
  <c r="AQ487" i="1"/>
  <c r="AR487" i="1" s="1"/>
  <c r="AU487" i="1"/>
  <c r="AQ437" i="1"/>
  <c r="AR437" i="1" s="1"/>
  <c r="AU437" i="1"/>
  <c r="AQ407" i="1"/>
  <c r="AR407" i="1" s="1"/>
  <c r="AU407" i="1"/>
  <c r="AQ397" i="1"/>
  <c r="AR397" i="1" s="1"/>
  <c r="AU397" i="1"/>
  <c r="AQ387" i="1"/>
  <c r="AR387" i="1" s="1"/>
  <c r="AU387" i="1"/>
  <c r="AQ377" i="1"/>
  <c r="AR377" i="1" s="1"/>
  <c r="AU377" i="1"/>
  <c r="AU367" i="1"/>
  <c r="AQ367" i="1"/>
  <c r="AR367" i="1" s="1"/>
  <c r="AQ357" i="1"/>
  <c r="AR357" i="1" s="1"/>
  <c r="AU357" i="1"/>
  <c r="AQ347" i="1"/>
  <c r="AR347" i="1" s="1"/>
  <c r="AU347" i="1"/>
  <c r="AP453" i="1"/>
  <c r="A453" i="1"/>
  <c r="AP323" i="1"/>
  <c r="A323" i="1"/>
  <c r="AP83" i="1"/>
  <c r="A83" i="1"/>
  <c r="AP53" i="1"/>
  <c r="A53" i="1"/>
  <c r="AQ13" i="1"/>
  <c r="AR13" i="1" s="1"/>
  <c r="AQ597" i="1"/>
  <c r="AR597" i="1" s="1"/>
  <c r="AU597" i="1"/>
  <c r="AU226" i="1"/>
  <c r="AQ226" i="1"/>
  <c r="AR226" i="1" s="1"/>
  <c r="AQ137" i="1"/>
  <c r="AR137" i="1" s="1"/>
  <c r="AU137" i="1"/>
  <c r="AU132" i="1"/>
  <c r="AQ132" i="1"/>
  <c r="AR132" i="1" s="1"/>
  <c r="AU456" i="1"/>
  <c r="AQ456" i="1"/>
  <c r="AR456" i="1" s="1"/>
  <c r="AU146" i="1"/>
  <c r="AQ146" i="1"/>
  <c r="AR146" i="1" s="1"/>
  <c r="AU427" i="1"/>
  <c r="AU56" i="1"/>
  <c r="AQ56" i="1"/>
  <c r="AR56" i="1" s="1"/>
  <c r="AQ178" i="1"/>
  <c r="AR178" i="1" s="1"/>
  <c r="AU178" i="1"/>
  <c r="AU626" i="1"/>
  <c r="AQ626" i="1"/>
  <c r="AR626" i="1" s="1"/>
  <c r="AP626" i="1" s="1"/>
  <c r="AP427" i="1"/>
  <c r="A427" i="1"/>
  <c r="AQ486" i="1"/>
  <c r="AR486" i="1" s="1"/>
  <c r="AU486" i="1"/>
  <c r="AQ556" i="1"/>
  <c r="AR556" i="1" s="1"/>
  <c r="AU556" i="1"/>
  <c r="AU485" i="1"/>
  <c r="AQ485" i="1"/>
  <c r="AR485" i="1" s="1"/>
  <c r="AU385" i="1"/>
  <c r="AQ385" i="1"/>
  <c r="AR385" i="1" s="1"/>
  <c r="AU131" i="1"/>
  <c r="AQ131" i="1"/>
  <c r="AR131" i="1" s="1"/>
  <c r="AQ436" i="1"/>
  <c r="AR436" i="1" s="1"/>
  <c r="AU436" i="1"/>
  <c r="AU616" i="1"/>
  <c r="AQ616" i="1"/>
  <c r="AR616" i="1" s="1"/>
  <c r="AU595" i="1"/>
  <c r="AQ595" i="1"/>
  <c r="AR595" i="1" s="1"/>
  <c r="AQ526" i="1"/>
  <c r="AR526" i="1" s="1"/>
  <c r="AU526" i="1"/>
  <c r="AQ625" i="1"/>
  <c r="AR625" i="1" s="1"/>
  <c r="AU625" i="1"/>
  <c r="AU635" i="1"/>
  <c r="AQ635" i="1"/>
  <c r="AR635" i="1" s="1"/>
  <c r="A635" i="1" s="1"/>
  <c r="AQ593" i="1"/>
  <c r="AR593" i="1" s="1"/>
  <c r="AU593" i="1"/>
  <c r="AU525" i="1"/>
  <c r="AQ525" i="1"/>
  <c r="AR525" i="1" s="1"/>
  <c r="AU406" i="1"/>
  <c r="AQ406" i="1"/>
  <c r="AR406" i="1" s="1"/>
  <c r="AQ275" i="1"/>
  <c r="AR275" i="1" s="1"/>
  <c r="AU275" i="1"/>
  <c r="AP346" i="1"/>
  <c r="A346" i="1"/>
  <c r="AP166" i="1"/>
  <c r="A166" i="1"/>
  <c r="A536" i="1"/>
  <c r="AP193" i="1"/>
  <c r="A193" i="1"/>
  <c r="AP394" i="1"/>
  <c r="A394" i="1"/>
  <c r="AP354" i="1"/>
  <c r="A354" i="1"/>
  <c r="AP104" i="1"/>
  <c r="A104" i="1"/>
  <c r="AP555" i="1"/>
  <c r="AQ176" i="1"/>
  <c r="AR176" i="1" s="1"/>
  <c r="AU176" i="1"/>
  <c r="AQ528" i="1"/>
  <c r="AR528" i="1" s="1"/>
  <c r="AU528" i="1"/>
  <c r="AQ416" i="1"/>
  <c r="AR416" i="1" s="1"/>
  <c r="AU416" i="1"/>
  <c r="AQ63" i="1"/>
  <c r="AR63" i="1" s="1"/>
  <c r="AU63" i="1"/>
  <c r="AQ286" i="1"/>
  <c r="AR286" i="1" s="1"/>
  <c r="AU286" i="1"/>
  <c r="AQ285" i="1"/>
  <c r="AR285" i="1" s="1"/>
  <c r="AU285" i="1"/>
  <c r="AP568" i="1"/>
  <c r="A568" i="1"/>
  <c r="AQ505" i="1"/>
  <c r="AR505" i="1" s="1"/>
  <c r="AU505" i="1"/>
  <c r="AQ428" i="1"/>
  <c r="AR428" i="1" s="1"/>
  <c r="AU428" i="1"/>
  <c r="AQ348" i="1"/>
  <c r="AR348" i="1" s="1"/>
  <c r="AU348" i="1"/>
  <c r="AU246" i="1"/>
  <c r="AQ246" i="1"/>
  <c r="AR246" i="1" s="1"/>
  <c r="AU173" i="1"/>
  <c r="AQ173" i="1"/>
  <c r="AR173" i="1" s="1"/>
  <c r="AU31" i="1"/>
  <c r="AQ31" i="1"/>
  <c r="AR31" i="1" s="1"/>
  <c r="AP405" i="1"/>
  <c r="A405" i="1"/>
  <c r="AQ506" i="1"/>
  <c r="AR506" i="1" s="1"/>
  <c r="AQ408" i="1"/>
  <c r="AR408" i="1" s="1"/>
  <c r="AP383" i="1"/>
  <c r="A383" i="1"/>
  <c r="AP605" i="1"/>
  <c r="A605" i="1"/>
  <c r="AU568" i="1"/>
  <c r="AP417" i="1"/>
  <c r="A417" i="1"/>
  <c r="AQ633" i="1"/>
  <c r="AR633" i="1" s="1"/>
  <c r="A633" i="1" s="1"/>
  <c r="AU633" i="1"/>
  <c r="AQ618" i="1"/>
  <c r="AR618" i="1" s="1"/>
  <c r="AP618" i="1" s="1"/>
  <c r="AU618" i="1"/>
  <c r="AU511" i="1"/>
  <c r="AQ511" i="1"/>
  <c r="AR511" i="1" s="1"/>
  <c r="AU438" i="1"/>
  <c r="AQ438" i="1"/>
  <c r="AR438" i="1" s="1"/>
  <c r="AU111" i="1"/>
  <c r="AQ111" i="1"/>
  <c r="AR111" i="1" s="1"/>
  <c r="AU45" i="1"/>
  <c r="AQ45" i="1"/>
  <c r="AR45" i="1" s="1"/>
  <c r="AU575" i="1"/>
  <c r="AQ575" i="1"/>
  <c r="AR575" i="1" s="1"/>
  <c r="AQ37" i="1"/>
  <c r="AR37" i="1" s="1"/>
  <c r="AU37" i="1"/>
  <c r="AU615" i="1"/>
  <c r="AQ615" i="1"/>
  <c r="AR615" i="1" s="1"/>
  <c r="AQ546" i="1"/>
  <c r="AR546" i="1" s="1"/>
  <c r="AU546" i="1"/>
  <c r="AQ476" i="1"/>
  <c r="AR476" i="1" s="1"/>
  <c r="AU476" i="1"/>
  <c r="AQ376" i="1"/>
  <c r="AR376" i="1" s="1"/>
  <c r="AU376" i="1"/>
  <c r="AQ301" i="1"/>
  <c r="AR301" i="1" s="1"/>
  <c r="AU301" i="1"/>
  <c r="AQ223" i="1"/>
  <c r="AR223" i="1" s="1"/>
  <c r="AU223" i="1"/>
  <c r="AU105" i="1"/>
  <c r="AQ105" i="1"/>
  <c r="AR105" i="1" s="1"/>
  <c r="A576" i="1"/>
  <c r="A278" i="1"/>
  <c r="A157" i="1"/>
  <c r="A38" i="1"/>
  <c r="AP215" i="1"/>
  <c r="A215" i="1"/>
  <c r="AU547" i="1"/>
  <c r="AQ435" i="1"/>
  <c r="AR435" i="1" s="1"/>
  <c r="AP364" i="1"/>
  <c r="AP335" i="1"/>
  <c r="A335" i="1"/>
  <c r="AQ313" i="1"/>
  <c r="AR313" i="1" s="1"/>
  <c r="AP196" i="1"/>
  <c r="A196" i="1"/>
  <c r="AP66" i="1"/>
  <c r="A66" i="1"/>
  <c r="A547" i="1"/>
  <c r="AP326" i="1"/>
  <c r="A326" i="1"/>
  <c r="AP76" i="1"/>
  <c r="A76" i="1"/>
  <c r="AP355" i="1"/>
  <c r="A355" i="1"/>
  <c r="AP363" i="1"/>
  <c r="A363" i="1"/>
  <c r="AP164" i="1"/>
  <c r="A164" i="1"/>
  <c r="AQ46" i="1"/>
  <c r="AR46" i="1" s="1"/>
  <c r="AU46" i="1"/>
  <c r="AQ596" i="1"/>
  <c r="AR596" i="1" s="1"/>
  <c r="AU596" i="1"/>
  <c r="AU481" i="1"/>
  <c r="AQ481" i="1"/>
  <c r="AR481" i="1" s="1"/>
  <c r="AQ415" i="1"/>
  <c r="AR415" i="1" s="1"/>
  <c r="AU415" i="1"/>
  <c r="AU225" i="1"/>
  <c r="AQ225" i="1"/>
  <c r="AR225" i="1" s="1"/>
  <c r="AQ205" i="1"/>
  <c r="AR205" i="1" s="1"/>
  <c r="AU205" i="1"/>
  <c r="AU61" i="1"/>
  <c r="AQ61" i="1"/>
  <c r="AR61" i="1" s="1"/>
  <c r="AQ398" i="1"/>
  <c r="AR398" i="1" s="1"/>
  <c r="AU398" i="1"/>
  <c r="AQ198" i="1"/>
  <c r="AR198" i="1" s="1"/>
  <c r="AU198" i="1"/>
  <c r="AQ168" i="1"/>
  <c r="AR168" i="1" s="1"/>
  <c r="AU168" i="1"/>
  <c r="AQ98" i="1"/>
  <c r="AR98" i="1" s="1"/>
  <c r="AU98" i="1"/>
  <c r="AQ222" i="1"/>
  <c r="AR222" i="1" s="1"/>
  <c r="AU222" i="1"/>
  <c r="AQ527" i="1"/>
  <c r="AR527" i="1" s="1"/>
  <c r="AU475" i="1"/>
  <c r="AQ448" i="1"/>
  <c r="AR448" i="1" s="1"/>
  <c r="AQ324" i="1"/>
  <c r="AR324" i="1" s="1"/>
  <c r="AQ277" i="1"/>
  <c r="AR277" i="1" s="1"/>
  <c r="AU272" i="1"/>
  <c r="AQ266" i="1"/>
  <c r="AR266" i="1" s="1"/>
  <c r="AU245" i="1"/>
  <c r="AU167" i="1"/>
  <c r="AQ86" i="1"/>
  <c r="AR86" i="1" s="1"/>
  <c r="AU68" i="1"/>
  <c r="AP334" i="1"/>
  <c r="AQ307" i="1"/>
  <c r="AR307" i="1" s="1"/>
  <c r="AU307" i="1"/>
  <c r="AQ257" i="1"/>
  <c r="AR257" i="1" s="1"/>
  <c r="AU257" i="1"/>
  <c r="AQ247" i="1"/>
  <c r="AR247" i="1" s="1"/>
  <c r="AU247" i="1"/>
  <c r="AQ207" i="1"/>
  <c r="AR207" i="1" s="1"/>
  <c r="AU207" i="1"/>
  <c r="AQ197" i="1"/>
  <c r="AR197" i="1" s="1"/>
  <c r="AU197" i="1"/>
  <c r="AQ177" i="1"/>
  <c r="AR177" i="1" s="1"/>
  <c r="AU177" i="1"/>
  <c r="AQ147" i="1"/>
  <c r="AR147" i="1" s="1"/>
  <c r="AU147" i="1"/>
  <c r="AU127" i="1"/>
  <c r="AQ127" i="1"/>
  <c r="AR127" i="1" s="1"/>
  <c r="AQ97" i="1"/>
  <c r="AR97" i="1" s="1"/>
  <c r="AU97" i="1"/>
  <c r="AQ77" i="1"/>
  <c r="AR77" i="1" s="1"/>
  <c r="AU77" i="1"/>
  <c r="AQ67" i="1"/>
  <c r="AR67" i="1" s="1"/>
  <c r="AU67" i="1"/>
  <c r="AQ57" i="1"/>
  <c r="AR57" i="1" s="1"/>
  <c r="AU57" i="1"/>
  <c r="AQ523" i="1"/>
  <c r="AR523" i="1" s="1"/>
  <c r="AU523" i="1"/>
  <c r="AQ483" i="1"/>
  <c r="AR483" i="1" s="1"/>
  <c r="AU483" i="1"/>
  <c r="AU393" i="1"/>
  <c r="AQ393" i="1"/>
  <c r="AR393" i="1" s="1"/>
  <c r="AU273" i="1"/>
  <c r="AQ273" i="1"/>
  <c r="AR273" i="1" s="1"/>
  <c r="AQ253" i="1"/>
  <c r="AR253" i="1" s="1"/>
  <c r="AU253" i="1"/>
  <c r="AQ73" i="1"/>
  <c r="AR73" i="1" s="1"/>
  <c r="AU73" i="1"/>
  <c r="AQ33" i="1"/>
  <c r="AR33" i="1" s="1"/>
  <c r="AU33" i="1"/>
  <c r="AQ627" i="1"/>
  <c r="AR627" i="1" s="1"/>
  <c r="A604" i="1"/>
  <c r="AQ598" i="1"/>
  <c r="AR598" i="1" s="1"/>
  <c r="AQ586" i="1"/>
  <c r="AR586" i="1" s="1"/>
  <c r="AQ574" i="1"/>
  <c r="AR574" i="1" s="1"/>
  <c r="AU472" i="1"/>
  <c r="AQ454" i="1"/>
  <c r="AR454" i="1" s="1"/>
  <c r="AU447" i="1"/>
  <c r="AQ414" i="1"/>
  <c r="AR414" i="1" s="1"/>
  <c r="AU384" i="1"/>
  <c r="AQ374" i="1"/>
  <c r="AR374" i="1" s="1"/>
  <c r="AQ338" i="1"/>
  <c r="AR338" i="1" s="1"/>
  <c r="AU323" i="1"/>
  <c r="AU298" i="1"/>
  <c r="AQ284" i="1"/>
  <c r="AR284" i="1" s="1"/>
  <c r="AU217" i="1"/>
  <c r="AQ175" i="1"/>
  <c r="AR175" i="1" s="1"/>
  <c r="AQ145" i="1"/>
  <c r="AR145" i="1" s="1"/>
  <c r="AQ108" i="1"/>
  <c r="AR108" i="1" s="1"/>
  <c r="AQ64" i="1"/>
  <c r="AR64" i="1" s="1"/>
  <c r="AQ47" i="1"/>
  <c r="AR47" i="1" s="1"/>
  <c r="AQ25" i="1"/>
  <c r="AR25" i="1" s="1"/>
  <c r="AU16" i="1"/>
  <c r="AU555" i="1"/>
  <c r="AQ508" i="1"/>
  <c r="AR508" i="1" s="1"/>
  <c r="AQ381" i="1"/>
  <c r="AR381" i="1" s="1"/>
  <c r="AU337" i="1"/>
  <c r="AU306" i="1"/>
  <c r="AQ287" i="1"/>
  <c r="AR287" i="1" s="1"/>
  <c r="AU268" i="1"/>
  <c r="AU151" i="1"/>
  <c r="AU28" i="1"/>
  <c r="AP135" i="1"/>
  <c r="AQ123" i="1"/>
  <c r="AR123" i="1" s="1"/>
  <c r="AU123" i="1"/>
  <c r="AP82" i="1"/>
  <c r="A553" i="1"/>
  <c r="AQ375" i="1"/>
  <c r="AR375" i="1" s="1"/>
  <c r="AU375" i="1"/>
  <c r="AU265" i="1"/>
  <c r="AQ265" i="1"/>
  <c r="AR265" i="1" s="1"/>
  <c r="AU138" i="1"/>
  <c r="AQ138" i="1"/>
  <c r="AR138" i="1" s="1"/>
  <c r="AQ464" i="1"/>
  <c r="AR464" i="1" s="1"/>
  <c r="AU464" i="1"/>
  <c r="AU444" i="1"/>
  <c r="AQ444" i="1"/>
  <c r="AR444" i="1" s="1"/>
  <c r="AQ304" i="1"/>
  <c r="AR304" i="1" s="1"/>
  <c r="AU304" i="1"/>
  <c r="AU294" i="1"/>
  <c r="AQ294" i="1"/>
  <c r="AR294" i="1" s="1"/>
  <c r="AQ264" i="1"/>
  <c r="AR264" i="1" s="1"/>
  <c r="AU264" i="1"/>
  <c r="AU244" i="1"/>
  <c r="AQ244" i="1"/>
  <c r="AR244" i="1" s="1"/>
  <c r="AQ234" i="1"/>
  <c r="AR234" i="1" s="1"/>
  <c r="AU234" i="1"/>
  <c r="AU214" i="1"/>
  <c r="AQ214" i="1"/>
  <c r="AR214" i="1" s="1"/>
  <c r="AU204" i="1"/>
  <c r="AQ204" i="1"/>
  <c r="AR204" i="1" s="1"/>
  <c r="AQ194" i="1"/>
  <c r="AR194" i="1" s="1"/>
  <c r="AU194" i="1"/>
  <c r="AU184" i="1"/>
  <c r="AQ184" i="1"/>
  <c r="AR184" i="1" s="1"/>
  <c r="AU144" i="1"/>
  <c r="AQ144" i="1"/>
  <c r="AR144" i="1" s="1"/>
  <c r="AQ134" i="1"/>
  <c r="AR134" i="1" s="1"/>
  <c r="AU134" i="1"/>
  <c r="AQ114" i="1"/>
  <c r="AR114" i="1" s="1"/>
  <c r="AU114" i="1"/>
  <c r="AU94" i="1"/>
  <c r="AQ94" i="1"/>
  <c r="AR94" i="1" s="1"/>
  <c r="AQ74" i="1"/>
  <c r="AR74" i="1" s="1"/>
  <c r="AU74" i="1"/>
  <c r="AQ54" i="1"/>
  <c r="AR54" i="1" s="1"/>
  <c r="AU54" i="1"/>
  <c r="AU44" i="1"/>
  <c r="AQ44" i="1"/>
  <c r="AR44" i="1" s="1"/>
  <c r="AQ588" i="1"/>
  <c r="AR588" i="1" s="1"/>
  <c r="AU564" i="1"/>
  <c r="AU498" i="1"/>
  <c r="AU477" i="1"/>
  <c r="AU474" i="1"/>
  <c r="AU465" i="1"/>
  <c r="AU405" i="1"/>
  <c r="AU383" i="1"/>
  <c r="AQ366" i="1"/>
  <c r="AR366" i="1" s="1"/>
  <c r="AQ315" i="1"/>
  <c r="AR315" i="1" s="1"/>
  <c r="AU293" i="1"/>
  <c r="AQ174" i="1"/>
  <c r="AR174" i="1" s="1"/>
  <c r="AU66" i="1"/>
  <c r="AU576" i="1"/>
  <c r="AQ35" i="1"/>
  <c r="AR35" i="1" s="1"/>
  <c r="AU35" i="1"/>
  <c r="AP636" i="1"/>
  <c r="AU166" i="1"/>
  <c r="AQ32" i="1"/>
  <c r="AR32" i="1" s="1"/>
  <c r="A55" i="1"/>
  <c r="AU218" i="1"/>
  <c r="AQ218" i="1"/>
  <c r="AR218" i="1" s="1"/>
  <c r="AU26" i="1"/>
  <c r="AQ26" i="1"/>
  <c r="AR26" i="1" s="1"/>
  <c r="AQ584" i="1"/>
  <c r="AR584" i="1" s="1"/>
  <c r="AU584" i="1"/>
  <c r="A404" i="1"/>
  <c r="A384" i="1"/>
  <c r="A344" i="1"/>
  <c r="A314" i="1"/>
  <c r="AU216" i="1"/>
  <c r="AQ216" i="1"/>
  <c r="AR216" i="1" s="1"/>
  <c r="AQ136" i="1"/>
  <c r="AR136" i="1" s="1"/>
  <c r="AU136" i="1"/>
  <c r="AQ48" i="1"/>
  <c r="AR48" i="1" s="1"/>
  <c r="AU48" i="1"/>
  <c r="AU608" i="1"/>
  <c r="AQ558" i="1"/>
  <c r="AR558" i="1" s="1"/>
  <c r="AQ534" i="1"/>
  <c r="AR534" i="1" s="1"/>
  <c r="AQ446" i="1"/>
  <c r="AR446" i="1" s="1"/>
  <c r="AU386" i="1"/>
  <c r="AU365" i="1"/>
  <c r="AU354" i="1"/>
  <c r="AU346" i="1"/>
  <c r="AU314" i="1"/>
  <c r="AU258" i="1"/>
  <c r="AU203" i="1"/>
  <c r="AU196" i="1"/>
  <c r="AU154" i="1"/>
  <c r="AQ143" i="1"/>
  <c r="AR143" i="1" s="1"/>
  <c r="AU96" i="1"/>
  <c r="AU83" i="1"/>
  <c r="AU27" i="1"/>
  <c r="AP213" i="1"/>
  <c r="A306" i="1"/>
  <c r="AU125" i="1"/>
  <c r="AQ125" i="1"/>
  <c r="AR125" i="1" s="1"/>
  <c r="A11" i="1"/>
  <c r="AQ352" i="1"/>
  <c r="AR352" i="1" s="1"/>
  <c r="AU278" i="1"/>
  <c r="AQ107" i="1"/>
  <c r="AR107" i="1" s="1"/>
  <c r="AQ81" i="1"/>
  <c r="AR81" i="1" s="1"/>
  <c r="A195" i="1"/>
  <c r="AQ78" i="1"/>
  <c r="AR78" i="1" s="1"/>
  <c r="AU78" i="1"/>
  <c r="AQ544" i="1"/>
  <c r="AR544" i="1" s="1"/>
  <c r="AU544" i="1"/>
  <c r="AQ504" i="1"/>
  <c r="AR504" i="1" s="1"/>
  <c r="AU504" i="1"/>
  <c r="A373" i="1"/>
  <c r="A303" i="1"/>
  <c r="A293" i="1"/>
  <c r="AQ516" i="1"/>
  <c r="AR516" i="1" s="1"/>
  <c r="AU516" i="1"/>
  <c r="AQ395" i="1"/>
  <c r="AR395" i="1" s="1"/>
  <c r="AU395" i="1"/>
  <c r="AQ336" i="1"/>
  <c r="AR336" i="1" s="1"/>
  <c r="AU336" i="1"/>
  <c r="AQ316" i="1"/>
  <c r="AR316" i="1" s="1"/>
  <c r="AU316" i="1"/>
  <c r="AU118" i="1"/>
  <c r="AQ118" i="1"/>
  <c r="AR118" i="1" s="1"/>
  <c r="AU75" i="1"/>
  <c r="AQ75" i="1"/>
  <c r="AR75" i="1" s="1"/>
  <c r="AQ24" i="1"/>
  <c r="AR24" i="1" s="1"/>
  <c r="AU24" i="1"/>
  <c r="AU638" i="1"/>
  <c r="AU578" i="1"/>
  <c r="AU557" i="1"/>
  <c r="AU554" i="1"/>
  <c r="AU545" i="1"/>
  <c r="AU533" i="1"/>
  <c r="AQ495" i="1"/>
  <c r="AR495" i="1" s="1"/>
  <c r="AQ468" i="1"/>
  <c r="AR468" i="1" s="1"/>
  <c r="AU455" i="1"/>
  <c r="AQ425" i="1"/>
  <c r="AR425" i="1" s="1"/>
  <c r="AU418" i="1"/>
  <c r="AQ343" i="1"/>
  <c r="AR343" i="1" s="1"/>
  <c r="AQ297" i="1"/>
  <c r="AR297" i="1" s="1"/>
  <c r="AQ251" i="1"/>
  <c r="AR251" i="1" s="1"/>
  <c r="AQ236" i="1"/>
  <c r="AR236" i="1" s="1"/>
  <c r="AU215" i="1"/>
  <c r="AQ186" i="1"/>
  <c r="AR186" i="1" s="1"/>
  <c r="AU165" i="1"/>
  <c r="AQ158" i="1"/>
  <c r="AR158" i="1" s="1"/>
  <c r="AQ124" i="1"/>
  <c r="AR124" i="1" s="1"/>
  <c r="AQ36" i="1"/>
  <c r="AR36" i="1" s="1"/>
  <c r="AP488" i="1"/>
  <c r="AU85" i="1"/>
  <c r="AQ85" i="1"/>
  <c r="AR85" i="1" s="1"/>
  <c r="AU116" i="1"/>
  <c r="AQ116" i="1"/>
  <c r="AR116" i="1" s="1"/>
  <c r="AQ617" i="1"/>
  <c r="AR617" i="1" s="1"/>
  <c r="AQ614" i="1"/>
  <c r="AR614" i="1" s="1"/>
  <c r="AU566" i="1"/>
  <c r="AU488" i="1"/>
  <c r="AU473" i="1"/>
  <c r="AU467" i="1"/>
  <c r="AU404" i="1"/>
  <c r="AU368" i="1"/>
  <c r="AU296" i="1"/>
  <c r="AQ274" i="1"/>
  <c r="AR274" i="1" s="1"/>
  <c r="AQ267" i="1"/>
  <c r="AR267" i="1" s="1"/>
  <c r="AQ228" i="1"/>
  <c r="AR228" i="1" s="1"/>
  <c r="AQ208" i="1"/>
  <c r="AR208" i="1" s="1"/>
  <c r="AU87" i="1"/>
  <c r="AU103" i="1"/>
  <c r="AQ103" i="1"/>
  <c r="AR103" i="1" s="1"/>
  <c r="A472" i="1"/>
  <c r="A272" i="1"/>
  <c r="AQ327" i="1"/>
  <c r="AR327" i="1" s="1"/>
  <c r="AU327" i="1"/>
  <c r="AU185" i="1"/>
  <c r="AQ185" i="1"/>
  <c r="AR185" i="1" s="1"/>
  <c r="A498" i="1"/>
  <c r="A458" i="1"/>
  <c r="A51" i="1"/>
  <c r="AQ155" i="1"/>
  <c r="AR155" i="1" s="1"/>
  <c r="AU155" i="1"/>
  <c r="AQ115" i="1"/>
  <c r="AR115" i="1" s="1"/>
  <c r="AU115" i="1"/>
  <c r="AQ65" i="1"/>
  <c r="AR65" i="1" s="1"/>
  <c r="AU65" i="1"/>
  <c r="AQ634" i="1"/>
  <c r="AR634" i="1" s="1"/>
  <c r="AP634" i="1" s="1"/>
  <c r="AQ548" i="1"/>
  <c r="AR548" i="1" s="1"/>
  <c r="AU524" i="1"/>
  <c r="AU458" i="1"/>
  <c r="AQ318" i="1"/>
  <c r="AR318" i="1" s="1"/>
  <c r="AU288" i="1"/>
  <c r="AQ235" i="1"/>
  <c r="AR235" i="1" s="1"/>
  <c r="AQ113" i="1"/>
  <c r="AR113" i="1" s="1"/>
  <c r="AU95" i="1"/>
  <c r="AU34" i="1"/>
  <c r="AQ18" i="1"/>
  <c r="AR18" i="1" s="1"/>
  <c r="AP638" i="1"/>
  <c r="AU7" i="1"/>
  <c r="AQ6" i="1"/>
  <c r="AR6" i="1" s="1"/>
  <c r="AP6" i="1" s="1"/>
  <c r="AU5" i="1"/>
  <c r="A636" i="1"/>
  <c r="A638" i="1"/>
  <c r="AP633" i="1"/>
  <c r="A624" i="1"/>
  <c r="A433" i="1"/>
  <c r="A8" i="1"/>
  <c r="A7" i="1"/>
  <c r="A5" i="1"/>
  <c r="B422" i="1"/>
  <c r="B282" i="1"/>
  <c r="B192" i="1"/>
  <c r="B162" i="1"/>
  <c r="B243" i="1"/>
  <c r="B122" i="1"/>
  <c r="B563" i="1"/>
  <c r="B603" i="1"/>
  <c r="B513" i="1"/>
  <c r="B463" i="1"/>
  <c r="B441" i="1"/>
  <c r="B333" i="1"/>
  <c r="B311" i="1"/>
  <c r="B92" i="1"/>
  <c r="B43" i="1"/>
  <c r="B332" i="1"/>
  <c r="B232" i="1"/>
  <c r="B622" i="1"/>
  <c r="B362" i="1"/>
  <c r="B262" i="1"/>
  <c r="B613" i="1"/>
  <c r="B522" i="1"/>
  <c r="B221" i="1"/>
  <c r="B12" i="1"/>
  <c r="B641" i="1"/>
  <c r="B621" i="1"/>
  <c r="B611" i="1"/>
  <c r="B591" i="1"/>
  <c r="B571" i="1"/>
  <c r="B541" i="1"/>
  <c r="B531" i="1"/>
  <c r="B521" i="1"/>
  <c r="B431" i="1"/>
  <c r="B411" i="1"/>
  <c r="B401" i="1"/>
  <c r="B391" i="1"/>
  <c r="B361" i="1"/>
  <c r="B291" i="1"/>
  <c r="B281" i="1"/>
  <c r="B231" i="1"/>
  <c r="B201" i="1"/>
  <c r="B191" i="1"/>
  <c r="B181" i="1"/>
  <c r="B161" i="1"/>
  <c r="B91" i="1"/>
  <c r="B202" i="1"/>
  <c r="B572" i="1"/>
  <c r="B392" i="1"/>
  <c r="B252" i="1"/>
  <c r="B172" i="1"/>
  <c r="B72" i="1"/>
  <c r="B52" i="1"/>
  <c r="B321" i="1"/>
  <c r="B492" i="1"/>
  <c r="B322" i="1"/>
  <c r="B543" i="1"/>
  <c r="B628" i="1"/>
  <c r="B542" i="1"/>
  <c r="B292" i="1"/>
  <c r="B263" i="1"/>
  <c r="B163" i="1"/>
  <c r="B121" i="1"/>
  <c r="B101" i="1"/>
  <c r="B402" i="1"/>
  <c r="B302" i="1"/>
  <c r="B182" i="1"/>
  <c r="B152" i="1"/>
  <c r="B62" i="1"/>
  <c r="B22" i="1"/>
  <c r="B102" i="1"/>
  <c r="B583" i="1"/>
  <c r="B261" i="1"/>
  <c r="B592" i="1"/>
  <c r="B382" i="1"/>
  <c r="B631" i="1"/>
  <c r="B471" i="1"/>
  <c r="B403" i="1"/>
  <c r="B491" i="1"/>
  <c r="B443" i="1"/>
  <c r="B423" i="1"/>
  <c r="B581" i="1"/>
  <c r="B561" i="1"/>
  <c r="B442" i="1"/>
  <c r="B421" i="1"/>
  <c r="B211" i="1"/>
  <c r="B133" i="1"/>
  <c r="B21" i="1"/>
  <c r="B271" i="1"/>
  <c r="B241" i="1"/>
  <c r="B171" i="1"/>
  <c r="B141" i="1"/>
  <c r="B71" i="1"/>
  <c r="B41" i="1"/>
  <c r="H501" i="1"/>
  <c r="B501" i="1" s="1"/>
  <c r="H601" i="1"/>
  <c r="B601" i="1" s="1"/>
  <c r="H341" i="1"/>
  <c r="B341" i="1" s="1"/>
  <c r="H551" i="1"/>
  <c r="B551" i="1" s="1"/>
  <c r="H451" i="1"/>
  <c r="B451" i="1" s="1"/>
  <c r="H371" i="1"/>
  <c r="B371" i="1" s="1"/>
  <c r="H632" i="1"/>
  <c r="B632" i="1" s="1"/>
  <c r="H612" i="1"/>
  <c r="B612" i="1" s="1"/>
  <c r="H602" i="1"/>
  <c r="B602" i="1" s="1"/>
  <c r="H582" i="1"/>
  <c r="B582" i="1" s="1"/>
  <c r="H562" i="1"/>
  <c r="B562" i="1" s="1"/>
  <c r="H552" i="1"/>
  <c r="B552" i="1" s="1"/>
  <c r="H532" i="1"/>
  <c r="B532" i="1" s="1"/>
  <c r="H512" i="1"/>
  <c r="B512" i="1" s="1"/>
  <c r="H502" i="1"/>
  <c r="B502" i="1" s="1"/>
  <c r="H482" i="1"/>
  <c r="B482" i="1" s="1"/>
  <c r="H462" i="1"/>
  <c r="B462" i="1" s="1"/>
  <c r="H452" i="1"/>
  <c r="B452" i="1" s="1"/>
  <c r="H412" i="1"/>
  <c r="B412" i="1" s="1"/>
  <c r="H372" i="1"/>
  <c r="B372" i="1" s="1"/>
  <c r="H342" i="1"/>
  <c r="B342" i="1" s="1"/>
  <c r="H312" i="1"/>
  <c r="B312" i="1" s="1"/>
  <c r="H242" i="1"/>
  <c r="B242" i="1" s="1"/>
  <c r="H212" i="1"/>
  <c r="B212" i="1" s="1"/>
  <c r="H142" i="1"/>
  <c r="B142" i="1" s="1"/>
  <c r="H112" i="1"/>
  <c r="B112" i="1" s="1"/>
  <c r="H42" i="1"/>
  <c r="B42" i="1" s="1"/>
  <c r="H640" i="1"/>
  <c r="B640" i="1" s="1"/>
  <c r="H630" i="1"/>
  <c r="B630" i="1" s="1"/>
  <c r="H620" i="1"/>
  <c r="B620" i="1" s="1"/>
  <c r="H610" i="1"/>
  <c r="B610" i="1" s="1"/>
  <c r="H600" i="1"/>
  <c r="B600" i="1" s="1"/>
  <c r="H590" i="1"/>
  <c r="B590" i="1" s="1"/>
  <c r="H580" i="1"/>
  <c r="B580" i="1" s="1"/>
  <c r="H570" i="1"/>
  <c r="B570" i="1" s="1"/>
  <c r="H560" i="1"/>
  <c r="B560" i="1" s="1"/>
  <c r="H550" i="1"/>
  <c r="B550" i="1" s="1"/>
  <c r="H540" i="1"/>
  <c r="B540" i="1" s="1"/>
  <c r="H530" i="1"/>
  <c r="B530" i="1" s="1"/>
  <c r="H520" i="1"/>
  <c r="B520" i="1" s="1"/>
  <c r="H510" i="1"/>
  <c r="B510" i="1" s="1"/>
  <c r="H500" i="1"/>
  <c r="B500" i="1" s="1"/>
  <c r="H490" i="1"/>
  <c r="B490" i="1" s="1"/>
  <c r="H480" i="1"/>
  <c r="B480" i="1" s="1"/>
  <c r="H470" i="1"/>
  <c r="B470" i="1" s="1"/>
  <c r="H460" i="1"/>
  <c r="B460" i="1" s="1"/>
  <c r="H450" i="1"/>
  <c r="B450" i="1" s="1"/>
  <c r="H440" i="1"/>
  <c r="B440" i="1" s="1"/>
  <c r="H430" i="1"/>
  <c r="B430" i="1" s="1"/>
  <c r="H420" i="1"/>
  <c r="B420" i="1" s="1"/>
  <c r="H410" i="1"/>
  <c r="B410" i="1" s="1"/>
  <c r="H400" i="1"/>
  <c r="B400" i="1" s="1"/>
  <c r="H390" i="1"/>
  <c r="B390" i="1" s="1"/>
  <c r="H380" i="1"/>
  <c r="B380" i="1" s="1"/>
  <c r="H370" i="1"/>
  <c r="B370" i="1" s="1"/>
  <c r="H360" i="1"/>
  <c r="B360" i="1" s="1"/>
  <c r="H350" i="1"/>
  <c r="B350" i="1" s="1"/>
  <c r="H340" i="1"/>
  <c r="B340" i="1" s="1"/>
  <c r="H330" i="1"/>
  <c r="B330" i="1" s="1"/>
  <c r="H320" i="1"/>
  <c r="B320" i="1" s="1"/>
  <c r="H310" i="1"/>
  <c r="B310" i="1" s="1"/>
  <c r="H300" i="1"/>
  <c r="B300" i="1" s="1"/>
  <c r="H290" i="1"/>
  <c r="B290" i="1" s="1"/>
  <c r="H280" i="1"/>
  <c r="B280" i="1" s="1"/>
  <c r="H270" i="1"/>
  <c r="B270" i="1" s="1"/>
  <c r="H260" i="1"/>
  <c r="B260" i="1" s="1"/>
  <c r="H250" i="1"/>
  <c r="B250" i="1" s="1"/>
  <c r="H240" i="1"/>
  <c r="B240" i="1" s="1"/>
  <c r="H230" i="1"/>
  <c r="B230" i="1" s="1"/>
  <c r="H220" i="1"/>
  <c r="B220" i="1" s="1"/>
  <c r="H210" i="1"/>
  <c r="B210" i="1" s="1"/>
  <c r="H200" i="1"/>
  <c r="B200" i="1" s="1"/>
  <c r="H190" i="1"/>
  <c r="B190" i="1" s="1"/>
  <c r="H180" i="1"/>
  <c r="B180" i="1" s="1"/>
  <c r="H170" i="1"/>
  <c r="B170" i="1" s="1"/>
  <c r="H160" i="1"/>
  <c r="B160" i="1" s="1"/>
  <c r="H150" i="1"/>
  <c r="B150" i="1" s="1"/>
  <c r="H140" i="1"/>
  <c r="B140" i="1" s="1"/>
  <c r="H130" i="1"/>
  <c r="B130" i="1" s="1"/>
  <c r="H120" i="1"/>
  <c r="B120" i="1" s="1"/>
  <c r="H110" i="1"/>
  <c r="B110" i="1" s="1"/>
  <c r="H100" i="1"/>
  <c r="B100" i="1" s="1"/>
  <c r="H90" i="1"/>
  <c r="B90" i="1" s="1"/>
  <c r="H80" i="1"/>
  <c r="B80" i="1" s="1"/>
  <c r="H70" i="1"/>
  <c r="B70" i="1" s="1"/>
  <c r="H60" i="1"/>
  <c r="B60" i="1" s="1"/>
  <c r="H50" i="1"/>
  <c r="B50" i="1" s="1"/>
  <c r="H40" i="1"/>
  <c r="B40" i="1" s="1"/>
  <c r="H30" i="1"/>
  <c r="B30" i="1" s="1"/>
  <c r="H20" i="1"/>
  <c r="B20" i="1" s="1"/>
  <c r="H10" i="1"/>
  <c r="B10" i="1" s="1"/>
  <c r="H639" i="1"/>
  <c r="B639" i="1" s="1"/>
  <c r="H629" i="1"/>
  <c r="B629" i="1" s="1"/>
  <c r="H619" i="1"/>
  <c r="B619" i="1" s="1"/>
  <c r="H609" i="1"/>
  <c r="B609" i="1" s="1"/>
  <c r="H599" i="1"/>
  <c r="B599" i="1" s="1"/>
  <c r="H589" i="1"/>
  <c r="B589" i="1" s="1"/>
  <c r="H579" i="1"/>
  <c r="B579" i="1" s="1"/>
  <c r="H569" i="1"/>
  <c r="B569" i="1" s="1"/>
  <c r="H559" i="1"/>
  <c r="B559" i="1" s="1"/>
  <c r="H549" i="1"/>
  <c r="B549" i="1" s="1"/>
  <c r="H539" i="1"/>
  <c r="B539" i="1" s="1"/>
  <c r="H529" i="1"/>
  <c r="B529" i="1" s="1"/>
  <c r="H519" i="1"/>
  <c r="B519" i="1" s="1"/>
  <c r="H509" i="1"/>
  <c r="B509" i="1" s="1"/>
  <c r="H499" i="1"/>
  <c r="B499" i="1" s="1"/>
  <c r="H489" i="1"/>
  <c r="B489" i="1" s="1"/>
  <c r="H479" i="1"/>
  <c r="B479" i="1" s="1"/>
  <c r="H469" i="1"/>
  <c r="B469" i="1" s="1"/>
  <c r="H459" i="1"/>
  <c r="B459" i="1" s="1"/>
  <c r="H449" i="1"/>
  <c r="B449" i="1" s="1"/>
  <c r="H439" i="1"/>
  <c r="B439" i="1" s="1"/>
  <c r="H429" i="1"/>
  <c r="B429" i="1" s="1"/>
  <c r="H419" i="1"/>
  <c r="B419" i="1" s="1"/>
  <c r="H409" i="1"/>
  <c r="B409" i="1" s="1"/>
  <c r="H399" i="1"/>
  <c r="B399" i="1" s="1"/>
  <c r="H389" i="1"/>
  <c r="B389" i="1" s="1"/>
  <c r="H379" i="1"/>
  <c r="B379" i="1" s="1"/>
  <c r="H369" i="1"/>
  <c r="B369" i="1" s="1"/>
  <c r="H359" i="1"/>
  <c r="B359" i="1" s="1"/>
  <c r="H349" i="1"/>
  <c r="B349" i="1" s="1"/>
  <c r="H339" i="1"/>
  <c r="B339" i="1" s="1"/>
  <c r="H329" i="1"/>
  <c r="B329" i="1" s="1"/>
  <c r="H319" i="1"/>
  <c r="B319" i="1" s="1"/>
  <c r="H309" i="1"/>
  <c r="B309" i="1" s="1"/>
  <c r="H299" i="1"/>
  <c r="B299" i="1" s="1"/>
  <c r="H289" i="1"/>
  <c r="B289" i="1" s="1"/>
  <c r="H279" i="1"/>
  <c r="B279" i="1" s="1"/>
  <c r="H269" i="1"/>
  <c r="B269" i="1" s="1"/>
  <c r="H259" i="1"/>
  <c r="B259" i="1" s="1"/>
  <c r="H249" i="1"/>
  <c r="B249" i="1" s="1"/>
  <c r="H239" i="1"/>
  <c r="B239" i="1" s="1"/>
  <c r="H229" i="1"/>
  <c r="B229" i="1" s="1"/>
  <c r="H219" i="1"/>
  <c r="B219" i="1" s="1"/>
  <c r="H209" i="1"/>
  <c r="B209" i="1" s="1"/>
  <c r="H199" i="1"/>
  <c r="B199" i="1" s="1"/>
  <c r="H189" i="1"/>
  <c r="B189" i="1" s="1"/>
  <c r="H179" i="1"/>
  <c r="B179" i="1" s="1"/>
  <c r="H169" i="1"/>
  <c r="B169" i="1" s="1"/>
  <c r="H159" i="1"/>
  <c r="B159" i="1" s="1"/>
  <c r="H149" i="1"/>
  <c r="B149" i="1" s="1"/>
  <c r="H139" i="1"/>
  <c r="B139" i="1" s="1"/>
  <c r="H129" i="1"/>
  <c r="B129" i="1" s="1"/>
  <c r="H119" i="1"/>
  <c r="B119" i="1" s="1"/>
  <c r="H109" i="1"/>
  <c r="B109" i="1" s="1"/>
  <c r="H99" i="1"/>
  <c r="B99" i="1" s="1"/>
  <c r="H89" i="1"/>
  <c r="B89" i="1" s="1"/>
  <c r="H79" i="1"/>
  <c r="B79" i="1" s="1"/>
  <c r="H69" i="1"/>
  <c r="B69" i="1" s="1"/>
  <c r="H59" i="1"/>
  <c r="B59" i="1" s="1"/>
  <c r="H49" i="1"/>
  <c r="B49" i="1" s="1"/>
  <c r="H39" i="1"/>
  <c r="B39" i="1" s="1"/>
  <c r="H29" i="1"/>
  <c r="B29" i="1" s="1"/>
  <c r="H19" i="1"/>
  <c r="B19" i="1" s="1"/>
  <c r="H9" i="1"/>
  <c r="B9" i="1" s="1"/>
  <c r="J20" i="5"/>
  <c r="AP635" i="1" l="1"/>
  <c r="AP128" i="1"/>
  <c r="A535" i="1"/>
  <c r="A254" i="1"/>
  <c r="AP156" i="1"/>
  <c r="A156" i="1"/>
  <c r="AP93" i="1"/>
  <c r="A93" i="1"/>
  <c r="AP493" i="1"/>
  <c r="A493" i="1"/>
  <c r="AP497" i="1"/>
  <c r="A497" i="1"/>
  <c r="AP466" i="1"/>
  <c r="A466" i="1"/>
  <c r="A503" i="1"/>
  <c r="AP637" i="1"/>
  <c r="A607" i="1"/>
  <c r="AP345" i="1"/>
  <c r="A345" i="1"/>
  <c r="AP233" i="1"/>
  <c r="AP23" i="1"/>
  <c r="A23" i="1"/>
  <c r="AP432" i="1"/>
  <c r="A432" i="1"/>
  <c r="AP227" i="1"/>
  <c r="A227" i="1"/>
  <c r="AP496" i="1"/>
  <c r="A496" i="1"/>
  <c r="AP17" i="1"/>
  <c r="A17" i="1"/>
  <c r="AP445" i="1"/>
  <c r="A445" i="1"/>
  <c r="AP256" i="1"/>
  <c r="A256" i="1"/>
  <c r="A238" i="1"/>
  <c r="A518" i="1"/>
  <c r="AP494" i="1"/>
  <c r="A494" i="1"/>
  <c r="A618" i="1"/>
  <c r="AU409" i="1"/>
  <c r="AQ409" i="1"/>
  <c r="AR409" i="1" s="1"/>
  <c r="AU542" i="1"/>
  <c r="AQ542" i="1"/>
  <c r="AR542" i="1" s="1"/>
  <c r="AP174" i="1"/>
  <c r="A174" i="1"/>
  <c r="AP67" i="1"/>
  <c r="A67" i="1"/>
  <c r="AP255" i="1"/>
  <c r="A255" i="1"/>
  <c r="AU29" i="1"/>
  <c r="AQ29" i="1"/>
  <c r="AR29" i="1" s="1"/>
  <c r="AU129" i="1"/>
  <c r="AQ129" i="1"/>
  <c r="AR129" i="1" s="1"/>
  <c r="AQ229" i="1"/>
  <c r="AR229" i="1" s="1"/>
  <c r="AU229" i="1"/>
  <c r="AU329" i="1"/>
  <c r="AQ329" i="1"/>
  <c r="AR329" i="1" s="1"/>
  <c r="AQ429" i="1"/>
  <c r="AR429" i="1" s="1"/>
  <c r="AU429" i="1"/>
  <c r="AU529" i="1"/>
  <c r="AQ529" i="1"/>
  <c r="AR529" i="1" s="1"/>
  <c r="AQ629" i="1"/>
  <c r="AR629" i="1" s="1"/>
  <c r="AU629" i="1"/>
  <c r="AU90" i="1"/>
  <c r="AQ90" i="1"/>
  <c r="AR90" i="1" s="1"/>
  <c r="AQ190" i="1"/>
  <c r="AR190" i="1" s="1"/>
  <c r="AU190" i="1"/>
  <c r="AQ290" i="1"/>
  <c r="AR290" i="1" s="1"/>
  <c r="AU290" i="1"/>
  <c r="AQ390" i="1"/>
  <c r="AR390" i="1" s="1"/>
  <c r="AU390" i="1"/>
  <c r="AU490" i="1"/>
  <c r="AQ490" i="1"/>
  <c r="AR490" i="1" s="1"/>
  <c r="AU590" i="1"/>
  <c r="AQ590" i="1"/>
  <c r="AR590" i="1" s="1"/>
  <c r="AQ242" i="1"/>
  <c r="AR242" i="1" s="1"/>
  <c r="AU242" i="1"/>
  <c r="AU532" i="1"/>
  <c r="AQ532" i="1"/>
  <c r="AR532" i="1" s="1"/>
  <c r="AQ341" i="1"/>
  <c r="AR341" i="1" s="1"/>
  <c r="AU341" i="1"/>
  <c r="AU133" i="1"/>
  <c r="AQ133" i="1"/>
  <c r="AR133" i="1" s="1"/>
  <c r="AU471" i="1"/>
  <c r="AQ471" i="1"/>
  <c r="AR471" i="1" s="1"/>
  <c r="AQ182" i="1"/>
  <c r="AR182" i="1" s="1"/>
  <c r="AU182" i="1"/>
  <c r="AQ543" i="1"/>
  <c r="AR543" i="1" s="1"/>
  <c r="AU543" i="1"/>
  <c r="AU202" i="1"/>
  <c r="AQ202" i="1"/>
  <c r="AR202" i="1" s="1"/>
  <c r="AQ391" i="1"/>
  <c r="AR391" i="1" s="1"/>
  <c r="AU391" i="1"/>
  <c r="AU621" i="1"/>
  <c r="AQ621" i="1"/>
  <c r="AR621" i="1" s="1"/>
  <c r="AQ332" i="1"/>
  <c r="AR332" i="1" s="1"/>
  <c r="AU332" i="1"/>
  <c r="AQ122" i="1"/>
  <c r="AR122" i="1" s="1"/>
  <c r="AU122" i="1"/>
  <c r="AP85" i="1"/>
  <c r="A85" i="1"/>
  <c r="AP251" i="1"/>
  <c r="A251" i="1"/>
  <c r="AP143" i="1"/>
  <c r="A143" i="1"/>
  <c r="AP446" i="1"/>
  <c r="A446" i="1"/>
  <c r="A315" i="1"/>
  <c r="AP315" i="1"/>
  <c r="AP44" i="1"/>
  <c r="A44" i="1"/>
  <c r="AP214" i="1"/>
  <c r="A214" i="1"/>
  <c r="AP47" i="1"/>
  <c r="A47" i="1"/>
  <c r="AP374" i="1"/>
  <c r="A374" i="1"/>
  <c r="AP627" i="1"/>
  <c r="A627" i="1"/>
  <c r="AP77" i="1"/>
  <c r="A77" i="1"/>
  <c r="A197" i="1"/>
  <c r="AP197" i="1"/>
  <c r="AP527" i="1"/>
  <c r="A527" i="1"/>
  <c r="AP398" i="1"/>
  <c r="A398" i="1"/>
  <c r="AP313" i="1"/>
  <c r="A313" i="1"/>
  <c r="A376" i="1"/>
  <c r="AP376" i="1"/>
  <c r="AP246" i="1"/>
  <c r="A246" i="1"/>
  <c r="AP525" i="1"/>
  <c r="A525" i="1"/>
  <c r="AP595" i="1"/>
  <c r="A595" i="1"/>
  <c r="AP485" i="1"/>
  <c r="A485" i="1"/>
  <c r="AP126" i="1"/>
  <c r="A126" i="1"/>
  <c r="AP478" i="1"/>
  <c r="A478" i="1"/>
  <c r="AP308" i="1"/>
  <c r="A308" i="1"/>
  <c r="AP347" i="1"/>
  <c r="A347" i="1"/>
  <c r="AP587" i="1"/>
  <c r="A587" i="1"/>
  <c r="AP305" i="1"/>
  <c r="A305" i="1"/>
  <c r="AQ49" i="1"/>
  <c r="AR49" i="1" s="1"/>
  <c r="AU49" i="1"/>
  <c r="AQ549" i="1"/>
  <c r="AR549" i="1" s="1"/>
  <c r="AU549" i="1"/>
  <c r="AQ410" i="1"/>
  <c r="AR410" i="1" s="1"/>
  <c r="AU410" i="1"/>
  <c r="AU501" i="1"/>
  <c r="AQ501" i="1"/>
  <c r="AR501" i="1" s="1"/>
  <c r="AU492" i="1"/>
  <c r="AQ492" i="1"/>
  <c r="AR492" i="1" s="1"/>
  <c r="AQ92" i="1"/>
  <c r="AR92" i="1" s="1"/>
  <c r="AU92" i="1"/>
  <c r="AU162" i="1"/>
  <c r="AQ162" i="1"/>
  <c r="AR162" i="1" s="1"/>
  <c r="AP18" i="1"/>
  <c r="A18" i="1"/>
  <c r="AP548" i="1"/>
  <c r="A548" i="1"/>
  <c r="AP208" i="1"/>
  <c r="A208" i="1"/>
  <c r="AP343" i="1"/>
  <c r="A343" i="1"/>
  <c r="AP504" i="1"/>
  <c r="A504" i="1"/>
  <c r="AP558" i="1"/>
  <c r="A558" i="1"/>
  <c r="AP144" i="1"/>
  <c r="A144" i="1"/>
  <c r="AP444" i="1"/>
  <c r="A444" i="1"/>
  <c r="AP108" i="1"/>
  <c r="A108" i="1"/>
  <c r="AP414" i="1"/>
  <c r="A414" i="1"/>
  <c r="AP33" i="1"/>
  <c r="A33" i="1"/>
  <c r="AP483" i="1"/>
  <c r="A483" i="1"/>
  <c r="AP97" i="1"/>
  <c r="A97" i="1"/>
  <c r="AP207" i="1"/>
  <c r="A207" i="1"/>
  <c r="AP222" i="1"/>
  <c r="A222" i="1"/>
  <c r="AP596" i="1"/>
  <c r="A596" i="1"/>
  <c r="AP476" i="1"/>
  <c r="A476" i="1"/>
  <c r="AP506" i="1"/>
  <c r="A506" i="1"/>
  <c r="AP616" i="1"/>
  <c r="A616" i="1"/>
  <c r="AP56" i="1"/>
  <c r="A56" i="1"/>
  <c r="AP183" i="1"/>
  <c r="A183" i="1"/>
  <c r="AP353" i="1"/>
  <c r="A353" i="1"/>
  <c r="AU509" i="1"/>
  <c r="AQ509" i="1"/>
  <c r="AR509" i="1" s="1"/>
  <c r="AU370" i="1"/>
  <c r="AQ370" i="1"/>
  <c r="AR370" i="1" s="1"/>
  <c r="AU502" i="1"/>
  <c r="AQ502" i="1"/>
  <c r="AR502" i="1" s="1"/>
  <c r="AU62" i="1"/>
  <c r="AQ62" i="1"/>
  <c r="AR62" i="1" s="1"/>
  <c r="AU622" i="1"/>
  <c r="AQ622" i="1"/>
  <c r="AR622" i="1" s="1"/>
  <c r="AP598" i="1"/>
  <c r="A598" i="1"/>
  <c r="A448" i="1"/>
  <c r="AP448" i="1"/>
  <c r="A301" i="1"/>
  <c r="AP301" i="1"/>
  <c r="AP173" i="1"/>
  <c r="A173" i="1"/>
  <c r="AP597" i="1"/>
  <c r="A597" i="1"/>
  <c r="AP537" i="1"/>
  <c r="A537" i="1"/>
  <c r="AP457" i="1"/>
  <c r="A457" i="1"/>
  <c r="AU19" i="1"/>
  <c r="AQ19" i="1"/>
  <c r="AR19" i="1" s="1"/>
  <c r="AU419" i="1"/>
  <c r="AQ419" i="1"/>
  <c r="AR419" i="1" s="1"/>
  <c r="AU80" i="1"/>
  <c r="AQ80" i="1"/>
  <c r="AR80" i="1" s="1"/>
  <c r="AQ212" i="1"/>
  <c r="AR212" i="1" s="1"/>
  <c r="AU212" i="1"/>
  <c r="AU572" i="1"/>
  <c r="AQ572" i="1"/>
  <c r="AR572" i="1" s="1"/>
  <c r="AQ563" i="1"/>
  <c r="AR563" i="1" s="1"/>
  <c r="AU563" i="1"/>
  <c r="AP103" i="1"/>
  <c r="A103" i="1"/>
  <c r="AP588" i="1"/>
  <c r="A588" i="1"/>
  <c r="AP393" i="1"/>
  <c r="A393" i="1"/>
  <c r="AP528" i="1"/>
  <c r="A528" i="1"/>
  <c r="AP387" i="1"/>
  <c r="A387" i="1"/>
  <c r="AU339" i="1"/>
  <c r="AQ339" i="1"/>
  <c r="AR339" i="1" s="1"/>
  <c r="AQ100" i="1"/>
  <c r="AR100" i="1" s="1"/>
  <c r="AU100" i="1"/>
  <c r="AU600" i="1"/>
  <c r="AQ600" i="1"/>
  <c r="AR600" i="1" s="1"/>
  <c r="AU631" i="1"/>
  <c r="AQ631" i="1"/>
  <c r="AR631" i="1" s="1"/>
  <c r="AU401" i="1"/>
  <c r="AQ401" i="1"/>
  <c r="AR401" i="1" s="1"/>
  <c r="AP297" i="1"/>
  <c r="A297" i="1"/>
  <c r="AP352" i="1"/>
  <c r="A352" i="1"/>
  <c r="AP375" i="1"/>
  <c r="A375" i="1"/>
  <c r="AP64" i="1"/>
  <c r="A64" i="1"/>
  <c r="AP86" i="1"/>
  <c r="A86" i="1"/>
  <c r="AP408" i="1"/>
  <c r="A408" i="1"/>
  <c r="AP285" i="1"/>
  <c r="A285" i="1"/>
  <c r="A132" i="1"/>
  <c r="AP132" i="1"/>
  <c r="AU349" i="1"/>
  <c r="AQ349" i="1"/>
  <c r="AR349" i="1" s="1"/>
  <c r="AU110" i="1"/>
  <c r="AQ110" i="1"/>
  <c r="AR110" i="1" s="1"/>
  <c r="AU510" i="1"/>
  <c r="AQ510" i="1"/>
  <c r="AR510" i="1" s="1"/>
  <c r="AQ342" i="1"/>
  <c r="AR342" i="1" s="1"/>
  <c r="AU342" i="1"/>
  <c r="AQ421" i="1"/>
  <c r="AR421" i="1" s="1"/>
  <c r="AU421" i="1"/>
  <c r="AU411" i="1"/>
  <c r="AQ411" i="1"/>
  <c r="AR411" i="1" s="1"/>
  <c r="AU159" i="1"/>
  <c r="AQ159" i="1"/>
  <c r="AR159" i="1" s="1"/>
  <c r="AU459" i="1"/>
  <c r="AQ459" i="1"/>
  <c r="AR459" i="1" s="1"/>
  <c r="AQ120" i="1"/>
  <c r="AR120" i="1" s="1"/>
  <c r="AU120" i="1"/>
  <c r="AQ420" i="1"/>
  <c r="AR420" i="1" s="1"/>
  <c r="AU420" i="1"/>
  <c r="AQ620" i="1"/>
  <c r="AR620" i="1" s="1"/>
  <c r="AU620" i="1"/>
  <c r="AQ41" i="1"/>
  <c r="AR41" i="1" s="1"/>
  <c r="AU41" i="1"/>
  <c r="AQ101" i="1"/>
  <c r="AR101" i="1" s="1"/>
  <c r="AU101" i="1"/>
  <c r="AU431" i="1"/>
  <c r="AQ431" i="1"/>
  <c r="AR431" i="1" s="1"/>
  <c r="AU192" i="1"/>
  <c r="AQ192" i="1"/>
  <c r="AR192" i="1" s="1"/>
  <c r="AP228" i="1"/>
  <c r="A228" i="1"/>
  <c r="AP125" i="1"/>
  <c r="A125" i="1"/>
  <c r="AP54" i="1"/>
  <c r="A54" i="1"/>
  <c r="AP234" i="1"/>
  <c r="A234" i="1"/>
  <c r="AP145" i="1"/>
  <c r="A145" i="1"/>
  <c r="AP127" i="1"/>
  <c r="A127" i="1"/>
  <c r="AP105" i="1"/>
  <c r="A105" i="1"/>
  <c r="AP111" i="1"/>
  <c r="A111" i="1"/>
  <c r="AP348" i="1"/>
  <c r="A348" i="1"/>
  <c r="A286" i="1"/>
  <c r="AP286" i="1"/>
  <c r="AP593" i="1"/>
  <c r="A593" i="1"/>
  <c r="AP556" i="1"/>
  <c r="A556" i="1"/>
  <c r="AP357" i="1"/>
  <c r="A357" i="1"/>
  <c r="AP407" i="1"/>
  <c r="A407" i="1"/>
  <c r="AP148" i="1"/>
  <c r="A148" i="1"/>
  <c r="AP328" i="1"/>
  <c r="A328" i="1"/>
  <c r="AQ209" i="1"/>
  <c r="AR209" i="1" s="1"/>
  <c r="AU209" i="1"/>
  <c r="AU609" i="1"/>
  <c r="AQ609" i="1"/>
  <c r="AR609" i="1" s="1"/>
  <c r="AU470" i="1"/>
  <c r="AQ470" i="1"/>
  <c r="AR470" i="1" s="1"/>
  <c r="AU451" i="1"/>
  <c r="AQ451" i="1"/>
  <c r="AR451" i="1" s="1"/>
  <c r="AU591" i="1"/>
  <c r="AQ591" i="1"/>
  <c r="AR591" i="1" s="1"/>
  <c r="AP318" i="1"/>
  <c r="A318" i="1"/>
  <c r="AP118" i="1"/>
  <c r="A118" i="1"/>
  <c r="AP216" i="1"/>
  <c r="A216" i="1"/>
  <c r="AP294" i="1"/>
  <c r="A294" i="1"/>
  <c r="AP307" i="1"/>
  <c r="A307" i="1"/>
  <c r="AP385" i="1"/>
  <c r="A385" i="1"/>
  <c r="AQ319" i="1"/>
  <c r="AR319" i="1" s="1"/>
  <c r="AU319" i="1"/>
  <c r="AU180" i="1"/>
  <c r="AQ180" i="1"/>
  <c r="AR180" i="1" s="1"/>
  <c r="AQ512" i="1"/>
  <c r="AR512" i="1" s="1"/>
  <c r="AU512" i="1"/>
  <c r="AU628" i="1"/>
  <c r="AQ628" i="1"/>
  <c r="AR628" i="1" s="1"/>
  <c r="AU232" i="1"/>
  <c r="AQ232" i="1"/>
  <c r="AR232" i="1" s="1"/>
  <c r="AP114" i="1"/>
  <c r="A114" i="1"/>
  <c r="AP481" i="1"/>
  <c r="A481" i="1"/>
  <c r="AP526" i="1"/>
  <c r="A526" i="1"/>
  <c r="AP456" i="1"/>
  <c r="A456" i="1"/>
  <c r="AQ239" i="1"/>
  <c r="AR239" i="1" s="1"/>
  <c r="AU239" i="1"/>
  <c r="AQ639" i="1"/>
  <c r="AR639" i="1" s="1"/>
  <c r="AU639" i="1"/>
  <c r="AU400" i="1"/>
  <c r="AQ400" i="1"/>
  <c r="AR400" i="1" s="1"/>
  <c r="AU302" i="1"/>
  <c r="AQ302" i="1"/>
  <c r="AR302" i="1" s="1"/>
  <c r="AQ641" i="1"/>
  <c r="AR641" i="1" s="1"/>
  <c r="AU641" i="1"/>
  <c r="AP32" i="1"/>
  <c r="A32" i="1"/>
  <c r="A134" i="1"/>
  <c r="AP134" i="1"/>
  <c r="AP304" i="1"/>
  <c r="A304" i="1"/>
  <c r="AP287" i="1"/>
  <c r="A287" i="1"/>
  <c r="AP61" i="1"/>
  <c r="A61" i="1"/>
  <c r="AP45" i="1"/>
  <c r="A45" i="1"/>
  <c r="AP176" i="1"/>
  <c r="A176" i="1"/>
  <c r="AP178" i="1"/>
  <c r="A178" i="1"/>
  <c r="AP397" i="1"/>
  <c r="A397" i="1"/>
  <c r="AQ249" i="1"/>
  <c r="AR249" i="1" s="1"/>
  <c r="AU249" i="1"/>
  <c r="AU10" i="1"/>
  <c r="AQ10" i="1"/>
  <c r="AR10" i="1" s="1"/>
  <c r="AU310" i="1"/>
  <c r="AQ310" i="1"/>
  <c r="AR310" i="1" s="1"/>
  <c r="AU610" i="1"/>
  <c r="AQ610" i="1"/>
  <c r="AR610" i="1" s="1"/>
  <c r="AU382" i="1"/>
  <c r="AQ382" i="1"/>
  <c r="AR382" i="1" s="1"/>
  <c r="AU161" i="1"/>
  <c r="AQ161" i="1"/>
  <c r="AR161" i="1" s="1"/>
  <c r="AU59" i="1"/>
  <c r="AQ59" i="1"/>
  <c r="AR59" i="1" s="1"/>
  <c r="AU359" i="1"/>
  <c r="AQ359" i="1"/>
  <c r="AR359" i="1" s="1"/>
  <c r="AU20" i="1"/>
  <c r="AQ20" i="1"/>
  <c r="AR20" i="1" s="1"/>
  <c r="AQ220" i="1"/>
  <c r="AR220" i="1" s="1"/>
  <c r="AU220" i="1"/>
  <c r="AQ520" i="1"/>
  <c r="AR520" i="1" s="1"/>
  <c r="AU520" i="1"/>
  <c r="AU582" i="1"/>
  <c r="AQ582" i="1"/>
  <c r="AR582" i="1" s="1"/>
  <c r="AQ442" i="1"/>
  <c r="AR442" i="1" s="1"/>
  <c r="AU442" i="1"/>
  <c r="AU321" i="1"/>
  <c r="AQ321" i="1"/>
  <c r="AR321" i="1" s="1"/>
  <c r="AQ221" i="1"/>
  <c r="AR221" i="1" s="1"/>
  <c r="AU221" i="1"/>
  <c r="AP185" i="1"/>
  <c r="A185" i="1"/>
  <c r="A36" i="1"/>
  <c r="AP36" i="1"/>
  <c r="AP336" i="1"/>
  <c r="A336" i="1"/>
  <c r="AQ169" i="1"/>
  <c r="AR169" i="1" s="1"/>
  <c r="AU169" i="1"/>
  <c r="AU369" i="1"/>
  <c r="AQ369" i="1"/>
  <c r="AR369" i="1" s="1"/>
  <c r="AQ30" i="1"/>
  <c r="AR30" i="1" s="1"/>
  <c r="AU30" i="1"/>
  <c r="AU230" i="1"/>
  <c r="AQ230" i="1"/>
  <c r="AR230" i="1" s="1"/>
  <c r="AQ430" i="1"/>
  <c r="AR430" i="1" s="1"/>
  <c r="AU430" i="1"/>
  <c r="AU412" i="1"/>
  <c r="AQ412" i="1"/>
  <c r="AR412" i="1" s="1"/>
  <c r="AQ71" i="1"/>
  <c r="AR71" i="1" s="1"/>
  <c r="AU71" i="1"/>
  <c r="AQ261" i="1"/>
  <c r="AR261" i="1" s="1"/>
  <c r="AU261" i="1"/>
  <c r="AQ52" i="1"/>
  <c r="AR52" i="1" s="1"/>
  <c r="AU52" i="1"/>
  <c r="AU521" i="1"/>
  <c r="AQ521" i="1"/>
  <c r="AR521" i="1" s="1"/>
  <c r="AQ333" i="1"/>
  <c r="AR333" i="1" s="1"/>
  <c r="AU333" i="1"/>
  <c r="AP614" i="1"/>
  <c r="A614" i="1"/>
  <c r="AP425" i="1"/>
  <c r="A425" i="1"/>
  <c r="AP544" i="1"/>
  <c r="A544" i="1"/>
  <c r="AP184" i="1"/>
  <c r="A184" i="1"/>
  <c r="AP244" i="1"/>
  <c r="A244" i="1"/>
  <c r="AP381" i="1"/>
  <c r="A381" i="1"/>
  <c r="AP175" i="1"/>
  <c r="A175" i="1"/>
  <c r="AP454" i="1"/>
  <c r="A454" i="1"/>
  <c r="A73" i="1"/>
  <c r="AP73" i="1"/>
  <c r="AP523" i="1"/>
  <c r="A523" i="1"/>
  <c r="AP247" i="1"/>
  <c r="A247" i="1"/>
  <c r="AP266" i="1"/>
  <c r="A266" i="1"/>
  <c r="AP98" i="1"/>
  <c r="A98" i="1"/>
  <c r="AP205" i="1"/>
  <c r="A205" i="1"/>
  <c r="AP46" i="1"/>
  <c r="A46" i="1"/>
  <c r="AP546" i="1"/>
  <c r="A546" i="1"/>
  <c r="AP137" i="1"/>
  <c r="A137" i="1"/>
  <c r="AP367" i="1"/>
  <c r="A367" i="1"/>
  <c r="AP351" i="1"/>
  <c r="A351" i="1"/>
  <c r="AP206" i="1"/>
  <c r="A206" i="1"/>
  <c r="AP88" i="1"/>
  <c r="A88" i="1"/>
  <c r="AP461" i="1"/>
  <c r="A461" i="1"/>
  <c r="AQ309" i="1"/>
  <c r="AR309" i="1" s="1"/>
  <c r="AU309" i="1"/>
  <c r="AQ70" i="1"/>
  <c r="AR70" i="1" s="1"/>
  <c r="AU70" i="1"/>
  <c r="AU570" i="1"/>
  <c r="AQ570" i="1"/>
  <c r="AR570" i="1" s="1"/>
  <c r="AQ491" i="1"/>
  <c r="AR491" i="1" s="1"/>
  <c r="AU491" i="1"/>
  <c r="AQ291" i="1"/>
  <c r="AR291" i="1" s="1"/>
  <c r="AU291" i="1"/>
  <c r="AP116" i="1"/>
  <c r="A116" i="1"/>
  <c r="AP265" i="1"/>
  <c r="A265" i="1"/>
  <c r="AP198" i="1"/>
  <c r="A198" i="1"/>
  <c r="AP406" i="1"/>
  <c r="A406" i="1"/>
  <c r="AQ219" i="1"/>
  <c r="AR219" i="1" s="1"/>
  <c r="AU219" i="1"/>
  <c r="AQ519" i="1"/>
  <c r="AR519" i="1" s="1"/>
  <c r="AU519" i="1"/>
  <c r="AU380" i="1"/>
  <c r="AQ380" i="1"/>
  <c r="AR380" i="1" s="1"/>
  <c r="AQ580" i="1"/>
  <c r="AR580" i="1" s="1"/>
  <c r="AU580" i="1"/>
  <c r="AQ21" i="1"/>
  <c r="AR21" i="1" s="1"/>
  <c r="AU21" i="1"/>
  <c r="AQ152" i="1"/>
  <c r="AR152" i="1" s="1"/>
  <c r="AU152" i="1"/>
  <c r="AU361" i="1"/>
  <c r="AQ361" i="1"/>
  <c r="AR361" i="1" s="1"/>
  <c r="AP155" i="1"/>
  <c r="A155" i="1"/>
  <c r="AP236" i="1"/>
  <c r="A236" i="1"/>
  <c r="AP107" i="1"/>
  <c r="A107" i="1"/>
  <c r="AP338" i="1"/>
  <c r="A338" i="1"/>
  <c r="AP13" i="1"/>
  <c r="A13" i="1"/>
  <c r="AP106" i="1"/>
  <c r="A106" i="1"/>
  <c r="AP276" i="1"/>
  <c r="A276" i="1"/>
  <c r="AU39" i="1"/>
  <c r="AQ39" i="1"/>
  <c r="AR39" i="1" s="1"/>
  <c r="AU539" i="1"/>
  <c r="AQ539" i="1"/>
  <c r="AR539" i="1" s="1"/>
  <c r="AQ300" i="1"/>
  <c r="AR300" i="1" s="1"/>
  <c r="AU300" i="1"/>
  <c r="AU312" i="1"/>
  <c r="AQ312" i="1"/>
  <c r="AR312" i="1" s="1"/>
  <c r="AU601" i="1"/>
  <c r="AQ601" i="1"/>
  <c r="AR601" i="1" s="1"/>
  <c r="AQ91" i="1"/>
  <c r="AR91" i="1" s="1"/>
  <c r="AU91" i="1"/>
  <c r="AQ43" i="1"/>
  <c r="AR43" i="1" s="1"/>
  <c r="AU43" i="1"/>
  <c r="AP534" i="1"/>
  <c r="A534" i="1"/>
  <c r="AQ149" i="1"/>
  <c r="AR149" i="1" s="1"/>
  <c r="AU149" i="1"/>
  <c r="AQ449" i="1"/>
  <c r="AR449" i="1" s="1"/>
  <c r="AU449" i="1"/>
  <c r="AQ210" i="1"/>
  <c r="AR210" i="1" s="1"/>
  <c r="AU210" i="1"/>
  <c r="AQ562" i="1"/>
  <c r="AR562" i="1" s="1"/>
  <c r="AU562" i="1"/>
  <c r="AQ402" i="1"/>
  <c r="AR402" i="1" s="1"/>
  <c r="AU402" i="1"/>
  <c r="AQ12" i="1"/>
  <c r="AR12" i="1" s="1"/>
  <c r="AU12" i="1"/>
  <c r="AQ259" i="1"/>
  <c r="AR259" i="1" s="1"/>
  <c r="AU259" i="1"/>
  <c r="AQ559" i="1"/>
  <c r="AR559" i="1" s="1"/>
  <c r="AU559" i="1"/>
  <c r="AQ320" i="1"/>
  <c r="AR320" i="1" s="1"/>
  <c r="AU320" i="1"/>
  <c r="AU372" i="1"/>
  <c r="AQ372" i="1"/>
  <c r="AR372" i="1" s="1"/>
  <c r="AQ592" i="1"/>
  <c r="AR592" i="1" s="1"/>
  <c r="AU592" i="1"/>
  <c r="AU181" i="1"/>
  <c r="AQ181" i="1"/>
  <c r="AR181" i="1" s="1"/>
  <c r="AQ311" i="1"/>
  <c r="AR311" i="1" s="1"/>
  <c r="AU311" i="1"/>
  <c r="AU69" i="1"/>
  <c r="AQ69" i="1"/>
  <c r="AR69" i="1" s="1"/>
  <c r="AQ269" i="1"/>
  <c r="AR269" i="1" s="1"/>
  <c r="AU269" i="1"/>
  <c r="AQ469" i="1"/>
  <c r="AR469" i="1" s="1"/>
  <c r="AU469" i="1"/>
  <c r="AU569" i="1"/>
  <c r="AQ569" i="1"/>
  <c r="AR569" i="1" s="1"/>
  <c r="AU130" i="1"/>
  <c r="AQ130" i="1"/>
  <c r="AR130" i="1" s="1"/>
  <c r="AU330" i="1"/>
  <c r="AQ330" i="1"/>
  <c r="AR330" i="1" s="1"/>
  <c r="AU530" i="1"/>
  <c r="AQ530" i="1"/>
  <c r="AR530" i="1" s="1"/>
  <c r="AU630" i="1"/>
  <c r="AQ630" i="1"/>
  <c r="AR630" i="1" s="1"/>
  <c r="AU602" i="1"/>
  <c r="AQ602" i="1"/>
  <c r="AR602" i="1" s="1"/>
  <c r="AU561" i="1"/>
  <c r="AQ561" i="1"/>
  <c r="AR561" i="1" s="1"/>
  <c r="AU121" i="1"/>
  <c r="AQ121" i="1"/>
  <c r="AR121" i="1" s="1"/>
  <c r="AU191" i="1"/>
  <c r="AQ191" i="1"/>
  <c r="AR191" i="1" s="1"/>
  <c r="AQ522" i="1"/>
  <c r="AR522" i="1" s="1"/>
  <c r="AU522" i="1"/>
  <c r="AQ282" i="1"/>
  <c r="AR282" i="1" s="1"/>
  <c r="AU282" i="1"/>
  <c r="AP267" i="1"/>
  <c r="A267" i="1"/>
  <c r="AP124" i="1"/>
  <c r="A124" i="1"/>
  <c r="AQ79" i="1"/>
  <c r="AR79" i="1" s="1"/>
  <c r="AU79" i="1"/>
  <c r="AU179" i="1"/>
  <c r="AQ179" i="1"/>
  <c r="AR179" i="1" s="1"/>
  <c r="AU279" i="1"/>
  <c r="AQ279" i="1"/>
  <c r="AR279" i="1" s="1"/>
  <c r="AQ379" i="1"/>
  <c r="AR379" i="1" s="1"/>
  <c r="AU379" i="1"/>
  <c r="AQ479" i="1"/>
  <c r="AR479" i="1" s="1"/>
  <c r="AU479" i="1"/>
  <c r="AU579" i="1"/>
  <c r="AQ579" i="1"/>
  <c r="AR579" i="1" s="1"/>
  <c r="AU40" i="1"/>
  <c r="AQ40" i="1"/>
  <c r="AR40" i="1" s="1"/>
  <c r="AU140" i="1"/>
  <c r="AQ140" i="1"/>
  <c r="AR140" i="1" s="1"/>
  <c r="AQ240" i="1"/>
  <c r="AR240" i="1" s="1"/>
  <c r="AU240" i="1"/>
  <c r="AQ340" i="1"/>
  <c r="AR340" i="1" s="1"/>
  <c r="AU340" i="1"/>
  <c r="AQ440" i="1"/>
  <c r="AR440" i="1" s="1"/>
  <c r="AU440" i="1"/>
  <c r="AQ540" i="1"/>
  <c r="AR540" i="1" s="1"/>
  <c r="AU540" i="1"/>
  <c r="AU640" i="1"/>
  <c r="AQ640" i="1"/>
  <c r="AR640" i="1" s="1"/>
  <c r="AU452" i="1"/>
  <c r="AQ452" i="1"/>
  <c r="AR452" i="1" s="1"/>
  <c r="AU612" i="1"/>
  <c r="AQ612" i="1"/>
  <c r="AR612" i="1" s="1"/>
  <c r="AU141" i="1"/>
  <c r="AQ141" i="1"/>
  <c r="AR141" i="1" s="1"/>
  <c r="AU581" i="1"/>
  <c r="AQ581" i="1"/>
  <c r="AR581" i="1" s="1"/>
  <c r="AU583" i="1"/>
  <c r="AQ583" i="1"/>
  <c r="AR583" i="1" s="1"/>
  <c r="AQ163" i="1"/>
  <c r="AR163" i="1" s="1"/>
  <c r="AU163" i="1"/>
  <c r="AU72" i="1"/>
  <c r="AQ72" i="1"/>
  <c r="AR72" i="1" s="1"/>
  <c r="AQ201" i="1"/>
  <c r="AR201" i="1" s="1"/>
  <c r="AU201" i="1"/>
  <c r="AQ531" i="1"/>
  <c r="AR531" i="1" s="1"/>
  <c r="AU531" i="1"/>
  <c r="AQ613" i="1"/>
  <c r="AR613" i="1" s="1"/>
  <c r="AU613" i="1"/>
  <c r="AQ441" i="1"/>
  <c r="AR441" i="1" s="1"/>
  <c r="AU441" i="1"/>
  <c r="AQ422" i="1"/>
  <c r="AR422" i="1" s="1"/>
  <c r="AU422" i="1"/>
  <c r="AP113" i="1"/>
  <c r="A113" i="1"/>
  <c r="AP65" i="1"/>
  <c r="A65" i="1"/>
  <c r="AP274" i="1"/>
  <c r="A274" i="1"/>
  <c r="AP617" i="1"/>
  <c r="A617" i="1"/>
  <c r="AP158" i="1"/>
  <c r="A158" i="1"/>
  <c r="AP24" i="1"/>
  <c r="A24" i="1"/>
  <c r="AP395" i="1"/>
  <c r="A395" i="1"/>
  <c r="AP48" i="1"/>
  <c r="A48" i="1"/>
  <c r="AP584" i="1"/>
  <c r="A584" i="1"/>
  <c r="A35" i="1"/>
  <c r="AP35" i="1"/>
  <c r="AP74" i="1"/>
  <c r="A74" i="1"/>
  <c r="AP225" i="1"/>
  <c r="A225" i="1"/>
  <c r="A435" i="1"/>
  <c r="AP435" i="1"/>
  <c r="A615" i="1"/>
  <c r="AP615" i="1"/>
  <c r="AP438" i="1"/>
  <c r="A438" i="1"/>
  <c r="AP428" i="1"/>
  <c r="A428" i="1"/>
  <c r="AP63" i="1"/>
  <c r="A63" i="1"/>
  <c r="AP436" i="1"/>
  <c r="A436" i="1"/>
  <c r="AP486" i="1"/>
  <c r="A486" i="1"/>
  <c r="A226" i="1"/>
  <c r="AP226" i="1"/>
  <c r="AP437" i="1"/>
  <c r="A437" i="1"/>
  <c r="AP14" i="1"/>
  <c r="A14" i="1"/>
  <c r="AP224" i="1"/>
  <c r="A224" i="1"/>
  <c r="AQ109" i="1"/>
  <c r="AR109" i="1" s="1"/>
  <c r="AU109" i="1"/>
  <c r="AU170" i="1"/>
  <c r="AQ170" i="1"/>
  <c r="AR170" i="1" s="1"/>
  <c r="AU142" i="1"/>
  <c r="AQ142" i="1"/>
  <c r="AR142" i="1" s="1"/>
  <c r="AU271" i="1"/>
  <c r="AQ271" i="1"/>
  <c r="AR271" i="1" s="1"/>
  <c r="AU392" i="1"/>
  <c r="AQ392" i="1"/>
  <c r="AR392" i="1" s="1"/>
  <c r="AP81" i="1"/>
  <c r="A81" i="1"/>
  <c r="AP218" i="1"/>
  <c r="A218" i="1"/>
  <c r="AP204" i="1"/>
  <c r="A204" i="1"/>
  <c r="AP415" i="1"/>
  <c r="A415" i="1"/>
  <c r="AP37" i="1"/>
  <c r="A37" i="1"/>
  <c r="AQ119" i="1"/>
  <c r="AR119" i="1" s="1"/>
  <c r="AU119" i="1"/>
  <c r="AU619" i="1"/>
  <c r="AQ619" i="1"/>
  <c r="AR619" i="1" s="1"/>
  <c r="AQ480" i="1"/>
  <c r="AR480" i="1" s="1"/>
  <c r="AU480" i="1"/>
  <c r="AU551" i="1"/>
  <c r="AQ551" i="1"/>
  <c r="AR551" i="1" s="1"/>
  <c r="AQ403" i="1"/>
  <c r="AR403" i="1" s="1"/>
  <c r="AU403" i="1"/>
  <c r="AQ611" i="1"/>
  <c r="AR611" i="1" s="1"/>
  <c r="AU611" i="1"/>
  <c r="AP25" i="1"/>
  <c r="A25" i="1"/>
  <c r="AP575" i="1"/>
  <c r="A575" i="1"/>
  <c r="AQ139" i="1"/>
  <c r="AR139" i="1" s="1"/>
  <c r="AU139" i="1"/>
  <c r="AU439" i="1"/>
  <c r="AQ439" i="1"/>
  <c r="AR439" i="1" s="1"/>
  <c r="AU200" i="1"/>
  <c r="AQ200" i="1"/>
  <c r="AR200" i="1" s="1"/>
  <c r="AQ500" i="1"/>
  <c r="AR500" i="1" s="1"/>
  <c r="AU500" i="1"/>
  <c r="AQ552" i="1"/>
  <c r="AR552" i="1" s="1"/>
  <c r="AU552" i="1"/>
  <c r="AU211" i="1"/>
  <c r="AQ211" i="1"/>
  <c r="AR211" i="1" s="1"/>
  <c r="AU322" i="1"/>
  <c r="AQ322" i="1"/>
  <c r="AR322" i="1" s="1"/>
  <c r="AU243" i="1"/>
  <c r="AQ243" i="1"/>
  <c r="AR243" i="1" s="1"/>
  <c r="AP316" i="1"/>
  <c r="A316" i="1"/>
  <c r="AP366" i="1"/>
  <c r="A366" i="1"/>
  <c r="AP464" i="1"/>
  <c r="A464" i="1"/>
  <c r="A508" i="1"/>
  <c r="AP508" i="1"/>
  <c r="AQ89" i="1"/>
  <c r="AR89" i="1" s="1"/>
  <c r="AU89" i="1"/>
  <c r="AU189" i="1"/>
  <c r="AQ189" i="1"/>
  <c r="AR189" i="1" s="1"/>
  <c r="AU289" i="1"/>
  <c r="AQ289" i="1"/>
  <c r="AR289" i="1" s="1"/>
  <c r="AU389" i="1"/>
  <c r="AQ389" i="1"/>
  <c r="AR389" i="1" s="1"/>
  <c r="AU489" i="1"/>
  <c r="AQ489" i="1"/>
  <c r="AR489" i="1" s="1"/>
  <c r="AU589" i="1"/>
  <c r="AQ589" i="1"/>
  <c r="AR589" i="1" s="1"/>
  <c r="AQ50" i="1"/>
  <c r="AR50" i="1" s="1"/>
  <c r="AU50" i="1"/>
  <c r="AQ150" i="1"/>
  <c r="AR150" i="1" s="1"/>
  <c r="AU150" i="1"/>
  <c r="AQ250" i="1"/>
  <c r="AR250" i="1" s="1"/>
  <c r="AU250" i="1"/>
  <c r="AQ350" i="1"/>
  <c r="AR350" i="1" s="1"/>
  <c r="AU350" i="1"/>
  <c r="AQ450" i="1"/>
  <c r="AR450" i="1" s="1"/>
  <c r="AU450" i="1"/>
  <c r="AU550" i="1"/>
  <c r="AQ550" i="1"/>
  <c r="AR550" i="1" s="1"/>
  <c r="AQ42" i="1"/>
  <c r="AR42" i="1" s="1"/>
  <c r="AU42" i="1"/>
  <c r="AU462" i="1"/>
  <c r="AQ462" i="1"/>
  <c r="AR462" i="1" s="1"/>
  <c r="AQ632" i="1"/>
  <c r="AR632" i="1" s="1"/>
  <c r="AU632" i="1"/>
  <c r="AQ171" i="1"/>
  <c r="AR171" i="1" s="1"/>
  <c r="AU171" i="1"/>
  <c r="AQ423" i="1"/>
  <c r="AR423" i="1" s="1"/>
  <c r="AU423" i="1"/>
  <c r="AQ102" i="1"/>
  <c r="AR102" i="1" s="1"/>
  <c r="AU102" i="1"/>
  <c r="AU263" i="1"/>
  <c r="AQ263" i="1"/>
  <c r="AR263" i="1" s="1"/>
  <c r="AU172" i="1"/>
  <c r="AQ172" i="1"/>
  <c r="AR172" i="1" s="1"/>
  <c r="AQ231" i="1"/>
  <c r="AR231" i="1" s="1"/>
  <c r="AU231" i="1"/>
  <c r="AU541" i="1"/>
  <c r="AQ541" i="1"/>
  <c r="AR541" i="1" s="1"/>
  <c r="AQ262" i="1"/>
  <c r="AR262" i="1" s="1"/>
  <c r="AU262" i="1"/>
  <c r="AQ463" i="1"/>
  <c r="AR463" i="1" s="1"/>
  <c r="AU463" i="1"/>
  <c r="A626" i="1"/>
  <c r="A634" i="1"/>
  <c r="AP235" i="1"/>
  <c r="A235" i="1"/>
  <c r="AP327" i="1"/>
  <c r="A327" i="1"/>
  <c r="A468" i="1"/>
  <c r="AP468" i="1"/>
  <c r="A75" i="1"/>
  <c r="AP75" i="1"/>
  <c r="AP78" i="1"/>
  <c r="A78" i="1"/>
  <c r="AP26" i="1"/>
  <c r="A26" i="1"/>
  <c r="AP94" i="1"/>
  <c r="A94" i="1"/>
  <c r="AP138" i="1"/>
  <c r="A138" i="1"/>
  <c r="AP123" i="1"/>
  <c r="A123" i="1"/>
  <c r="AP284" i="1"/>
  <c r="A284" i="1"/>
  <c r="AP574" i="1"/>
  <c r="A574" i="1"/>
  <c r="AP253" i="1"/>
  <c r="A253" i="1"/>
  <c r="AP57" i="1"/>
  <c r="A57" i="1"/>
  <c r="AP147" i="1"/>
  <c r="A147" i="1"/>
  <c r="AP257" i="1"/>
  <c r="A257" i="1"/>
  <c r="AP277" i="1"/>
  <c r="A277" i="1"/>
  <c r="AP168" i="1"/>
  <c r="A168" i="1"/>
  <c r="A223" i="1"/>
  <c r="AP223" i="1"/>
  <c r="AP31" i="1"/>
  <c r="A31" i="1"/>
  <c r="AP131" i="1"/>
  <c r="A131" i="1"/>
  <c r="AP58" i="1"/>
  <c r="A58" i="1"/>
  <c r="AP325" i="1"/>
  <c r="A325" i="1"/>
  <c r="AP283" i="1"/>
  <c r="A283" i="1"/>
  <c r="AP577" i="1"/>
  <c r="A577" i="1"/>
  <c r="AU270" i="1"/>
  <c r="AQ270" i="1"/>
  <c r="AR270" i="1" s="1"/>
  <c r="AQ603" i="1"/>
  <c r="AR603" i="1" s="1"/>
  <c r="AU603" i="1"/>
  <c r="AP177" i="1"/>
  <c r="A177" i="1"/>
  <c r="AU280" i="1"/>
  <c r="AQ280" i="1"/>
  <c r="AR280" i="1" s="1"/>
  <c r="AU99" i="1"/>
  <c r="AQ99" i="1"/>
  <c r="AR99" i="1" s="1"/>
  <c r="AU199" i="1"/>
  <c r="AQ199" i="1"/>
  <c r="AR199" i="1" s="1"/>
  <c r="AQ299" i="1"/>
  <c r="AR299" i="1" s="1"/>
  <c r="AU299" i="1"/>
  <c r="AQ399" i="1"/>
  <c r="AR399" i="1" s="1"/>
  <c r="AU399" i="1"/>
  <c r="AU499" i="1"/>
  <c r="AQ499" i="1"/>
  <c r="AR499" i="1" s="1"/>
  <c r="AQ599" i="1"/>
  <c r="AR599" i="1" s="1"/>
  <c r="AU599" i="1"/>
  <c r="AQ60" i="1"/>
  <c r="AR60" i="1" s="1"/>
  <c r="AU60" i="1"/>
  <c r="AQ160" i="1"/>
  <c r="AR160" i="1" s="1"/>
  <c r="AU160" i="1"/>
  <c r="AQ260" i="1"/>
  <c r="AR260" i="1" s="1"/>
  <c r="AU260" i="1"/>
  <c r="AU360" i="1"/>
  <c r="AQ360" i="1"/>
  <c r="AR360" i="1" s="1"/>
  <c r="AQ460" i="1"/>
  <c r="AR460" i="1" s="1"/>
  <c r="AU460" i="1"/>
  <c r="AU560" i="1"/>
  <c r="AQ560" i="1"/>
  <c r="AR560" i="1" s="1"/>
  <c r="AU112" i="1"/>
  <c r="AQ112" i="1"/>
  <c r="AR112" i="1" s="1"/>
  <c r="AU482" i="1"/>
  <c r="AQ482" i="1"/>
  <c r="AR482" i="1" s="1"/>
  <c r="AU371" i="1"/>
  <c r="AQ371" i="1"/>
  <c r="AR371" i="1" s="1"/>
  <c r="AU241" i="1"/>
  <c r="AQ241" i="1"/>
  <c r="AR241" i="1" s="1"/>
  <c r="AQ443" i="1"/>
  <c r="AR443" i="1" s="1"/>
  <c r="AU443" i="1"/>
  <c r="AU22" i="1"/>
  <c r="AQ22" i="1"/>
  <c r="AR22" i="1" s="1"/>
  <c r="AU292" i="1"/>
  <c r="AQ292" i="1"/>
  <c r="AR292" i="1" s="1"/>
  <c r="AQ252" i="1"/>
  <c r="AR252" i="1" s="1"/>
  <c r="AU252" i="1"/>
  <c r="AQ281" i="1"/>
  <c r="AR281" i="1" s="1"/>
  <c r="AU281" i="1"/>
  <c r="AQ571" i="1"/>
  <c r="AR571" i="1" s="1"/>
  <c r="AU571" i="1"/>
  <c r="AQ362" i="1"/>
  <c r="AR362" i="1" s="1"/>
  <c r="AU362" i="1"/>
  <c r="AQ513" i="1"/>
  <c r="AR513" i="1" s="1"/>
  <c r="AU513" i="1"/>
  <c r="AP115" i="1"/>
  <c r="A115" i="1"/>
  <c r="AP186" i="1"/>
  <c r="A186" i="1"/>
  <c r="AP495" i="1"/>
  <c r="A495" i="1"/>
  <c r="AP516" i="1"/>
  <c r="A516" i="1"/>
  <c r="AP136" i="1"/>
  <c r="A136" i="1"/>
  <c r="AP194" i="1"/>
  <c r="A194" i="1"/>
  <c r="AP264" i="1"/>
  <c r="A264" i="1"/>
  <c r="AP586" i="1"/>
  <c r="A586" i="1"/>
  <c r="AP273" i="1"/>
  <c r="A273" i="1"/>
  <c r="A324" i="1"/>
  <c r="AP324" i="1"/>
  <c r="A511" i="1"/>
  <c r="AP511" i="1"/>
  <c r="AP505" i="1"/>
  <c r="A505" i="1"/>
  <c r="AP416" i="1"/>
  <c r="A416" i="1"/>
  <c r="AP275" i="1"/>
  <c r="A275" i="1"/>
  <c r="AP625" i="1"/>
  <c r="A625" i="1"/>
  <c r="AP146" i="1"/>
  <c r="A146" i="1"/>
  <c r="AP377" i="1"/>
  <c r="A377" i="1"/>
  <c r="AP487" i="1"/>
  <c r="A487" i="1"/>
  <c r="AP248" i="1"/>
  <c r="A248" i="1"/>
  <c r="AP378" i="1"/>
  <c r="A378" i="1"/>
  <c r="AP15" i="1"/>
  <c r="A15" i="1"/>
  <c r="AP153" i="1"/>
  <c r="A153" i="1"/>
  <c r="AQ9" i="1"/>
  <c r="AR9" i="1" s="1"/>
  <c r="AU9" i="1"/>
  <c r="A6" i="1"/>
  <c r="A3" i="4" a="1"/>
  <c r="A3" i="4" s="1"/>
  <c r="J22" i="5"/>
  <c r="J21" i="5"/>
  <c r="AP360" i="1" l="1"/>
  <c r="A360" i="1"/>
  <c r="A191" i="1"/>
  <c r="AP191" i="1"/>
  <c r="AP10" i="1"/>
  <c r="A10" i="1"/>
  <c r="AP232" i="1"/>
  <c r="A232" i="1"/>
  <c r="AP159" i="1"/>
  <c r="A159" i="1"/>
  <c r="AP502" i="1"/>
  <c r="A502" i="1"/>
  <c r="AP252" i="1"/>
  <c r="A252" i="1"/>
  <c r="AP42" i="1"/>
  <c r="A42" i="1"/>
  <c r="AP150" i="1"/>
  <c r="A150" i="1"/>
  <c r="AP552" i="1"/>
  <c r="A552" i="1"/>
  <c r="AP201" i="1"/>
  <c r="A201" i="1"/>
  <c r="AP292" i="1"/>
  <c r="A292" i="1"/>
  <c r="AP362" i="1"/>
  <c r="A362" i="1"/>
  <c r="AP160" i="1"/>
  <c r="A160" i="1"/>
  <c r="AP299" i="1"/>
  <c r="A299" i="1"/>
  <c r="AP603" i="1"/>
  <c r="A603" i="1"/>
  <c r="A231" i="1"/>
  <c r="AP231" i="1"/>
  <c r="A171" i="1"/>
  <c r="AP171" i="1"/>
  <c r="AP450" i="1"/>
  <c r="A450" i="1"/>
  <c r="AP89" i="1"/>
  <c r="A89" i="1"/>
  <c r="AP611" i="1"/>
  <c r="A611" i="1"/>
  <c r="AP119" i="1"/>
  <c r="A119" i="1"/>
  <c r="AP109" i="1"/>
  <c r="A109" i="1"/>
  <c r="A441" i="1"/>
  <c r="AP441" i="1"/>
  <c r="AP163" i="1"/>
  <c r="A163" i="1"/>
  <c r="AP560" i="1"/>
  <c r="A560" i="1"/>
  <c r="AP199" i="1"/>
  <c r="A199" i="1"/>
  <c r="AP270" i="1"/>
  <c r="A270" i="1"/>
  <c r="AP172" i="1"/>
  <c r="A172" i="1"/>
  <c r="AP489" i="1"/>
  <c r="A489" i="1"/>
  <c r="A322" i="1"/>
  <c r="AP322" i="1"/>
  <c r="AP439" i="1"/>
  <c r="A439" i="1"/>
  <c r="AP392" i="1"/>
  <c r="A392" i="1"/>
  <c r="AP583" i="1"/>
  <c r="A583" i="1"/>
  <c r="AP640" i="1"/>
  <c r="A640" i="1"/>
  <c r="AP140" i="1"/>
  <c r="A140" i="1"/>
  <c r="AP279" i="1"/>
  <c r="A279" i="1"/>
  <c r="AP602" i="1"/>
  <c r="A602" i="1"/>
  <c r="AP569" i="1"/>
  <c r="A569" i="1"/>
  <c r="AP181" i="1"/>
  <c r="A181" i="1"/>
  <c r="AP601" i="1"/>
  <c r="A601" i="1"/>
  <c r="AP570" i="1"/>
  <c r="A570" i="1"/>
  <c r="A412" i="1"/>
  <c r="AP412" i="1"/>
  <c r="A321" i="1"/>
  <c r="AP321" i="1"/>
  <c r="AP20" i="1"/>
  <c r="A20" i="1"/>
  <c r="AP610" i="1"/>
  <c r="A610" i="1"/>
  <c r="AP400" i="1"/>
  <c r="A400" i="1"/>
  <c r="AP180" i="1"/>
  <c r="A180" i="1"/>
  <c r="AP470" i="1"/>
  <c r="A470" i="1"/>
  <c r="AP431" i="1"/>
  <c r="A431" i="1"/>
  <c r="AP80" i="1"/>
  <c r="A80" i="1"/>
  <c r="AP622" i="1"/>
  <c r="A622" i="1"/>
  <c r="A501" i="1"/>
  <c r="AP501" i="1"/>
  <c r="AP532" i="1"/>
  <c r="A532" i="1"/>
  <c r="AP280" i="1"/>
  <c r="A280" i="1"/>
  <c r="AP289" i="1"/>
  <c r="A289" i="1"/>
  <c r="A142" i="1"/>
  <c r="AP142" i="1"/>
  <c r="AP141" i="1"/>
  <c r="A141" i="1"/>
  <c r="AP530" i="1"/>
  <c r="A530" i="1"/>
  <c r="AP361" i="1"/>
  <c r="A361" i="1"/>
  <c r="AP230" i="1"/>
  <c r="A230" i="1"/>
  <c r="AP59" i="1"/>
  <c r="A59" i="1"/>
  <c r="AP110" i="1"/>
  <c r="A110" i="1"/>
  <c r="AP102" i="1"/>
  <c r="A102" i="1"/>
  <c r="AP482" i="1"/>
  <c r="A482" i="1"/>
  <c r="AP571" i="1"/>
  <c r="A571" i="1"/>
  <c r="AP443" i="1"/>
  <c r="A443" i="1"/>
  <c r="AP60" i="1"/>
  <c r="A60" i="1"/>
  <c r="A632" i="1"/>
  <c r="AP632" i="1"/>
  <c r="AP350" i="1"/>
  <c r="A350" i="1"/>
  <c r="AP403" i="1"/>
  <c r="A403" i="1"/>
  <c r="AP613" i="1"/>
  <c r="A613" i="1"/>
  <c r="A282" i="1"/>
  <c r="AP282" i="1"/>
  <c r="AP259" i="1"/>
  <c r="A259" i="1"/>
  <c r="AP449" i="1"/>
  <c r="A449" i="1"/>
  <c r="AP580" i="1"/>
  <c r="A580" i="1"/>
  <c r="AP333" i="1"/>
  <c r="A333" i="1"/>
  <c r="AP169" i="1"/>
  <c r="A169" i="1"/>
  <c r="AP120" i="1"/>
  <c r="A120" i="1"/>
  <c r="AP342" i="1"/>
  <c r="A342" i="1"/>
  <c r="AP100" i="1"/>
  <c r="A100" i="1"/>
  <c r="A122" i="1"/>
  <c r="AP122" i="1"/>
  <c r="A543" i="1"/>
  <c r="AP543" i="1"/>
  <c r="AP290" i="1"/>
  <c r="A290" i="1"/>
  <c r="AP429" i="1"/>
  <c r="A429" i="1"/>
  <c r="AP19" i="1"/>
  <c r="A19" i="1"/>
  <c r="AP551" i="1"/>
  <c r="A551" i="1"/>
  <c r="AP40" i="1"/>
  <c r="A40" i="1"/>
  <c r="AP630" i="1"/>
  <c r="A630" i="1"/>
  <c r="AP521" i="1"/>
  <c r="A521" i="1"/>
  <c r="AP359" i="1"/>
  <c r="A359" i="1"/>
  <c r="AP310" i="1"/>
  <c r="A310" i="1"/>
  <c r="AP609" i="1"/>
  <c r="A609" i="1"/>
  <c r="AP459" i="1"/>
  <c r="A459" i="1"/>
  <c r="AP510" i="1"/>
  <c r="A510" i="1"/>
  <c r="AP339" i="1"/>
  <c r="A339" i="1"/>
  <c r="AP419" i="1"/>
  <c r="A419" i="1"/>
  <c r="AP62" i="1"/>
  <c r="A62" i="1"/>
  <c r="AP329" i="1"/>
  <c r="A329" i="1"/>
  <c r="A499" i="1"/>
  <c r="AP499" i="1"/>
  <c r="AP372" i="1"/>
  <c r="A372" i="1"/>
  <c r="AP582" i="1"/>
  <c r="A582" i="1"/>
  <c r="AP241" i="1"/>
  <c r="A241" i="1"/>
  <c r="AP99" i="1"/>
  <c r="A99" i="1"/>
  <c r="AP263" i="1"/>
  <c r="A263" i="1"/>
  <c r="AP462" i="1"/>
  <c r="A462" i="1"/>
  <c r="AP389" i="1"/>
  <c r="A389" i="1"/>
  <c r="A211" i="1"/>
  <c r="AP211" i="1"/>
  <c r="AP271" i="1"/>
  <c r="A271" i="1"/>
  <c r="AP581" i="1"/>
  <c r="A581" i="1"/>
  <c r="AP179" i="1"/>
  <c r="A179" i="1"/>
  <c r="AP312" i="1"/>
  <c r="A312" i="1"/>
  <c r="AP380" i="1"/>
  <c r="A380" i="1"/>
  <c r="AP281" i="1"/>
  <c r="A281" i="1"/>
  <c r="AP460" i="1"/>
  <c r="A460" i="1"/>
  <c r="A599" i="1"/>
  <c r="AP599" i="1"/>
  <c r="AP463" i="1"/>
  <c r="A463" i="1"/>
  <c r="AP250" i="1"/>
  <c r="A250" i="1"/>
  <c r="AP139" i="1"/>
  <c r="A139" i="1"/>
  <c r="AP531" i="1"/>
  <c r="A531" i="1"/>
  <c r="AP540" i="1"/>
  <c r="A540" i="1"/>
  <c r="AP522" i="1"/>
  <c r="A522" i="1"/>
  <c r="AP469" i="1"/>
  <c r="A469" i="1"/>
  <c r="AP592" i="1"/>
  <c r="A592" i="1"/>
  <c r="AP12" i="1"/>
  <c r="A12" i="1"/>
  <c r="AP149" i="1"/>
  <c r="A149" i="1"/>
  <c r="AP70" i="1"/>
  <c r="A70" i="1"/>
  <c r="AP430" i="1"/>
  <c r="A430" i="1"/>
  <c r="AP442" i="1"/>
  <c r="A442" i="1"/>
  <c r="A639" i="1"/>
  <c r="AP639" i="1"/>
  <c r="AP319" i="1"/>
  <c r="A319" i="1"/>
  <c r="AP101" i="1"/>
  <c r="A101" i="1"/>
  <c r="AP410" i="1"/>
  <c r="A410" i="1"/>
  <c r="AP332" i="1"/>
  <c r="A332" i="1"/>
  <c r="AP182" i="1"/>
  <c r="A182" i="1"/>
  <c r="AP242" i="1"/>
  <c r="A242" i="1"/>
  <c r="AP190" i="1"/>
  <c r="A190" i="1"/>
  <c r="AP401" i="1"/>
  <c r="A401" i="1"/>
  <c r="AP621" i="1"/>
  <c r="A621" i="1"/>
  <c r="AP440" i="1"/>
  <c r="A440" i="1"/>
  <c r="AP79" i="1"/>
  <c r="A79" i="1"/>
  <c r="AP269" i="1"/>
  <c r="A269" i="1"/>
  <c r="AP402" i="1"/>
  <c r="A402" i="1"/>
  <c r="AP300" i="1"/>
  <c r="A300" i="1"/>
  <c r="A519" i="1"/>
  <c r="AP519" i="1"/>
  <c r="AP309" i="1"/>
  <c r="A309" i="1"/>
  <c r="A52" i="1"/>
  <c r="AP52" i="1"/>
  <c r="AP239" i="1"/>
  <c r="A239" i="1"/>
  <c r="AP209" i="1"/>
  <c r="A209" i="1"/>
  <c r="AP41" i="1"/>
  <c r="A41" i="1"/>
  <c r="AP563" i="1"/>
  <c r="A563" i="1"/>
  <c r="AP549" i="1"/>
  <c r="A549" i="1"/>
  <c r="AP229" i="1"/>
  <c r="A229" i="1"/>
  <c r="A579" i="1"/>
  <c r="AP579" i="1"/>
  <c r="AP471" i="1"/>
  <c r="A471" i="1"/>
  <c r="AP262" i="1"/>
  <c r="A262" i="1"/>
  <c r="A612" i="1"/>
  <c r="AP612" i="1"/>
  <c r="AP121" i="1"/>
  <c r="A121" i="1"/>
  <c r="AP161" i="1"/>
  <c r="A161" i="1"/>
  <c r="AP628" i="1"/>
  <c r="A628" i="1"/>
  <c r="A591" i="1"/>
  <c r="AP591" i="1"/>
  <c r="AP411" i="1"/>
  <c r="A411" i="1"/>
  <c r="AP349" i="1"/>
  <c r="A349" i="1"/>
  <c r="AP631" i="1"/>
  <c r="A631" i="1"/>
  <c r="AP572" i="1"/>
  <c r="A572" i="1"/>
  <c r="AP370" i="1"/>
  <c r="A370" i="1"/>
  <c r="AP133" i="1"/>
  <c r="A133" i="1"/>
  <c r="AP490" i="1"/>
  <c r="A490" i="1"/>
  <c r="AP129" i="1"/>
  <c r="A129" i="1"/>
  <c r="AP542" i="1"/>
  <c r="A542" i="1"/>
  <c r="AP590" i="1"/>
  <c r="A590" i="1"/>
  <c r="AP480" i="1"/>
  <c r="A480" i="1"/>
  <c r="AP541" i="1"/>
  <c r="A541" i="1"/>
  <c r="AP550" i="1"/>
  <c r="A550" i="1"/>
  <c r="AP189" i="1"/>
  <c r="A189" i="1"/>
  <c r="AP619" i="1"/>
  <c r="A619" i="1"/>
  <c r="AP170" i="1"/>
  <c r="A170" i="1"/>
  <c r="AP72" i="1"/>
  <c r="A72" i="1"/>
  <c r="AP330" i="1"/>
  <c r="A330" i="1"/>
  <c r="AP69" i="1"/>
  <c r="A69" i="1"/>
  <c r="AP539" i="1"/>
  <c r="A539" i="1"/>
  <c r="AP513" i="1"/>
  <c r="A513" i="1"/>
  <c r="AP260" i="1"/>
  <c r="A260" i="1"/>
  <c r="AP399" i="1"/>
  <c r="A399" i="1"/>
  <c r="AP423" i="1"/>
  <c r="A423" i="1"/>
  <c r="AP50" i="1"/>
  <c r="A50" i="1"/>
  <c r="AP500" i="1"/>
  <c r="A500" i="1"/>
  <c r="AP422" i="1"/>
  <c r="A422" i="1"/>
  <c r="AP340" i="1"/>
  <c r="A340" i="1"/>
  <c r="AP479" i="1"/>
  <c r="A479" i="1"/>
  <c r="AP320" i="1"/>
  <c r="A320" i="1"/>
  <c r="AP562" i="1"/>
  <c r="A562" i="1"/>
  <c r="AP43" i="1"/>
  <c r="A43" i="1"/>
  <c r="AP152" i="1"/>
  <c r="A152" i="1"/>
  <c r="AP219" i="1"/>
  <c r="A219" i="1"/>
  <c r="AP291" i="1"/>
  <c r="A291" i="1"/>
  <c r="AP261" i="1"/>
  <c r="A261" i="1"/>
  <c r="AP30" i="1"/>
  <c r="A30" i="1"/>
  <c r="AP520" i="1"/>
  <c r="A520" i="1"/>
  <c r="AP249" i="1"/>
  <c r="A249" i="1"/>
  <c r="A641" i="1"/>
  <c r="AP641" i="1"/>
  <c r="AP620" i="1"/>
  <c r="A620" i="1"/>
  <c r="AP92" i="1"/>
  <c r="A92" i="1"/>
  <c r="AP49" i="1"/>
  <c r="A49" i="1"/>
  <c r="AP391" i="1"/>
  <c r="A391" i="1"/>
  <c r="AP629" i="1"/>
  <c r="A629" i="1"/>
  <c r="AP22" i="1"/>
  <c r="A22" i="1"/>
  <c r="AP112" i="1"/>
  <c r="A112" i="1"/>
  <c r="AP589" i="1"/>
  <c r="A589" i="1"/>
  <c r="A243" i="1"/>
  <c r="AP243" i="1"/>
  <c r="AP200" i="1"/>
  <c r="A200" i="1"/>
  <c r="AP452" i="1"/>
  <c r="A452" i="1"/>
  <c r="AP561" i="1"/>
  <c r="A561" i="1"/>
  <c r="AP130" i="1"/>
  <c r="A130" i="1"/>
  <c r="AP39" i="1"/>
  <c r="A39" i="1"/>
  <c r="AP369" i="1"/>
  <c r="A369" i="1"/>
  <c r="AP382" i="1"/>
  <c r="A382" i="1"/>
  <c r="A302" i="1"/>
  <c r="AP302" i="1"/>
  <c r="AP451" i="1"/>
  <c r="A451" i="1"/>
  <c r="AP192" i="1"/>
  <c r="A192" i="1"/>
  <c r="AP600" i="1"/>
  <c r="A600" i="1"/>
  <c r="AP509" i="1"/>
  <c r="A509" i="1"/>
  <c r="AP492" i="1"/>
  <c r="A492" i="1"/>
  <c r="AP202" i="1"/>
  <c r="A202" i="1"/>
  <c r="AP529" i="1"/>
  <c r="A529" i="1"/>
  <c r="AP29" i="1"/>
  <c r="A29" i="1"/>
  <c r="AP409" i="1"/>
  <c r="A409" i="1"/>
  <c r="A371" i="1"/>
  <c r="AP371" i="1"/>
  <c r="AP162" i="1"/>
  <c r="A162" i="1"/>
  <c r="AP90" i="1"/>
  <c r="A90" i="1"/>
  <c r="AP240" i="1"/>
  <c r="A240" i="1"/>
  <c r="A379" i="1"/>
  <c r="AP379" i="1"/>
  <c r="AP311" i="1"/>
  <c r="A311" i="1"/>
  <c r="A559" i="1"/>
  <c r="AP559" i="1"/>
  <c r="AP210" i="1"/>
  <c r="A210" i="1"/>
  <c r="AP91" i="1"/>
  <c r="A91" i="1"/>
  <c r="A21" i="1"/>
  <c r="AP21" i="1"/>
  <c r="AP491" i="1"/>
  <c r="A491" i="1"/>
  <c r="A71" i="1"/>
  <c r="AP71" i="1"/>
  <c r="AP221" i="1"/>
  <c r="A221" i="1"/>
  <c r="AP220" i="1"/>
  <c r="A220" i="1"/>
  <c r="AP512" i="1"/>
  <c r="A512" i="1"/>
  <c r="AP420" i="1"/>
  <c r="A420" i="1"/>
  <c r="A421" i="1"/>
  <c r="AP421" i="1"/>
  <c r="AP212" i="1"/>
  <c r="A212" i="1"/>
  <c r="AP341" i="1"/>
  <c r="A341" i="1"/>
  <c r="AP390" i="1"/>
  <c r="A390" i="1"/>
  <c r="AP9" i="1"/>
  <c r="A9" i="1"/>
  <c r="E3" i="4" l="1" a="1"/>
  <c r="E3"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tc={C8C0DA6D-81EC-4D8E-B0EB-4EDDEC5EA839}</author>
    <author>tc={EB64C9E7-13DF-417D-96BB-2AB76B32F74D}</author>
    <author>tc={0DBD9DCC-E22C-4CA6-B2A3-5FB64D883C65}</author>
  </authors>
  <commentList>
    <comment ref="D2" authorId="0" shapeId="0" xr:uid="{C8C0DA6D-81EC-4D8E-B0EB-4EDDEC5EA839}">
      <text>
        <t>[Threaded comment]
Your version of Excel allows you to read this threaded comment; however, any edits to it will get removed if the file is opened in a newer version of Excel. Learn more: https://go.microsoft.com/fwlink/?linkid=870924
Comment:
    Ease of Use 
Response Time 
OS Coverage (Visibility)</t>
      </text>
    </comment>
    <comment ref="C5" authorId="1" shapeId="0" xr:uid="{EB64C9E7-13DF-417D-96BB-2AB76B32F74D}">
      <text>
        <t xml:space="preserve">[Threaded comment]
Your version of Excel allows you to read this threaded comment; however, any edits to it will get removed if the file is opened in a newer version of Excel. Learn more: https://go.microsoft.com/fwlink/?linkid=870924
Comment:
    Without the right tools or processes to aggregate and make sense of all the data, your team might not be effective yet after automating a few rules/queries. Hunters might be running queries and still get a very high amount of events that still need to be analyzed.
Tools collecting/integrating the right data (NOT JUST MORE DATA) to improve the detection of an adversary technique.
</t>
      </text>
    </comment>
    <comment ref="C6" authorId="2" shapeId="0" xr:uid="{0DBD9DCC-E22C-4CA6-B2A3-5FB64D883C65}">
      <text>
        <t>[Threaded comment]
Your version of Excel allows you to read this threaded comment; however, any edits to it will get removed if the file is opened in a newer version of Excel. Learn more: https://go.microsoft.com/fwlink/?linkid=870924
Comment:
    Tools helping you leverage more than just simple outlier detection techniques. Here is where the capability of using advanced data science techniques are posible with the right libraries and plugins provided by your tools with access to your data (i.e Integration of Spark Analytics). (Remember, data science concepts such as machine learning might not be applicable to every single use case or technique that you are trying to detect). If you can validate the detection of an adversay technique by just applying basic data science techniques, then you might be already in the "Very Good" level.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<sst xmlns="http://schemas.openxmlformats.org/spreadsheetml/2006/main" count="15159" uniqueCount="5156">
  <si>
    <t>BELOW IS THE CALCULATED TOP TECHNIQUE SCORE</t>
  </si>
  <si>
    <t>Top Technique Score</t>
  </si>
  <si>
    <t>TID</t>
  </si>
  <si>
    <t>Name</t>
  </si>
  <si>
    <t>Ransomware Top Technique Score</t>
  </si>
  <si>
    <t>Additional Score Added (BY USER INPUT)</t>
  </si>
  <si>
    <t>What level is your PROCESS Coverage? (N/L/M/H)</t>
  </si>
  <si>
    <t>h</t>
  </si>
  <si>
    <t>What level is your NETWORK Coverage? (N/L/M/H)</t>
  </si>
  <si>
    <t>What level is your FILE Coverage? (N/L/M/H)</t>
  </si>
  <si>
    <t>n</t>
  </si>
  <si>
    <t>What level is your CLOUD Coverage? (N/L/M/H)</t>
  </si>
  <si>
    <t>What level is your HARDWARE Coverage? (N/L/M/H)</t>
  </si>
  <si>
    <t xml:space="preserve">OS Filter </t>
  </si>
  <si>
    <t>NIST</t>
  </si>
  <si>
    <t>CIS</t>
  </si>
  <si>
    <t>Detections</t>
  </si>
  <si>
    <t>Choke Point</t>
  </si>
  <si>
    <t>Prevalence</t>
  </si>
  <si>
    <t xml:space="preserve">Actionability </t>
  </si>
  <si>
    <t>User Input Section</t>
  </si>
  <si>
    <t>Ransomware List</t>
  </si>
  <si>
    <t>Mitigations</t>
  </si>
  <si>
    <t>Total Ransomware Top Score (Utility)</t>
  </si>
  <si>
    <t xml:space="preserve">Total Top Att&amp;ck Score </t>
  </si>
  <si>
    <t>Technique (ID)</t>
  </si>
  <si>
    <t>Technique (Name)</t>
  </si>
  <si>
    <t>Sub-technique (Name)</t>
  </si>
  <si>
    <t>Num. TID Before</t>
  </si>
  <si>
    <t>Num. TID After</t>
  </si>
  <si>
    <t>Choke Point Score</t>
  </si>
  <si>
    <t>Before Utility (unclipped)</t>
  </si>
  <si>
    <t>Before Utility</t>
  </si>
  <si>
    <t>After Utility (unclipped)</t>
  </si>
  <si>
    <t>After Utility</t>
  </si>
  <si>
    <t>Prevalence Scores</t>
  </si>
  <si>
    <t>Num. CAR</t>
  </si>
  <si>
    <t>Num. Sigma</t>
  </si>
  <si>
    <t>Num. ES SIEM</t>
  </si>
  <si>
    <t>Num. Splunk</t>
  </si>
  <si>
    <t>CIS Controls</t>
  </si>
  <si>
    <t>Num. CIS Controls</t>
  </si>
  <si>
    <t>NIST Controls</t>
  </si>
  <si>
    <t>Num. 800-53 (r5)</t>
  </si>
  <si>
    <t>Actionability Score</t>
  </si>
  <si>
    <t>Total Mitigations</t>
  </si>
  <si>
    <t>Mitigations Utility (unclipped)</t>
  </si>
  <si>
    <t>Mitigations Utility</t>
  </si>
  <si>
    <t>Total Detections</t>
  </si>
  <si>
    <t>Detections Utility (unclipped)</t>
  </si>
  <si>
    <t>Detections Utility</t>
  </si>
  <si>
    <t>Technique Status</t>
  </si>
  <si>
    <t>data sources</t>
  </si>
  <si>
    <t>Process Coverage</t>
  </si>
  <si>
    <t>Process Modifier</t>
  </si>
  <si>
    <t>Network Coverage</t>
  </si>
  <si>
    <t>Network Modifier</t>
  </si>
  <si>
    <t>File Coverage</t>
  </si>
  <si>
    <t>File Modifier</t>
  </si>
  <si>
    <t>Cloud Coverage</t>
  </si>
  <si>
    <t>Cloud Modifier</t>
  </si>
  <si>
    <t>Hardware Coverage</t>
  </si>
  <si>
    <t>Hardware Modifier</t>
  </si>
  <si>
    <t>Ransomware (Total # of ATT&amp;CK Observations)</t>
  </si>
  <si>
    <t>Total Ransomware Top Score (Utility)2</t>
  </si>
  <si>
    <t>TAT Utility (unclipped)</t>
  </si>
  <si>
    <t>TAT Utility</t>
  </si>
  <si>
    <t>Count Utility (unclipped)</t>
  </si>
  <si>
    <t>Count Utility</t>
  </si>
  <si>
    <t>Total Ransomware Top Score (Polynomial)2</t>
  </si>
  <si>
    <t>T1001</t>
  </si>
  <si>
    <t>Data Obfuscation</t>
  </si>
  <si>
    <t>n/a</t>
  </si>
  <si>
    <t>13.3, 13.8</t>
  </si>
  <si>
    <t>AC-4,CA-7,CM-2,CM-6,SC-7,SI-3,SI-4</t>
  </si>
  <si>
    <t>Network Traffic: Network Traffic Content</t>
  </si>
  <si>
    <t>T1001.001</t>
  </si>
  <si>
    <t>Junk Data</t>
  </si>
  <si>
    <t>T1001.002</t>
  </si>
  <si>
    <t>Steganography</t>
  </si>
  <si>
    <t>T1001.003</t>
  </si>
  <si>
    <t>Protocol Impersonation</t>
  </si>
  <si>
    <t>T1003</t>
  </si>
  <si>
    <t>OS Credential Dumping</t>
  </si>
  <si>
    <t>2.6, 3.11, 3.12, 4.1, 4.7, 4.8, 5.2, 5.3, 5.4, 6.1, 6.2, 6.8, 11.3, 14.1, 14.3,16.1, 16.9, 18.3, 18.5</t>
  </si>
  <si>
    <t>AC-16,AC-2,AC-3,AC-4,AC-5,AC-6,CA-7,CM-2,CM-5,CM-6,CM-7,CP-9,IA-2,IA-4,IA-5,SC-28,SC-39,SI-12,SI-2,SI-3,SI-4,SI-7</t>
  </si>
  <si>
    <t>Active Directory: Active Directory Object Access, Command: Command Execution, File: File Access, Network Traffic: Network Traffic Content, Network Traffic: Network Traffic Flow, Process: OS API Execution, Process: Process Access, Process: Process Creation, Windows Registry: Windows Registry Key Access</t>
  </si>
  <si>
    <t>T1003.001</t>
  </si>
  <si>
    <t>LSASS Memory</t>
  </si>
  <si>
    <t>2.6, 4.1, 4.7, 4.8, 5.2, 5.3, 5.4, 6.1, 6.2, 6.8, 14.1, 14.3, 16.1, 16.9, 18.3, 18.5</t>
  </si>
  <si>
    <t>AC-2,AC-3,AC-4,AC-5,AC-6,CA-7,CM-2,CM-5,CM-6,CM-7,IA-2,IA-5,SC-28,SC-3,SC-39,SI-16,SI-2,SI-3,SI-4</t>
  </si>
  <si>
    <t>Command: Command Execution, Process: OS API Execution, Process: Process Access, Process: Process Creation</t>
  </si>
  <si>
    <t>T1003.002</t>
  </si>
  <si>
    <t>Security Account Manager</t>
  </si>
  <si>
    <t>4.1, 4.7, 4.8, 5.2, 5.3, 5.4, 6.1, 6.2, 6.8, 14.1, 14.3, 16.1, 16.9, 18.3, 18.5</t>
  </si>
  <si>
    <t>AC-2,AC-3,AC-5,AC-6,CA-7,CM-2,CM-5,CM-6,CM-7,IA-2,IA-5,SC-28,SC-39,SI-3,SI-4</t>
  </si>
  <si>
    <t>Command: Command Execution, File: File Access, Windows Registry: Windows Registry Key Access</t>
  </si>
  <si>
    <t>T1003.003</t>
  </si>
  <si>
    <t>NTDS</t>
  </si>
  <si>
    <t>3.11, 3.12, 4.7, 5.2, 5.3, 5.4, 6.1, 6.2, 6.8, 11.3, 14.1, 14.3, 16.1, 16.9</t>
  </si>
  <si>
    <t>AC-16,AC-2,AC-3,AC-5,AC-6,CA-7,CM-2,CM-5,CM-6,CP-9,IA-2,IA-5,SC-28,SC-39,SI-12,SI-3,SI-4,SI-7</t>
  </si>
  <si>
    <t>Command: Command Execution, File: File Access</t>
  </si>
  <si>
    <t>T1003.004</t>
  </si>
  <si>
    <t>LSA Secrets</t>
  </si>
  <si>
    <t>4.7, 5.2, 5.3, 5.4, 6.1, 6.2, 6.8, 14.1, 14.3, 16.1, 16.9</t>
  </si>
  <si>
    <t>AC-2,AC-3,AC-5,AC-6,CA-7,CM-2,CM-5,CM-6,IA-2,IA-5,SC-28,SC-39,SI-3,SI-4</t>
  </si>
  <si>
    <t>Command: Command Execution, Windows Registry: Windows Registry Key Access</t>
  </si>
  <si>
    <t>T1003.005</t>
  </si>
  <si>
    <t>Cached Domain Credentials</t>
  </si>
  <si>
    <t>4.1, 4.7, 5.2, 5.3, 5.4, 6.1, 6.2, 6.8, 14.1, 14.3, 16.1, 16.9, 18.3, 18.5</t>
  </si>
  <si>
    <t>AC-2,AC-3,AC-4,AC-5,AC-6,CA-7,CM-2,CM-5,CM-6,CM-7,IA-2,IA-4,IA-5,SC-28,SC-39,SI-3,SI-4</t>
  </si>
  <si>
    <t>Command: Command Execution</t>
  </si>
  <si>
    <t>T1003.006</t>
  </si>
  <si>
    <t>DCSync</t>
  </si>
  <si>
    <t>4.1,4.7,5.2,5.3,5.4,6.1,6.2,6.8,18.3,18.5</t>
  </si>
  <si>
    <t>AC-2,AC-3,AC-4,AC-5,AC-6,CA-7,CM-2,CM-5,CM-6,IA-2,IA-4,IA-5,SC-28,SC-39,SI-3,SI-4</t>
  </si>
  <si>
    <t>Active Directory: Active Directory Object Access, Network Traffic: Network Traffic Content, Network Traffic: Network Traffic Flow</t>
  </si>
  <si>
    <t>T1003.007</t>
  </si>
  <si>
    <t>Proc Filesystem</t>
  </si>
  <si>
    <t>3.3,4.7,5.2,5.3,5.4,6.1,6.2,6.8</t>
  </si>
  <si>
    <t>T1003.008</t>
  </si>
  <si>
    <t>/etc/passwd and /etc/shadow</t>
  </si>
  <si>
    <t>T1005</t>
  </si>
  <si>
    <t>Data from Local System</t>
  </si>
  <si>
    <t>Command: Command Execution, File: File Access, Process: OS API Execution, Process: Process Creation, Script: Script Execution</t>
  </si>
  <si>
    <t>T1006</t>
  </si>
  <si>
    <t>Direct Volume Access</t>
  </si>
  <si>
    <t>Can't Mitigate</t>
  </si>
  <si>
    <t>Command: Command Execution, Drive: Drive Access</t>
  </si>
  <si>
    <t>T1007</t>
  </si>
  <si>
    <t>System Service Discovery</t>
  </si>
  <si>
    <t>Command: Command Execution, Process: OS API Execution, Process: Process Creation</t>
  </si>
  <si>
    <t>T1008</t>
  </si>
  <si>
    <t>Fallback Channels</t>
  </si>
  <si>
    <t>13.3,13.8</t>
  </si>
  <si>
    <t>AC-4,CA-7,CM-2,CM-6,CM-7,SC-7,SI-3,SI-4</t>
  </si>
  <si>
    <t>Network Traffic: Network Connection Creation, Network Traffic: Network Traffic Flow</t>
  </si>
  <si>
    <t>T1010</t>
  </si>
  <si>
    <t>Application Window Discovery</t>
  </si>
  <si>
    <t>T1011</t>
  </si>
  <si>
    <t>Exfiltration Over Other Network Medium</t>
  </si>
  <si>
    <t>4.1,18.3,18.5</t>
  </si>
  <si>
    <t>AC-18,CM-6,CM-7,SI-4</t>
  </si>
  <si>
    <t>Command: Command Execution, File: File Access, Network Traffic: Network Connection Creation, Network Traffic: Network Traffic Content, Network Traffic: Network Traffic Flow</t>
  </si>
  <si>
    <t>T1011.001</t>
  </si>
  <si>
    <t>Exfiltration Over Bluetooth</t>
  </si>
  <si>
    <t>2.3,2.5,4.1,4.8,18.3,18.5</t>
  </si>
  <si>
    <t>AC-18,CM-2,CM-6,CM-7,CM-8,RA-5,SI-3,SI-4</t>
  </si>
  <si>
    <t>T1012</t>
  </si>
  <si>
    <t>Query Registry</t>
  </si>
  <si>
    <t>Command: Command Execution, Process: OS API Execution, Process: Process Creation, Windows Registry: Windows Registry Key Access</t>
  </si>
  <si>
    <t>T1014</t>
  </si>
  <si>
    <t>Rootkit</t>
  </si>
  <si>
    <t>Drive: Drive Modification, File: File Modification, Firmware: Firmware Modification</t>
  </si>
  <si>
    <t>T1016</t>
  </si>
  <si>
    <t>System Network Configuration Discovery</t>
  </si>
  <si>
    <t>Command: Command Execution, Process: OS API Execution, Process: Process Creation, Script: Script Execution</t>
  </si>
  <si>
    <t>T1016.001</t>
  </si>
  <si>
    <t>Internet Connection Discovery</t>
  </si>
  <si>
    <t>Command: Command Execution, Process: Process Creation</t>
  </si>
  <si>
    <t>T1018</t>
  </si>
  <si>
    <t>Remote System Discovery</t>
  </si>
  <si>
    <t>Command: Command Execution, File: File Access, Network Traffic: Network Connection Creation, Process: Process Creation</t>
  </si>
  <si>
    <t>T1020</t>
  </si>
  <si>
    <t>Automated Exfiltration</t>
  </si>
  <si>
    <t>Command: Command Execution, File: File Access, Network Traffic: Network Connection Creation, Network Traffic: Network Traffic Content, Network Traffic: Network Traffic Flow, Script: Script Execution</t>
  </si>
  <si>
    <t>T1020.001</t>
  </si>
  <si>
    <t>Traffic Duplication</t>
  </si>
  <si>
    <t>3.10,4.2,4.6</t>
  </si>
  <si>
    <t>AC-16,AC-17,AC-18,AC-19,AC-20,AC-4,CA-3,CM-2,CM-6,CM-8,SC-4,SC-7,SC-8,SI-12,SI-4,SI-7</t>
  </si>
  <si>
    <t>T1021</t>
  </si>
  <si>
    <t>Remote Services</t>
  </si>
  <si>
    <t>4.7,5.3,6.1,6.2,6.4,6.5,6.8</t>
  </si>
  <si>
    <t>AC-17,AC-2,AC-20,AC-3,AC-5,AC-6,AC-7,CM-5,CM-6,IA-2,IA-5,SI-4</t>
  </si>
  <si>
    <t>Command: Command Execution, Logon Session: Logon Session Creation, Module: Module Load, Network Share: Network Share Access, Network Traffic: Network Connection Creation, Network Traffic: Network Traffic Flow, Process: Process Creation</t>
  </si>
  <si>
    <t>T1021.001</t>
  </si>
  <si>
    <t>Remote Desktop Protocol</t>
  </si>
  <si>
    <t>2.3,2.5,3.12,4.1,4.2,4.4,4.7,4.8,5.3,6.1,6.2,6.4,6.5,6.8,7.6,7.7,12.2,12.7,12.8,13.5,13.10,16.10,18.3,18.5</t>
  </si>
  <si>
    <t>AC-11,AC-12,AC-17,AC-2,AC-20,AC-3,AC-4,AC-5,AC-6,AC-7,CA-8,CM-2,CM-5,CM-6,CM-7,CM-8,IA-2,IA-4,IA-5,IA-6,RA-5,SC-46,SC-7,SI-4</t>
  </si>
  <si>
    <t>Logon Session: Logon Session Creation, Network Traffic: Network Connection Creation, Network Traffic: Network Traffic Flow, Process: Process Creation</t>
  </si>
  <si>
    <t>T1021.002</t>
  </si>
  <si>
    <t>SMB/Windows Admin Shares</t>
  </si>
  <si>
    <t>4.1,4.2,4.4,4.5,4.7,5.2,5.3,6.1,6.2,6.8,7.6,7.7,12.2,13.4,18.2,18.3</t>
  </si>
  <si>
    <t>AC-17,AC-2,AC-3,AC-4,AC-5,AC-6,CA-7,CM-2,CM-5,CM-6,CM-7,IA-2,SC-7,SI-10,SI-15,SI-4</t>
  </si>
  <si>
    <t>Command: Command Execution, Logon Session: Logon Session Creation, Network Share: Network Share Access, Network Traffic: Network Connection Creation, Network Traffic: Network Traffic Flow</t>
  </si>
  <si>
    <t>T1021.003</t>
  </si>
  <si>
    <t>Distributed Component Object Model</t>
  </si>
  <si>
    <t>2.3,2.5,4.1,4.4,4.5,4.8,7.7,12.2,18.3,18.5</t>
  </si>
  <si>
    <t>AC-17,AC-2,AC-3,AC-4,AC-5,AC-6,CM-2,CM-5,CM-6,CM-7,CM-8,IA-2,RA-5,SC-18,SC-3,SC-46,SC-7,SI-3,SI-4</t>
  </si>
  <si>
    <t>Module: Module Load, Network Traffic: Network Connection Creation, Process: Process Creation</t>
  </si>
  <si>
    <t>T1021.004</t>
  </si>
  <si>
    <t>SSH</t>
  </si>
  <si>
    <t>2.3,2.5,4.1,4.7,4.8,5.3,6.1,6.2,6.4,6.5,6.8,7.6,16.10,18.3,18.5</t>
  </si>
  <si>
    <t>AC-17,AC-2,AC-20,AC-3,AC-5,AC-6,AC-7,CM-2,CM-5,CM-6,CM-8,IA-2,IA-5,RA-5,SI-4</t>
  </si>
  <si>
    <t>Logon Session: Logon Session Creation, Network Traffic: Network Connection Creation, Process: Process Creation</t>
  </si>
  <si>
    <t>T1021.005</t>
  </si>
  <si>
    <t>VNC</t>
  </si>
  <si>
    <t>2.1,2.2,2.3,2.4,2.5,4.2,4.4,4.5,4.8,7.6,7.7,13.4,18.2,18.3,18.5</t>
  </si>
  <si>
    <t>AC-17,AC-2,AC-3,AC-4,AC-6,CA-7,CA-8,CM-11,CM-2,CM-3,CM-5,CM-6,CM-7,CM-8,IA-2,IA-4,IA-6,RA-5,SC-7,SI-10,SI-15,SI-3,SI-4</t>
  </si>
  <si>
    <t>T1021.006</t>
  </si>
  <si>
    <t>Windows Remote Management</t>
  </si>
  <si>
    <t>2.3,2.5,3.12,4.1,4.4,4.5,4.7,4.8,5.3,5.4,6.1,6.2,6.8,7.6,7.7,12.2,12.8,18.3,18.5</t>
  </si>
  <si>
    <t>AC-17,AC-2,AC-3,AC-4,AC-5,AC-6,CM-2,CM-5,CM-6,CM-7,CM-8,IA-2,RA-5,SC-46,SC-7,SI-4</t>
  </si>
  <si>
    <t>Command: Command Execution, Logon Session: Logon Session Creation, Network Traffic: Network Connection Creation, Process: Process Creation, Service: Service Metadata</t>
  </si>
  <si>
    <t>T1025</t>
  </si>
  <si>
    <t>Data from Removable Media</t>
  </si>
  <si>
    <t>AC-16,AC-2,AC-23,AC-3,AC-6,CM-12,CP-9,MP-7,SA-8,SC-13,SC-28,SC-38,SC-41,SI-3,SI-4</t>
  </si>
  <si>
    <t>T1026</t>
  </si>
  <si>
    <t>Multiband Communication</t>
  </si>
  <si>
    <t>Deprecated</t>
  </si>
  <si>
    <t>Command: Command Execution, File: File Creation, File: File Metadata, Process: Process Creation</t>
  </si>
  <si>
    <t>T1027</t>
  </si>
  <si>
    <t>Obfuscated Files or Information</t>
  </si>
  <si>
    <t>10.1,10.2,10.7,13.2,13.7</t>
  </si>
  <si>
    <t>CM-2,CM-6,SI-2,SI-3,SI-4,SI-7</t>
  </si>
  <si>
    <t>Command: Command Execution, File: File Creation, File: File Metadata, Module: Module Load, Process: OS API Execution, Process: Process Creation</t>
  </si>
  <si>
    <t>T1027.001</t>
  </si>
  <si>
    <t>Binary Padding</t>
  </si>
  <si>
    <t>File: File Metadata</t>
  </si>
  <si>
    <t>T1027.002</t>
  </si>
  <si>
    <t>Software Packing</t>
  </si>
  <si>
    <t>SI-2,SI-3,SI-4,SI-7</t>
  </si>
  <si>
    <t>T1027.003</t>
  </si>
  <si>
    <t>T1027.004</t>
  </si>
  <si>
    <t>Compile After Delivery</t>
  </si>
  <si>
    <t>T1027.005</t>
  </si>
  <si>
    <t>Indicator Removal from Tools</t>
  </si>
  <si>
    <t>Application Log: Application Log Content</t>
  </si>
  <si>
    <t>T1027.006</t>
  </si>
  <si>
    <t>HTML Smuggling</t>
  </si>
  <si>
    <t>File: File Creation</t>
  </si>
  <si>
    <t>T1027.007</t>
  </si>
  <si>
    <t>Dynamic API Resolution</t>
  </si>
  <si>
    <t>File: File Metadata, Module: Module Load, Process: OS API Execution</t>
  </si>
  <si>
    <t>T1027.008</t>
  </si>
  <si>
    <t>Stripped Payloads</t>
  </si>
  <si>
    <t>T1027.009</t>
  </si>
  <si>
    <t>Embedded Payloads</t>
  </si>
  <si>
    <t>File: File Creation, File: File Metadata</t>
  </si>
  <si>
    <t>T1029</t>
  </si>
  <si>
    <t>Scheduled Transfer</t>
  </si>
  <si>
    <t>T1030</t>
  </si>
  <si>
    <t>Data Transfer Size Limits</t>
  </si>
  <si>
    <t>T1033</t>
  </si>
  <si>
    <t>System Owner/User Discovery</t>
  </si>
  <si>
    <t>T1034</t>
  </si>
  <si>
    <t>Path Interception</t>
  </si>
  <si>
    <t>T1036</t>
  </si>
  <si>
    <t>Masquerading</t>
  </si>
  <si>
    <t>2.5,2.7,3.3,4.1,6.1,6.2,6.8</t>
  </si>
  <si>
    <t>AC-2,AC-3,AC-6,CA-7,CM-2,CM-6,CM-7,IA-9,SI-10,SI-3,SI-4,SI-7</t>
  </si>
  <si>
    <t>Command: Command Execution, File: File Metadata, File: File Modification, Image: Image Metadata, Process: Process Metadata, Scheduled Job: Scheduled Job Metadata, Scheduled Job: Scheduled Job Modification, Service: Service Creation, Service: Service Metadata</t>
  </si>
  <si>
    <t>T1036.001</t>
  </si>
  <si>
    <t>Invalid Code Signature</t>
  </si>
  <si>
    <t>2.7,4.1</t>
  </si>
  <si>
    <t>CM-2,CM-6,IA-9,SI-4,SI-7</t>
  </si>
  <si>
    <t>T1036.002</t>
  </si>
  <si>
    <t>Right-to-Left Override</t>
  </si>
  <si>
    <t>T1036.003</t>
  </si>
  <si>
    <t>Rename System Utilities</t>
  </si>
  <si>
    <t>3.3,4.1,6.1,6.2,6.8</t>
  </si>
  <si>
    <t>AC-2,AC-3,AC-6,CA-7,CM-2,CM-6,SI-3,SI-4</t>
  </si>
  <si>
    <t>Command: Command Execution, File: File Metadata, File: File Modification, Process: Process Metadata</t>
  </si>
  <si>
    <t>T1036.004</t>
  </si>
  <si>
    <t>Masquerade Task or Service</t>
  </si>
  <si>
    <t>Command: Command Execution, Scheduled Job: Scheduled Job Metadata, Scheduled Job: Scheduled Job Modification, Service: Service Creation, Service: Service Metadata</t>
  </si>
  <si>
    <t>T1036.005</t>
  </si>
  <si>
    <t>Match Legitimate Name or Location</t>
  </si>
  <si>
    <t>File: File Metadata, Image: Image Metadata, Process: Process Metadata</t>
  </si>
  <si>
    <t>T1036.006</t>
  </si>
  <si>
    <t>Space after Filename</t>
  </si>
  <si>
    <t>T1036.007</t>
  </si>
  <si>
    <t>Double File Extension</t>
  </si>
  <si>
    <t>CA-7,CM-2,CM-6,CM-7,IA-2,SI-4</t>
  </si>
  <si>
    <t>T1037</t>
  </si>
  <si>
    <t>Boot or Logon Initialization Scripts</t>
  </si>
  <si>
    <t>2.7,3.3,4.1,5.4,6.1,6.2,6.8</t>
  </si>
  <si>
    <t>AC-17,AC-3,CA-7,CM-2,CM-6,CM-7,SI-3,SI-4,SI-7</t>
  </si>
  <si>
    <t>Active Directory: Active Directory Object Modification, Command: Command Execution, File: File Creation, File: File Modification, Process: Process Creation, Windows Registry: Windows Registry Key Creation</t>
  </si>
  <si>
    <t>T1037.001</t>
  </si>
  <si>
    <t>Logon Script (Windows)</t>
  </si>
  <si>
    <t>AC-17,CM-7</t>
  </si>
  <si>
    <t>Command: Command Execution, Process: Process Creation, Windows Registry: Windows Registry Key Creation</t>
  </si>
  <si>
    <t>T1037.002</t>
  </si>
  <si>
    <t>Logon Script (Mac)</t>
  </si>
  <si>
    <t>AC-3,CA-7,CM-2,CM-6,SI-3,SI-4,SI-7</t>
  </si>
  <si>
    <t>Command: Command Execution, File: File Creation, File: File Modification, Process: Process Creation</t>
  </si>
  <si>
    <t>T1037.003</t>
  </si>
  <si>
    <t>Network Logon Script</t>
  </si>
  <si>
    <t>Active Directory: Active Directory Object Modification, Command: Command Execution, File: File Creation, File: File Modification, Process: Process Creation</t>
  </si>
  <si>
    <t>T1037.004</t>
  </si>
  <si>
    <t>Rc.common</t>
  </si>
  <si>
    <t>T1037.005</t>
  </si>
  <si>
    <t>Startup Items</t>
  </si>
  <si>
    <t>2.7,3.3,4.1,6.1,6.2</t>
  </si>
  <si>
    <t>T1039</t>
  </si>
  <si>
    <t>Data from Network Shared Drive</t>
  </si>
  <si>
    <t>Command: Command Execution, File: File Access, Network Share: Network Share Access, Network Traffic: Network Connection Creation, Network Traffic: Network Traffic Content</t>
  </si>
  <si>
    <t>T1040</t>
  </si>
  <si>
    <t>Network Sniffing</t>
  </si>
  <si>
    <t>4.2,4.6,6.4,6.5,3.10</t>
  </si>
  <si>
    <t>AC-16,AC-17,AC-18,AC-19,IA-2,IA-5,SC-4,SC-8,SI-12,SI-4,SI-7</t>
  </si>
  <si>
    <t>T1041</t>
  </si>
  <si>
    <t>Exfiltration Over C2 Channel</t>
  </si>
  <si>
    <t>AC-16,AC-2,AC-20,AC-23,AC-3,AC-4,AC-6,CA-3,CA-7,SA-8,SA-9,SC-13,SC-28,SC-31,SC-7,SI-3,SI-4,SR-4</t>
  </si>
  <si>
    <t>T1043</t>
  </si>
  <si>
    <t>Commonly Used Port</t>
  </si>
  <si>
    <t>T1046</t>
  </si>
  <si>
    <t>Network Service Scanning</t>
  </si>
  <si>
    <t>3.12,4.4,4.8,7.6,7.7,12.2,12.8,13.3,13.8,16.8,18.2,18.3,16.10</t>
  </si>
  <si>
    <t>AC-4,CA-7,CM-2,CM-6,CM-7,CM-8,RA-5,SC-46,SC-7,SI-3,SI-4</t>
  </si>
  <si>
    <t>Cloud Service: Cloud Service Enumeration, Command: Command Execution, Network Traffic: Network Traffic Flow</t>
  </si>
  <si>
    <t>T1047</t>
  </si>
  <si>
    <t>Windows Management Instrumentation</t>
  </si>
  <si>
    <t>4.7,5.2,5.3,5.4,6.1,6.2,6.8</t>
  </si>
  <si>
    <t>AC-17,AC-2,AC-3,AC-5,AC-6,CM-2,CM-5,CM-6,CM-7,IA-2,RA-5,SC-3,SC-34,SI-16,SI-2,SI-3,SI-4,SI-7</t>
  </si>
  <si>
    <t>Command: Command Execution, Network Traffic: Network Connection Creation, Process: Process Creation</t>
  </si>
  <si>
    <t>T1048</t>
  </si>
  <si>
    <t>Exfiltration Over Alternative Protocol</t>
  </si>
  <si>
    <t>4.2,4.4,7.6,7.7,9.2,12.2,12.8,13.3,13.4,13.8</t>
  </si>
  <si>
    <t>AC-16,AC-2,AC-20,AC-23,AC-3,AC-4,AC-6,CA-3,CA-7,CM-2,CM-6,CM-7,SA-8,SA-9,SC-28,SC-31,SC-46,SC-7,SI-10,SI-15,SI-3,SI-4,SR-4</t>
  </si>
  <si>
    <t>T1048.001</t>
  </si>
  <si>
    <t>Exfiltration Over Symmetric Encrypted Non-C2 Protocol</t>
  </si>
  <si>
    <t>AC-3,AC-4,CA-7,CM-2,CM-6,CM-7,SC-46,SC-7,SI-10,SI-15,SI-3,SI-4</t>
  </si>
  <si>
    <t>T1048.002</t>
  </si>
  <si>
    <t>Exfiltration Over Asymmetric Encrypted Non-C2 Protocol</t>
  </si>
  <si>
    <t>T1048.003</t>
  </si>
  <si>
    <t>Exfiltration Over Unencrypted/Obfuscated Non-C2 Protocol</t>
  </si>
  <si>
    <t>AC-16,AC-2,AC-20,AC-23,AC-3,AC-4,AC-6,CA-3,CA-7,CM-2,CM-6,CM-7,SA-8,SA-9,SC-13,SC-28,SC-31,SC-46,SC-7,SI-10,SI-15,SI-3,SI-4,SR-4</t>
  </si>
  <si>
    <t>T1049</t>
  </si>
  <si>
    <t>System Network Connections Discovery</t>
  </si>
  <si>
    <t>T1051</t>
  </si>
  <si>
    <t>Shared Webroot</t>
  </si>
  <si>
    <t>Command: Command Execution, Process: Process Creation, Scheduled Job: Scheduled Job Creation</t>
  </si>
  <si>
    <t>T1052</t>
  </si>
  <si>
    <t>Exfiltration Over Physical Medium</t>
  </si>
  <si>
    <t>2.3,2.5,4.1,10.3,18.3,18.5</t>
  </si>
  <si>
    <t>AC-16,AC-2,AC-20,AC-23,AC-3,AC-6,CA-7,CM-2,CM-6,CM-7,CM-8,MP-7,RA-5,SA-8,SC-28,SC-41,SI-3,SI-4,SR-4</t>
  </si>
  <si>
    <t>Command: Command Execution, Drive: Drive Creation, File: File Access, Process: Process Creation</t>
  </si>
  <si>
    <t>T1052.001</t>
  </si>
  <si>
    <t>Exfiltration over USB</t>
  </si>
  <si>
    <t>T1053</t>
  </si>
  <si>
    <t>Scheduled Task/Job</t>
  </si>
  <si>
    <t>4.1,4.7,4.8,5.3,5.4,6.1,6.2,6.8,18.3,18.5</t>
  </si>
  <si>
    <t>AC-2,AC-3,AC-5,AC-6,CA-8,CM-2,CM-5,CM-6,CM-7,CM-8,IA-2,IA-4,IA-8,RA-5,SI-4</t>
  </si>
  <si>
    <t>Command: Command Execution, Container: Container Creation, File: File Creation, File: File Modification, Process: Process Creation, Scheduled Job: Scheduled Job Creation</t>
  </si>
  <si>
    <t>AC-2,AC-3,AC-5,AC-6,CA-8,CM-5,IA-2,RA-5,SI-4</t>
  </si>
  <si>
    <t>Command: Command Execution, File: File Modification, Process: Process Creation, Scheduled Job: Scheduled Job Creation</t>
  </si>
  <si>
    <t>T1053.002</t>
  </si>
  <si>
    <t>4.1,4.7,4.8,5.3,5.4,6.1,6.2,6.8,8.3,18.3,18.5</t>
  </si>
  <si>
    <t>AC-2,AC-3,AC-5,AC-6,CA-8,CM-2,CM-5,CM-6,CM-7,CM-8,IA-2,IA-4,RA-5,SI-4</t>
  </si>
  <si>
    <t>T1053.003</t>
  </si>
  <si>
    <t>Cron</t>
  </si>
  <si>
    <t>4.7,5.3,5.4,6.1,6.2,6.8,8.1,8.11,8.2,8.5,8.9,18.3,18.5,8.10</t>
  </si>
  <si>
    <t>T1053.004</t>
  </si>
  <si>
    <t>Launchd</t>
  </si>
  <si>
    <t>Module: Module Load, Process: OS API Execution, Process: Process Access, Process: Process Modification</t>
  </si>
  <si>
    <t>T1053.005</t>
  </si>
  <si>
    <t>Scheduled Task</t>
  </si>
  <si>
    <t>Command: Command Execution, File: File Modification, Process: Process Creation, Scheduled Job: Scheduled Job Creation, Windows Registry: Windows Registry Key Creation</t>
  </si>
  <si>
    <t>T1053.006</t>
  </si>
  <si>
    <t>Systemd Timers</t>
  </si>
  <si>
    <t>3.3,4.1,4.7,5.3,5.4,6.1,6.2,6.8</t>
  </si>
  <si>
    <t>AC-2,AC-3,AC-5,AC-6,CA-7,CM-5,IA-2,SI-4,SI-7</t>
  </si>
  <si>
    <t>T1053.007</t>
  </si>
  <si>
    <t>Container Orchestration Job</t>
  </si>
  <si>
    <t>AC-2,AC-3,AC-5,AC-6,CM-5,IA-2,IA-8</t>
  </si>
  <si>
    <t>Container: Container Creation, File: File Creation, Scheduled Job: Scheduled Job Creation</t>
  </si>
  <si>
    <t>T1055</t>
  </si>
  <si>
    <t>Process Injection</t>
  </si>
  <si>
    <t>4.1,4.7,5.3,5.4,6.1,6.2,6.8,13.2,13.7</t>
  </si>
  <si>
    <t>AC-2,AC-3,AC-5,AC-6,CM-5,CM-6,IA-2,SC-18,SC-7,SI-2,SI-3,SI-4</t>
  </si>
  <si>
    <t>File: File Metadata, File: File Modification, Module: Module Load, Process: OS API Execution, Process: Process Access, Process: Process Metadata, Process: Process Modification</t>
  </si>
  <si>
    <t>T1055.001</t>
  </si>
  <si>
    <t>Dynamic-link Library Injection</t>
  </si>
  <si>
    <t>4.1,13.2,13.7</t>
  </si>
  <si>
    <t>AC-6,SC-18,SC-7,SI-2,SI-3,SI-4</t>
  </si>
  <si>
    <t>Module: Module Load, Process: OS API Execution, Process: Process Access, Process: Process Metadata, Process: Process Modification</t>
  </si>
  <si>
    <t>T1055.002</t>
  </si>
  <si>
    <t>Portable Executable Injection</t>
  </si>
  <si>
    <t>Process: OS API Execution, Process: Process Access, Process: Process Modification</t>
  </si>
  <si>
    <t>T1055.003</t>
  </si>
  <si>
    <t>Thread Execution Hijacking</t>
  </si>
  <si>
    <t>T1055.004</t>
  </si>
  <si>
    <t>Asynchronous Procedure Call</t>
  </si>
  <si>
    <t>T1055.005</t>
  </si>
  <si>
    <t>Thread Local Storage</t>
  </si>
  <si>
    <t>T1055.008</t>
  </si>
  <si>
    <t>Ptrace System Calls</t>
  </si>
  <si>
    <t>T1055.009</t>
  </si>
  <si>
    <t>Proc Memory</t>
  </si>
  <si>
    <t>3.3,4.1,6.1,6.2,6.8,13.2,13.7</t>
  </si>
  <si>
    <t>AC-3,AC-6,CA-7,SC-18,SC-7,SI-16,SI-2,SI-3,SI-4</t>
  </si>
  <si>
    <t>File: File Modification</t>
  </si>
  <si>
    <t>T1055.011</t>
  </si>
  <si>
    <t>Extra Window Memory Injection</t>
  </si>
  <si>
    <t>Process: OS API Execution</t>
  </si>
  <si>
    <t>T1055.012</t>
  </si>
  <si>
    <t>Process Hollowing</t>
  </si>
  <si>
    <t>T1055.013</t>
  </si>
  <si>
    <t>Process Doppelg'e4nging</t>
  </si>
  <si>
    <t>File: File Metadata, Process: OS API Execution</t>
  </si>
  <si>
    <t>T1055.014</t>
  </si>
  <si>
    <t>VDSO Hijacking</t>
  </si>
  <si>
    <t>Module: Module Load, Process: OS API Execution</t>
  </si>
  <si>
    <t>T1055.015</t>
  </si>
  <si>
    <t>ListPlanting</t>
  </si>
  <si>
    <t>Process: OS API Execution, Process: Process Modification</t>
  </si>
  <si>
    <t>T1056</t>
  </si>
  <si>
    <t>Input Capture</t>
  </si>
  <si>
    <t>Driver: Driver Load, File: File Modification, Process: OS API Execution, Process: Process Creation, Process: Process Metadata, Windows Registry: Windows Registry Key Modification</t>
  </si>
  <si>
    <t>T1056.001</t>
  </si>
  <si>
    <t>Keylogging</t>
  </si>
  <si>
    <t>Driver: Driver Load, Process: OS API Execution, Windows Registry: Windows Registry Key Modification</t>
  </si>
  <si>
    <t>T1056.002</t>
  </si>
  <si>
    <t>GUI Input Capture</t>
  </si>
  <si>
    <t>14.1,14.2,14.6</t>
  </si>
  <si>
    <t>CA-7,SI-3,SI-4,SI-7</t>
  </si>
  <si>
    <t>Command: Command Execution, Process: Process Creation, Script: Script Execution</t>
  </si>
  <si>
    <t>T1056.003</t>
  </si>
  <si>
    <t>Web Portal Capture</t>
  </si>
  <si>
    <t>4.1,4.7,5.3,5.4,6.1,6.2,12.2</t>
  </si>
  <si>
    <t>AC-2,AC-3,AC-5,AC-6,CM-5,CM-6,IA-2</t>
  </si>
  <si>
    <t>T1056.004</t>
  </si>
  <si>
    <t>Credential API Hooking</t>
  </si>
  <si>
    <t>Process: OS API Execution, Process: Process Metadata</t>
  </si>
  <si>
    <t>T1057</t>
  </si>
  <si>
    <t>Process Discovery</t>
  </si>
  <si>
    <t>T1059</t>
  </si>
  <si>
    <t>Command and Scripting Interpreter</t>
  </si>
  <si>
    <t>2.3,2.5,2.7,4.1,4.7,4.8,5.3,5.4,6.1,6.2,6.8,9.3,9.6,9.7,10.1,10.2,10.7,13.2,13.7,18.3,18.5,16.10</t>
  </si>
  <si>
    <t>AC-17,AC-2,AC-3,AC-5,AC-6,CA-7,CA-8,CM-11,CM-2,CM-5,CM-6,CM-7,CM-8,IA-2,IA-8,IA-9,RA-5,SC-18,SI-10,SI-16,SI-2,SI-3,SI-4,SI-7</t>
  </si>
  <si>
    <t>Command: Command Execution, Module: Module Load, Process: Process Creation, Process: Process Metadata, Script: Script Execution</t>
  </si>
  <si>
    <t>T1059.001</t>
  </si>
  <si>
    <t>PowerShell</t>
  </si>
  <si>
    <t>2.3,2.5,2.7,4.1,4.7,4.8,5.3,5.4,6.1,6.2,6.8,9.7,10.1,10.2,10.7,13.2,13.7,18.3,18.5,16.10</t>
  </si>
  <si>
    <t>AC-17,AC-2,AC-3,AC-5,AC-6,CM-2,CM-5,CM-6,CM-8,IA-2,IA-8,IA-9,RA-5,SI-10,SI-16,SI-2,SI-3,SI-4,SI-7</t>
  </si>
  <si>
    <t>T1059.002</t>
  </si>
  <si>
    <t>AppleScript</t>
  </si>
  <si>
    <t>2.5,2.7,4.1</t>
  </si>
  <si>
    <t>AC-17,AC-2,AC-3,AC-6,CM-2,CM-6,IA-9,SI-10,SI-16,SI-3,SI-4,SI-7,SR-11,SR-4,SR-5,SR-6</t>
  </si>
  <si>
    <t>T1059.003</t>
  </si>
  <si>
    <t>Windows Command Shell</t>
  </si>
  <si>
    <t>2.5,2.7</t>
  </si>
  <si>
    <t>AC-17,AC-2,AC-3,AC-6,CM-2,CM-6,SI-10,SI-16,SI-3,SI-4,SI-7</t>
  </si>
  <si>
    <t>T1059.004</t>
  </si>
  <si>
    <t>Unix Shell</t>
  </si>
  <si>
    <t>T1059.005</t>
  </si>
  <si>
    <t>Visual Basic</t>
  </si>
  <si>
    <t>2.3,2.5,2.7,4.1,4.8,9.3,9.6,9.7,10.1,10.2,10.7,13.2,13.7,18.3,18.5,16.10</t>
  </si>
  <si>
    <t>AC-17,AC-2,AC-3,AC-6,CA-7,CM-2,CM-6,CM-7,CM-8,RA-5,SC-18,SI-10,SI-16,SI-2,SI-3,SI-4,SI-7</t>
  </si>
  <si>
    <t>Command: Command Execution, Module: Module Load, Process: Process Creation, Script: Script Execution</t>
  </si>
  <si>
    <t>T1059.006</t>
  </si>
  <si>
    <t>Python</t>
  </si>
  <si>
    <t>2.1,2.2,2.3,2.4,2.5,2.7,4.1,9.7,10.1,10.2,10.7,13.2,13.7,18.3,18.5</t>
  </si>
  <si>
    <t>AC-17,AC-2,AC-3,AC-6,CM-11,CM-2,CM-3,CM-5,CM-6,SI-10,SI-16,SI-2,SI-3,SI-4,SI-7</t>
  </si>
  <si>
    <t>T1059.007</t>
  </si>
  <si>
    <t>JavaScript/JScript</t>
  </si>
  <si>
    <t>2.3,2.5,2.7,4.1,4.8,9.3,9.6,18.3,18.5,16.10</t>
  </si>
  <si>
    <t>AC-17,AC-2,AC-3,AC-6,CA-7,CM-2,CM-6,CM-7,CM-8,RA-5,SC-18,SI-10,SI-16,SI-3,SI-4,SI-7</t>
  </si>
  <si>
    <t>T1059.008</t>
  </si>
  <si>
    <t>Network Device CLI</t>
  </si>
  <si>
    <t>2.7,4.1,4.7,5.3,5.4,6.1,6.2,6.8,12.2,12.5</t>
  </si>
  <si>
    <t>AC-17,AC-2,AC-3,AC-5,AC-6,CM-2,CM-5,CM-6,IA-2,IA-8,SI-10,SI-16,SI-3,SI-4,SI-7</t>
  </si>
  <si>
    <t>T1061</t>
  </si>
  <si>
    <t>Graphical User Interface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</si>
  <si>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</si>
  <si>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T1062</t>
  </si>
  <si>
    <t>Hypervisor</t>
  </si>
  <si>
    <t>Command: Command Execution, Process: OS API Execution</t>
  </si>
  <si>
    <t>T1064</t>
  </si>
  <si>
    <t>Scripting</t>
  </si>
  <si>
    <t>Command: Command Execution, File: File Deletion, File: File Modification</t>
  </si>
  <si>
    <t>T1068</t>
  </si>
  <si>
    <t>Exploitation for Privilege Escalation</t>
  </si>
  <si>
    <t>7.1,7.2,7.3,7.4,7.5,10.5,18.3,18.5</t>
  </si>
  <si>
    <t>AC-2,AC-4,AC-6,CA-7,CA-8,CM-2,CM-6,CM-7,CM-8,RA-10,RA-5,SC-18,SC-2,SC-26,SC-29,SC-3,SC-30,SC-35,SC-39,SC-7,SI-2,SI-3,SI-4,SI-5,SI-7</t>
  </si>
  <si>
    <t>Driver: Driver Load, Process: Process Creation</t>
  </si>
  <si>
    <t>T1069</t>
  </si>
  <si>
    <t>Permission Groups Discovery</t>
  </si>
  <si>
    <t>Application Log: Application Log Content, Command: Command Execution, Group: Group Enumeration, Group: Group Metadata, Process: Process Creation</t>
  </si>
  <si>
    <t>T1069.001</t>
  </si>
  <si>
    <t>Local Groups</t>
  </si>
  <si>
    <t>Command: Command Execution, Group: Group Enumeration, Process: OS API Execution, Process: Process Creation</t>
  </si>
  <si>
    <t>T1069.002</t>
  </si>
  <si>
    <t>Domain Groups</t>
  </si>
  <si>
    <t>T1069.003</t>
  </si>
  <si>
    <t>Cloud Groups</t>
  </si>
  <si>
    <t>T1070</t>
  </si>
  <si>
    <t>Indicator Removal on Host</t>
  </si>
  <si>
    <t>3.1,3.11,3.12,3.3,3.4,4.1,5.4,6.1,6.2,6.8,8.1,8.2,8.3,8.9,12.8,3.10,8.10</t>
  </si>
  <si>
    <t>AC-16,AC-17,AC-18,AC-19,AC-2,AC-3,AC-5,AC-6,CA-7,CM-2,CM-6,CP-6,CP-7,CP-9,SC-36,SC-4,SI-12,SI-23,SI-3,SI-4,SI-7</t>
  </si>
  <si>
    <t>Command: Command Execution, File: File Deletion, File: File Metadata, File: File Modification, Firewall: Firewall Rule Modification, Network Traffic: Network Traffic Content, Process: OS API Execution, Process: Process Creation, Scheduled Job: Scheduled Job Modification, User Account: User Account Authentication, Windows Registry: Windows Registry Key Deletion, Windows Registry: Windows Registry Key Modification</t>
  </si>
  <si>
    <t>T1070.001</t>
  </si>
  <si>
    <t>Clear Windows Event Logs</t>
  </si>
  <si>
    <t>Command: Command Execution, File: File Deletion, Process: OS API Execution</t>
  </si>
  <si>
    <t>T1070.002</t>
  </si>
  <si>
    <t>Clear Linux or Mac System Logs</t>
  </si>
  <si>
    <t>3.1,3.11,3.12,3.3,3.4,4.1,5.4,6.1,6.2,6.8,8.1,8.2,8.3,12.8,3.10,8.10</t>
  </si>
  <si>
    <t>T1070.003</t>
  </si>
  <si>
    <t>Clear Command History</t>
  </si>
  <si>
    <t>3.3,4.1,5.4,6.1,6.2,6.8</t>
  </si>
  <si>
    <t>AC-2,AC-3,AC-5,AC-6,CA-7,CM-2,CM-6,SI-3,SI-4,SI-7</t>
  </si>
  <si>
    <t>Command: Command Execution, File: File Deletion, File: File Modification, User Account: User Account Authentication</t>
  </si>
  <si>
    <t>T1070.004</t>
  </si>
  <si>
    <t>File Deletion</t>
  </si>
  <si>
    <t>Command: Command Execution, File: File Deletion</t>
  </si>
  <si>
    <t>T1070.005</t>
  </si>
  <si>
    <t>Network Share Connection Removal</t>
  </si>
  <si>
    <t>Command: Command Execution, Network Traffic: Network Traffic Content, Process: Process Creation, User Account: User Account Authentication</t>
  </si>
  <si>
    <t>T1070.006</t>
  </si>
  <si>
    <t>Timestomp</t>
  </si>
  <si>
    <t>File: File Metadata, File: File Modification</t>
  </si>
  <si>
    <t>T1070.007</t>
  </si>
  <si>
    <t>Indicator Removal</t>
  </si>
  <si>
    <t>Clear Network Connection History and Configurations</t>
  </si>
  <si>
    <t>Command: Command Execution, File: File Modification, Firewall: Firewall Rule Modification, Process: Process Creation, Windows Registry: Windows Registry Key Modification</t>
  </si>
  <si>
    <t>T1070.008</t>
  </si>
  <si>
    <t>Clear Mailbox Data</t>
  </si>
  <si>
    <t>Command: Command Execution, File: File Deletion, File: File Modification, Process: Process Creation</t>
  </si>
  <si>
    <t>T1070.009</t>
  </si>
  <si>
    <t>Clear Persistence</t>
  </si>
  <si>
    <t>Command: Command Execution, File: File Deletion, File: File Modification, Process: Process Creation, Scheduled Job: Scheduled Job Modification, Windows Registry: Windows Registry Key Deletion, Windows Registry: Windows Registry Key Modification</t>
  </si>
  <si>
    <t>T1071</t>
  </si>
  <si>
    <t>Application Layer Protocol</t>
  </si>
  <si>
    <t>AC-4,CA-7,CM-2,CM-6,CM-7,SC-10,SC-20,SC-21,SC-22,SC-23,SC-31,SC-37,SC-7,SI-3,SI-4</t>
  </si>
  <si>
    <t>Network Traffic: Network Traffic Content, Network Traffic: Network Traffic Flow</t>
  </si>
  <si>
    <t>T1071.001</t>
  </si>
  <si>
    <t>Web Protocols</t>
  </si>
  <si>
    <t>T1071.002</t>
  </si>
  <si>
    <t>File Transfer Protocols</t>
  </si>
  <si>
    <t>T1071.003</t>
  </si>
  <si>
    <t>Mail Protocols</t>
  </si>
  <si>
    <t>T1071.004</t>
  </si>
  <si>
    <t>DNS</t>
  </si>
  <si>
    <t>4.2,4.9,9.2,9.3,13.3,13.4,13.8,13.10</t>
  </si>
  <si>
    <t>AC-3,AC-4,CA-7,CM-2,CM-6,CM-7,SC-10,SC-20,SC-21,SC-22,SC-23,SC-31,SC-37,SC-7,SI-10,SI-15,SI-3,SI-4</t>
  </si>
  <si>
    <t>T1072</t>
  </si>
  <si>
    <t>Software Deployment Tools</t>
  </si>
  <si>
    <t>3.12,4.1,4.4,4.7,5.1,5.2,5.3,5.4,5.5,6.1,6.2,6.4,6.5,6.8,7.1,7.2,7.3,7.4,7.5,12.2,12.8,14.9,15.7,16.1,16.8,16.9,18.3,18.5,16.10</t>
  </si>
  <si>
    <t>AC-12,AC-2,AC-20,AC-3,AC-4,AC-5,AC-6,CA-7,CM-2,CM-5,CM-6,CM-7,CM-8,IA-2,IA-5,SC-12,SC-17,SC-46,SC-7,SI-2,SI-23,SI-3,SI-4,SI-7</t>
  </si>
  <si>
    <t>Application Log: Application Log Content, Process: Process Creation</t>
  </si>
  <si>
    <t>T1074</t>
  </si>
  <si>
    <t>Data Staged</t>
  </si>
  <si>
    <t>Command: Command Execution, File: File Access, File: File Creation, Windows Registry: Windows Registry Key Modification</t>
  </si>
  <si>
    <t>T1074.001</t>
  </si>
  <si>
    <t>Local Data Staging</t>
  </si>
  <si>
    <t>T1074.002</t>
  </si>
  <si>
    <t>Remote Data Staging</t>
  </si>
  <si>
    <t>Command: Command Execution, File: File Access, File: File Creation</t>
  </si>
  <si>
    <t>T1078</t>
  </si>
  <si>
    <t>Valid Accounts</t>
  </si>
  <si>
    <t>4.7,5.1,5.2,5.3,5.4,5.5,6.1,6.2,6.8,16.1,16.9</t>
  </si>
  <si>
    <t>AC-2,AC-3,AC-5,AC-6,CA-7,CA-8,CM-5,CM-6,IA-12,IA-2,IA-5,RA-5,SA-10,SA-11,SA-15,SA-16,SA-17,SA-3,SA-4,SA-8,SC-28,SI-4,SR-6</t>
  </si>
  <si>
    <t>Logon Session: Logon Session Creation, Logon Session: Logon Session Metadata, User Account: User Account Authentication</t>
  </si>
  <si>
    <t>T1078.001</t>
  </si>
  <si>
    <t>Default Accounts</t>
  </si>
  <si>
    <t>4.7,5.2</t>
  </si>
  <si>
    <t>AC-2,AC-5,AC-6,CA-7,SA-10,SA-11,SA-15,SA-16,SA-17,SA-3,SA-4,SA-8,SC-28,SI-4</t>
  </si>
  <si>
    <t>Logon Session: Logon Session Creation, User Account: User Account Authentication</t>
  </si>
  <si>
    <t>T1078.002</t>
  </si>
  <si>
    <t>Domain Accounts</t>
  </si>
  <si>
    <t>4.7,5.1,5.2,5.3,5.4,5.5,6.1,6.2,6.4,6.5,6.8</t>
  </si>
  <si>
    <t>AC-2,AC-20,AC-3,AC-5,AC-6,AC-7,CM-5,CM-6,IA-12,IA-2,IA-5,SI-4</t>
  </si>
  <si>
    <t>T1078.003</t>
  </si>
  <si>
    <t>Local Accounts</t>
  </si>
  <si>
    <t>4.1,4.7,5.1,5.2,5.3,5.4,5.5,6.1,6.2,6.8</t>
  </si>
  <si>
    <t>AC-2,AC-3,AC-5,AC-6,CA-7,CM-5,CM-6,IA-12,IA-2,SA-10,SA-11,SA-15,SA-16,SA-17,SA-3,SA-4,SA-8,SC-28,SI-4</t>
  </si>
  <si>
    <t>T1078.004</t>
  </si>
  <si>
    <t>Cloud Accounts</t>
  </si>
  <si>
    <t>4.7,5.1,5.2,5.3,5.4,5.5,6.1,6.2,6.3,6.4,6.5,6.8</t>
  </si>
  <si>
    <t>AC-2,AC-20,AC-3,AC-5,AC-6,AC-7,CA-7,CM-5,CM-6,IA-12,IA-2,IA-5,SA-10,SA-11,SA-15,SA-16,SA-17,SA-3,SA-4,SA-8,SC-28,SI-4</t>
  </si>
  <si>
    <t>T1080</t>
  </si>
  <si>
    <t>Taint Shared Content</t>
  </si>
  <si>
    <t>2.5,3.3,4.1,6.1,6.2,6.8,10.5</t>
  </si>
  <si>
    <t>AC-3,CA-7,CM-2,CM-7,SC-4,SC-7,SI-10,SI-3,SI-4,SI-7</t>
  </si>
  <si>
    <t>File: File Creation, File: File Modification, Network Share: Network Share Access, Process: Process Creation</t>
  </si>
  <si>
    <t>T1082</t>
  </si>
  <si>
    <t>System Information Discovery</t>
  </si>
  <si>
    <t>T1083</t>
  </si>
  <si>
    <t>File and Directory Discovery</t>
  </si>
  <si>
    <t>T1087</t>
  </si>
  <si>
    <t>Account Discovery</t>
  </si>
  <si>
    <t>4.1,4.8,18.3,18.5</t>
  </si>
  <si>
    <t>CM-6,CM-7,SI-4</t>
  </si>
  <si>
    <t>Command: Command Execution, File: File Access, Process: Process Creation</t>
  </si>
  <si>
    <t>T1087.001</t>
  </si>
  <si>
    <t>Local Account</t>
  </si>
  <si>
    <t>Command: Command Execution, File: File Access, Group: Group Enumeration, Process: OS API Execution, Process: Process Creation</t>
  </si>
  <si>
    <t>T1087.002</t>
  </si>
  <si>
    <t>Domain Account</t>
  </si>
  <si>
    <t>Command: Command Execution, Group: Group Enumeration, Network Traffic: Network Traffic Content, Process: OS API Execution, Process: Process Creation</t>
  </si>
  <si>
    <t>T1087.003</t>
  </si>
  <si>
    <t>Email Account</t>
  </si>
  <si>
    <t>T1087.004</t>
  </si>
  <si>
    <t>Cloud Account</t>
  </si>
  <si>
    <t>3.3,4.1,4.7,5.3,5.4,6.1,6.2,6.8,18.3,18.5</t>
  </si>
  <si>
    <t>AC-2,AC-3,AC-5,AC-6,IA-2,IA-8</t>
  </si>
  <si>
    <t>T1090</t>
  </si>
  <si>
    <t>Proxy</t>
  </si>
  <si>
    <t>4.2,4.4,9.3,13.3,13.4,13.8</t>
  </si>
  <si>
    <t>AC-3,AC-4,CA-7,CM-2,CM-6,CM-7,SC-7,SC-8,SI-10,SI-15,SI-3,SI-4</t>
  </si>
  <si>
    <t>Network Traffic: Network Connection Creation, Network Traffic: Network Traffic Content, Network Traffic: Network Traffic Flow</t>
  </si>
  <si>
    <t>T1090.001</t>
  </si>
  <si>
    <t>Internal Proxy</t>
  </si>
  <si>
    <t>T1090.002</t>
  </si>
  <si>
    <t>External Proxy</t>
  </si>
  <si>
    <t>T1090.003</t>
  </si>
  <si>
    <t>Multi-hop Proxy</t>
  </si>
  <si>
    <t>4.2,4.4,9.3,13.4</t>
  </si>
  <si>
    <t>AC-3,AC-4,CA-7,CM-6,CM-7,SC-7,SI-10,SI-15</t>
  </si>
  <si>
    <t>T1090.004</t>
  </si>
  <si>
    <t>Domain Fronting</t>
  </si>
  <si>
    <t>SC-8</t>
  </si>
  <si>
    <t>T1091</t>
  </si>
  <si>
    <t>Replication Through Removable Media</t>
  </si>
  <si>
    <t>2.3,2.5,4.1,7.7,10.3,18.3,18.5</t>
  </si>
  <si>
    <t>AC-3,AC-6,CM-2,CM-6,CM-8,MP-7,RA-5,SC-41,SI-3,SI-4</t>
  </si>
  <si>
    <t>Drive: Drive Creation, File: File Access, File: File Creation, Process: Process Creation</t>
  </si>
  <si>
    <t>T1092</t>
  </si>
  <si>
    <t>Communication Through Removable Media</t>
  </si>
  <si>
    <t>2.3,2.5,4.1,4.8,10.3,18.3,18.5</t>
  </si>
  <si>
    <t>CM-2,CM-6,CM-7,CM-8,MP-7,RA-5,SI-3,SI-4</t>
  </si>
  <si>
    <t>Drive: Drive Access, Drive: Drive Creation</t>
  </si>
  <si>
    <t>T1095</t>
  </si>
  <si>
    <t>Non-Application Layer Protocol</t>
  </si>
  <si>
    <t>4.2,4.4,4.5,7.6,7.7,12.2,12.8,13.3,13.4,13.8,18.2,18.3,13.10</t>
  </si>
  <si>
    <t>AC-3,AC-4,CA-7,CM-2,CM-6,CM-7,SC-7,SI-10,SI-15,SI-3,SI-4</t>
  </si>
  <si>
    <t>T1098</t>
  </si>
  <si>
    <t>Account Manipulation</t>
  </si>
  <si>
    <t>3.12,3.3,4.1,4.2,4.4,4.7,4.8,5.3,5.4,6.1,6.2,6.3,6.4,6.5,11.3,11.4,12.2,12.8,16.8,18.3,18.5</t>
  </si>
  <si>
    <t>AC-2,AC-3,AC-4,AC-5,AC-6,CM-5,CM-6,CM-7,IA-2,SC-46,SC-7,SI-4</t>
  </si>
  <si>
    <t>Active Directory: Active Directory Object Modification, Command: Command Execution, File: File Modification, Group: Group Modification, Process: Process Creation, User Account: User Account Modification</t>
  </si>
  <si>
    <t>T1098.001</t>
  </si>
  <si>
    <t>Additional Cloud Credentials</t>
  </si>
  <si>
    <t>3.12,3.3,4.2,4.4,4.7,5.3,5.4,6.1,6.2,6.3,6.4,6.5,11.3,11.4,12.2,12.8,16.8</t>
  </si>
  <si>
    <t>AC-2,AC-20,AC-3,AC-4,AC-5,AC-6,CM-5,CM-6,CM-7,IA-2,IA-5,SC-46,SC-7,SI-4,SI-7</t>
  </si>
  <si>
    <t>Active Directory: Active Directory Object Modification, User Account: User Account Modification</t>
  </si>
  <si>
    <t>T1098.002</t>
  </si>
  <si>
    <t>Exchange Email Delegate Permissions</t>
  </si>
  <si>
    <t>3.3,4.7,5.3,5.4,6.1,6.2,6.3,6.4,6.5</t>
  </si>
  <si>
    <t>AC-2,AC-20,AC-3,AC-5,AC-6,CM-5,CM-6,IA-2,IA-5,SI-4,SI-7</t>
  </si>
  <si>
    <t>Application Log: Application Log Content, Group: Group Modification, User Account: User Account Modification</t>
  </si>
  <si>
    <t>T1098.003</t>
  </si>
  <si>
    <t>Add Office 365 Global Administrator Role</t>
  </si>
  <si>
    <t>3.3,4.7,5.3,5.4,6.1,6.2,6.3,6.5</t>
  </si>
  <si>
    <t>User Account: User Account Modification</t>
  </si>
  <si>
    <t>T1098.004</t>
  </si>
  <si>
    <t>SSH Authorized Keys</t>
  </si>
  <si>
    <t>2.3,2.5,3.3,4.1,4.8,5.4,6.1,6.2,6.8,7.6,18.3,18.5,16.10</t>
  </si>
  <si>
    <t>AC-3,CM-2,CM-6,CM-7,CM-8,RA-5,SC-12,SI-3,SI-4</t>
  </si>
  <si>
    <t>Command: Command Execution, File: File Modification, Process: Process Creation</t>
  </si>
  <si>
    <t>T1098.005</t>
  </si>
  <si>
    <t>Device Registration</t>
  </si>
  <si>
    <t>Active Directory: Active Directory Object Creation, Application Log: Application Log Content, User Account: User Account Modification</t>
  </si>
  <si>
    <t>T1102</t>
  </si>
  <si>
    <t>Web Service</t>
  </si>
  <si>
    <t>2.3,2.5,9.3,13.3,13.8</t>
  </si>
  <si>
    <t>T1102.001</t>
  </si>
  <si>
    <t>Dead Drop Resolver</t>
  </si>
  <si>
    <t>T1102.002</t>
  </si>
  <si>
    <t>Bidirectional Communication</t>
  </si>
  <si>
    <t>T1102.003</t>
  </si>
  <si>
    <t>One-Way Communication</t>
  </si>
  <si>
    <t>T1104</t>
  </si>
  <si>
    <t>Multi-Stage Channels</t>
  </si>
  <si>
    <t>T1105</t>
  </si>
  <si>
    <t>Ingress Tool Transfer</t>
  </si>
  <si>
    <t>File: File Creation, Network Traffic: Network Connection Creation, Network Traffic: Network Traffic Content, Network Traffic: Network Traffic Flow</t>
  </si>
  <si>
    <t>T1106</t>
  </si>
  <si>
    <t>Native API</t>
  </si>
  <si>
    <t>AC-6,CM-2,CM-6,CM-7,SI-2,SI-3,SI-4</t>
  </si>
  <si>
    <t>T1108</t>
  </si>
  <si>
    <t>Redundant Access</t>
  </si>
  <si>
    <t>Application Log: Application Log Content, Command: Command Execution, File: File Access, Logon Session: Logon Session Creation, Network Traffic: Network Connection Creation</t>
  </si>
  <si>
    <t>T1110</t>
  </si>
  <si>
    <t>Brute Force</t>
  </si>
  <si>
    <t>4.1,4.7,5.2,5.3,6.3,6.4,6.5,4.10</t>
  </si>
  <si>
    <t>AC-2,AC-20,AC-3,AC-5,AC-6,AC-7,CA-7,CM-2,CM-6,IA-11,IA-2,IA-4,IA-5,SI-4</t>
  </si>
  <si>
    <t>Application Log: Application Log Content, Command: Command Execution, User Account: User Account Authentication</t>
  </si>
  <si>
    <t>T1110.001</t>
  </si>
  <si>
    <t>Password Guessing</t>
  </si>
  <si>
    <t>4.1,4.7,5.2,6.3,6.4,6.5,4.10</t>
  </si>
  <si>
    <t>Application Log: Application Log Content, User Account: User Account Authentication</t>
  </si>
  <si>
    <t>T1110.002</t>
  </si>
  <si>
    <t>Password Cracking</t>
  </si>
  <si>
    <t>4.7,5.2,6.3,6.4,6.5</t>
  </si>
  <si>
    <t>T1110.003</t>
  </si>
  <si>
    <t>Password Spraying</t>
  </si>
  <si>
    <t>T1110.004</t>
  </si>
  <si>
    <t>Credential Stuffing</t>
  </si>
  <si>
    <t>T1111</t>
  </si>
  <si>
    <t>Two-Factor Authentication Interception</t>
  </si>
  <si>
    <t>14.1,14.3</t>
  </si>
  <si>
    <t>CA-7,CM-2,CM-6,IA-2,IA-5,SI-3,SI-4</t>
  </si>
  <si>
    <t>T1112</t>
  </si>
  <si>
    <t>Modify Registry</t>
  </si>
  <si>
    <t>AC-6,CM-7</t>
  </si>
  <si>
    <t>Command: Command Execution, Process: OS API Execution, Process: Process Creation, Windows Registry: Windows Registry Key Creation, Windows Registry: Windows Registry Key Deletion, Windows Registry: Windows Registry Key Modification</t>
  </si>
  <si>
    <t>T1113</t>
  </si>
  <si>
    <t>Screen Capture</t>
  </si>
  <si>
    <t>T1114</t>
  </si>
  <si>
    <t>Email Collection</t>
  </si>
  <si>
    <t>6.3,6.5,18.3,18.5,3.10</t>
  </si>
  <si>
    <t>AC-16,AC-17,AC-19,AC-20,AC-3,AC-4,CM-2,CM-6,IA-2,IA-5,SC-7,SI-12,SI-4,SI-7</t>
  </si>
  <si>
    <t>T1114.001</t>
  </si>
  <si>
    <t>Local Email Collection</t>
  </si>
  <si>
    <t>AC-16,AC-17,AC-19,AC-20,AC-4,SI-12,SI-4,SI-7</t>
  </si>
  <si>
    <t>T1114.002</t>
  </si>
  <si>
    <t>Remote Email Collection</t>
  </si>
  <si>
    <t>6.3,6.4,6.5,3.10</t>
  </si>
  <si>
    <t>AC-16,AC-17,AC-19,AC-20,AC-3,AC-4,CM-2,CM-6,IA-2,IA-5,SI-12,SI-4,SI-7</t>
  </si>
  <si>
    <t>Command: Command Execution, Logon Session: Logon Session Creation, Network Traffic: Network Connection Creation</t>
  </si>
  <si>
    <t>T1114.003</t>
  </si>
  <si>
    <t>Email Forwarding Rule</t>
  </si>
  <si>
    <t>18.3,18.5,3.10</t>
  </si>
  <si>
    <t>AC-16,AC-17,AC-19,AC-20,AC-4,CM-6,SC-43,SC-7,SI-12,SI-4,SI-7</t>
  </si>
  <si>
    <t>T1115</t>
  </si>
  <si>
    <t>Clipboard Data</t>
  </si>
  <si>
    <t>T1119</t>
  </si>
  <si>
    <t>Automated Collection</t>
  </si>
  <si>
    <t>3.11,11.4,12.8</t>
  </si>
  <si>
    <t>AC-16,AC-17,AC-18,AC-19,AC-20,CM-2,CM-6,CM-8,CP-6,CP-7,CP-9,SC-36,SC-4,SI-12,SI-23,SI-4,SI-7</t>
  </si>
  <si>
    <t>Command: Command Execution, File: File Access, Script: Script Execution</t>
  </si>
  <si>
    <t>T1120</t>
  </si>
  <si>
    <t>Peripheral Device Discovery</t>
  </si>
  <si>
    <t>T1123</t>
  </si>
  <si>
    <t>Audio Capture</t>
  </si>
  <si>
    <t>T1124</t>
  </si>
  <si>
    <t>System Time Discovery</t>
  </si>
  <si>
    <t>T1125</t>
  </si>
  <si>
    <t>Video Capture</t>
  </si>
  <si>
    <t>T1127</t>
  </si>
  <si>
    <t>Trusted Developer Utilities Proxy Execution</t>
  </si>
  <si>
    <t>2.3,2.5,2.7,4.1,4.8,18.3,18.5,16.10</t>
  </si>
  <si>
    <t>CM-2,CM-6,CM-7,CM-8,RA-5,SI-10,SI-4,SI-7</t>
  </si>
  <si>
    <t>T1127.001</t>
  </si>
  <si>
    <t>MSBuild</t>
  </si>
  <si>
    <t>2.3,2.5,2.7,4.1,4.8,18.3,18.5</t>
  </si>
  <si>
    <t>CM-2,CM-6,CM-8,RA-5,SI-4</t>
  </si>
  <si>
    <t>T1129</t>
  </si>
  <si>
    <t>Shared Modules</t>
  </si>
  <si>
    <t>2.5,2.6</t>
  </si>
  <si>
    <t>CM-2,CM-7,SI-10,SI-4,SI-7</t>
  </si>
  <si>
    <t>T1132</t>
  </si>
  <si>
    <t>Data Encoding</t>
  </si>
  <si>
    <t>T1132.001</t>
  </si>
  <si>
    <t>Standard Encoding</t>
  </si>
  <si>
    <t>T1132.002</t>
  </si>
  <si>
    <t>Non-Standard Encoding</t>
  </si>
  <si>
    <t>T1133</t>
  </si>
  <si>
    <t>External Remote Services</t>
  </si>
  <si>
    <t>2.3,2.5,3.12,4.1,4.2,4.4,4.8,6.3,6.4,6.5,7.6,7.7,12.2,12.7,12.8,13.5,16.8,18.3,18.5,13.10,16.10</t>
  </si>
  <si>
    <t>AC-17,AC-20,AC-23,AC-3,AC-4,AC-6,AC-7,CM-2,CM-6,CM-7,CM-8,IA-2,IA-5,RA-5,SC-46,SC-7,SI-4,SI-7</t>
  </si>
  <si>
    <t>Application Log: Application Log Content, Logon Session: Logon Session Metadata, Network Traffic: Network Connection Creation, Network Traffic: Network Traffic Content, Network Traffic: Network Traffic Flow</t>
  </si>
  <si>
    <t>T1134</t>
  </si>
  <si>
    <t>Access Token Manipulation</t>
  </si>
  <si>
    <t>4.1,4.7,5.3,5.4,6.1,6.2,6.8</t>
  </si>
  <si>
    <t>Active Directory: Active Directory Object Modification, Command: Command Execution, Process: OS API Execution, Process: Process Creation, Process: Process Metadata, User Account: User Account Metadata</t>
  </si>
  <si>
    <t>T1134.001</t>
  </si>
  <si>
    <t>Token Impersonation/Theft</t>
  </si>
  <si>
    <t>T1134.002</t>
  </si>
  <si>
    <t>Create Process with Token</t>
  </si>
  <si>
    <t>T1134.003</t>
  </si>
  <si>
    <t>Make and Impersonate Token</t>
  </si>
  <si>
    <t>T1134.004</t>
  </si>
  <si>
    <t>Parent PID Spoofing</t>
  </si>
  <si>
    <t>Process: OS API Execution, Process: Process Creation, Process: Process Metadata</t>
  </si>
  <si>
    <t>T1134.005</t>
  </si>
  <si>
    <t>SID-History Injection</t>
  </si>
  <si>
    <t>AC-20,AC-3,AC-4,AC-5,AC-6,CM-2,CM-6,SA-11,SA-17,SA-4,SA-8,SC-3</t>
  </si>
  <si>
    <t>Active Directory: Active Directory Object Modification, Process: OS API Execution, User Account: User Account Metadata</t>
  </si>
  <si>
    <t>T1135</t>
  </si>
  <si>
    <t>Network Share Discovery</t>
  </si>
  <si>
    <t>T1136</t>
  </si>
  <si>
    <t>Create Account</t>
  </si>
  <si>
    <t>3.12,4.1,4.2,4.4,4.7,5.3,5.4,6.1,6.2,6.3,6.4,6.5,11.3,11.4,12.2,12.8,18.3,18.5</t>
  </si>
  <si>
    <t>Command: Command Execution, Process: Process Creation, User Account: User Account Creation</t>
  </si>
  <si>
    <t>T1136.001</t>
  </si>
  <si>
    <t>4.7,5.3,5.4,6.1,6.2,6.4,6.5</t>
  </si>
  <si>
    <t>T1136.002</t>
  </si>
  <si>
    <t>3.12,4.1,4.2,4.4,4.7,5.3,5.4,6.1,6.2,6.4,6.5,11.3,11.4,12.2,12.8,18.3,18.5</t>
  </si>
  <si>
    <t>T1136.003</t>
  </si>
  <si>
    <t>3.12,4.2,4.4,4.7,5.3,5.4,6.1,6.2,6.3,6.4,6.5,11.3,11.4,12.2,12.8,16.8</t>
  </si>
  <si>
    <t>User Account: User Account Creation</t>
  </si>
  <si>
    <t>T1137</t>
  </si>
  <si>
    <t>Office Application Startup</t>
  </si>
  <si>
    <t>2.3,2.7,4.1,4.8,7.1,7.2,7.3,7.4,7.5,7.7,9.4,18.3,18.5</t>
  </si>
  <si>
    <t>AC-10,AC-17,AC-6,CM-2,CM-6,CM-8,RA-5,SC-18,SC-44,SI-2,SI-3,SI-4,SI-8</t>
  </si>
  <si>
    <t>Application Log: Application Log Content, Command: Command Execution, File: File Creation, File: File Modification, Module: Module Load, Process: Process Creation, Windows Registry: Windows Registry Key Creation, Windows Registry: Windows Registry Key Modification</t>
  </si>
  <si>
    <t>T1137.001</t>
  </si>
  <si>
    <t>Office Template Macros</t>
  </si>
  <si>
    <t>2.3,2.7,4.1,4.8,9.4,18.3,18.5</t>
  </si>
  <si>
    <t>AC-6,CM-2,CM-6,CM-8,RA-5,SC-18,SC-44,SI-3,SI-4,SI-8</t>
  </si>
  <si>
    <t>Command: Command Execution, File: File Creation, File: File Modification, Process: Process Creation, Windows Registry: Windows Registry Key Creation, Windows Registry: Windows Registry Key Modification</t>
  </si>
  <si>
    <t>T1137.002</t>
  </si>
  <si>
    <t>Office Test</t>
  </si>
  <si>
    <t>AC-10,AC-14,AC-17,AC-6,CM-2,CM-5,CM-6,SC-18,SC-44,SI-8</t>
  </si>
  <si>
    <t>Command: Command Execution, File: File Creation, File: File Modification, Module: Module Load, Process: Process Creation, Windows Registry: Windows Registry Key Creation, Windows Registry: Windows Registry Key Modification</t>
  </si>
  <si>
    <t>T1137.003</t>
  </si>
  <si>
    <t>Outlook Forms</t>
  </si>
  <si>
    <t>7.1,7.2,7.3,7.4,7.5,18.3,18.5</t>
  </si>
  <si>
    <t>AC-6,CM-2,CM-6,SC-18,SC-44,SI-2,SI-8</t>
  </si>
  <si>
    <t>Application Log: Application Log Content, Command: Command Execution, Process: Process Creation</t>
  </si>
  <si>
    <t>T1137.004</t>
  </si>
  <si>
    <t>Outlook Home Page</t>
  </si>
  <si>
    <t>T1137.005</t>
  </si>
  <si>
    <t>Outlook Rules</t>
  </si>
  <si>
    <t>T1137.006</t>
  </si>
  <si>
    <t>Add-ins</t>
  </si>
  <si>
    <t>AC-6,CM-2,CM-6,SC-18,SC-44,SI-8</t>
  </si>
  <si>
    <t>T1140</t>
  </si>
  <si>
    <t>Deobfuscate/Decode Files or Information</t>
  </si>
  <si>
    <t>File: File Modification, Process: Process Creation, Script: Script Execution</t>
  </si>
  <si>
    <t>T1149</t>
  </si>
  <si>
    <t>LC_MAIN Hijacking</t>
  </si>
  <si>
    <t>Command: Command Execution, Network Traffic: Network Connection Creation, Process: Process Creation, Service: Service Metadata</t>
  </si>
  <si>
    <t>T1153</t>
  </si>
  <si>
    <t>Source</t>
  </si>
  <si>
    <t>Application Log: Application Log Content, Logon Session: Logon Session Creation, Logon Session: Logon Session Metadata</t>
  </si>
  <si>
    <t>T1175</t>
  </si>
  <si>
    <t>Component Object Model and Distributed COM</t>
  </si>
  <si>
    <t> </t>
  </si>
  <si>
    <t>T1176</t>
  </si>
  <si>
    <t>Browser Extensions</t>
  </si>
  <si>
    <t>2.3,2.5,2.7,4.1,9.4,14.4,18.3,18.5</t>
  </si>
  <si>
    <t>AC-6,CA-7,CA-8,CM-11,CM-2,CM-3,CM-5,CM-6,CM-7,RA-5,SC-7,SI-10,SI-3,SI-4,SI-7</t>
  </si>
  <si>
    <t>Command: Command Execution, File: File Creation, Network Traffic: Network Connection Creation, Process: Process Creation, Windows Registry: Windows Registry Key Creation</t>
  </si>
  <si>
    <t>T1185</t>
  </si>
  <si>
    <t>Browser Session Hijacking</t>
  </si>
  <si>
    <t>3.3,4.7,5.3,6.1,6.2,6.8,14.4</t>
  </si>
  <si>
    <t>AC-10,AC-12,AC-2,AC-3,AC-5,AC-6,CA-7,CM-2,CM-5,IA-2,SC-23,SI-3,SI-4,SI-7</t>
  </si>
  <si>
    <t>Logon Session: Logon Session Creation, Process: Process Access, Process: Process Modification</t>
  </si>
  <si>
    <t>T1187</t>
  </si>
  <si>
    <t>Forced Authentication</t>
  </si>
  <si>
    <t>4.2,4.4,4.7,5.2,7.6,7.7,13.4,18.2,18.3</t>
  </si>
  <si>
    <t>AC-3,AC-4,CA-7,CM-2,CM-6,CM-7,SC-7,SI-10,SI-15,SI-4</t>
  </si>
  <si>
    <t>File: File Access, File: File Creation, File: File Modification, Network Traffic: Network Traffic Content, Network Traffic: Network Traffic Flow</t>
  </si>
  <si>
    <t>T1189</t>
  </si>
  <si>
    <t>Drive-by Compromise</t>
  </si>
  <si>
    <t>2.3,2.7,7.1,7.2,7.4,7.5,9.1,9.3,9.6,10.5,18.3,18.5</t>
  </si>
  <si>
    <t>AC-4,AC-6,CA-7,CM-2,CM-6,CM-8,SA-22,SC-18,SC-2,SC-29,SC-3,SC-30,SC-39,SC-7,SI-2,SI-3,SI-4,SI-7</t>
  </si>
  <si>
    <t>Application Log: Application Log Content, File: File Creation, Network Traffic: Network Connection Creation, Network Traffic: Network Traffic Content, Process: Process Creation</t>
  </si>
  <si>
    <t>T1190</t>
  </si>
  <si>
    <t>Exploit Public-Facing Application</t>
  </si>
  <si>
    <t>3.12,4.4,4.7,5.3,5.5,6.1,6.2,6.8,7.1,7.2,7.3,7.4,7.6,7.7,10.5,12.1,12.2,12.8,16.13,16.8,18.1,18.2,18.3,13.10</t>
  </si>
  <si>
    <t>AC-2,AC-3,AC-4,AC-5,AC-6,CA-2,CA-7,CM-5,CM-6,CM-7,CM-8,IA-2,IA-8,RA-10,RA-5,SA-8,SC-18,SC-2,SC-29,SC-3,SC-30,SC-39,SC-46,SC-7,SI-10,SI-2,SI-3,SI-4,SI-7</t>
  </si>
  <si>
    <t>Application Log: Application Log Content, Network Traffic: Network Traffic Content</t>
  </si>
  <si>
    <t>T1195</t>
  </si>
  <si>
    <t>Supply Chain Compromise</t>
  </si>
  <si>
    <t>7.1,7.2,7.3,7.4,7.5,16.1,16.11,16.12,16.2,16.3,16.4,16.5,18.3,18.5</t>
  </si>
  <si>
    <t>CA-2,CA-7,CM-11,CM-7,RA-10,RA-5,SA-22,SI-2</t>
  </si>
  <si>
    <t>File: File Metadata, Sensor Health: Host Status</t>
  </si>
  <si>
    <t>T1195.001</t>
  </si>
  <si>
    <t>Compromise Software Dependencies and Development Tools</t>
  </si>
  <si>
    <t>T1195.002</t>
  </si>
  <si>
    <t>Compromise Software Supply Chain</t>
  </si>
  <si>
    <t>T1195.003</t>
  </si>
  <si>
    <t>Compromise Hardware Supply Chain</t>
  </si>
  <si>
    <t>3.6,4.1</t>
  </si>
  <si>
    <t>CA-8,CM-3,CM-5,CM-8,IA-7,RA-9,SA-10,SA-11,SC-34,SI-2,SI-7</t>
  </si>
  <si>
    <t>Sensor Health: Host Status</t>
  </si>
  <si>
    <t>T1197</t>
  </si>
  <si>
    <t>BITS Jobs</t>
  </si>
  <si>
    <t>4.1,4.2,4.4,4.5,4.7,5.3,5.4,6.1,6.2,6.8,13.4,18.2,18.3,18.5</t>
  </si>
  <si>
    <t>AC-2,AC-3,AC-4,AC-5,AC-6,CA-7,CM-5,CM-6,CM-7,IA-2,SC-7,SI-10,SI-15,SI-4</t>
  </si>
  <si>
    <t>T1199</t>
  </si>
  <si>
    <t>Trusted Relationship</t>
  </si>
  <si>
    <t>3.12,4.1,4.4,12.2,12.8,15.7</t>
  </si>
  <si>
    <t>AC-3,AC-4,AC-6,AC-8,CM-6,CM-7,SC-46,SC-7</t>
  </si>
  <si>
    <t>Application Log: Application Log Content, Logon Session: Logon Session Creation, Logon Session: Logon Session Metadata, Network Traffic: Network Traffic Content</t>
  </si>
  <si>
    <t>T1200</t>
  </si>
  <si>
    <t>Hardware Additions</t>
  </si>
  <si>
    <t>1.1,1.2,1.4,4.1,4.2,12.2,12.6,13.9</t>
  </si>
  <si>
    <t>AC-20,AC-3,AC-6,MP-7,SC-41</t>
  </si>
  <si>
    <t>Application Log: Application Log Content, Drive: Drive Creation, Network Traffic: Network Traffic Flow</t>
  </si>
  <si>
    <t>T1201</t>
  </si>
  <si>
    <t>Password Policy Discovery</t>
  </si>
  <si>
    <t>CA-7,CM-2,CM-6,SI-3,SI-4</t>
  </si>
  <si>
    <t>Command: Command Execution, Process: Process Creation, User Account: User Account Metadata</t>
  </si>
  <si>
    <t>T1202</t>
  </si>
  <si>
    <t>Indirect Command Execution</t>
  </si>
  <si>
    <t>T1203</t>
  </si>
  <si>
    <t>Exploitation for Client Execution</t>
  </si>
  <si>
    <t>AC-4,AC-6,CA-7,CM-8,SC-18,SC-2,SC-29,SC-3,SC-30,SC-39,SC-44,SC-7,SI-3,SI-4,SI-7</t>
  </si>
  <si>
    <t>T1204</t>
  </si>
  <si>
    <t>User Execution</t>
  </si>
  <si>
    <t>2.3,2.5,2.7,9.3,9.6,13.3,13.8,14.1,14.2,14.6</t>
  </si>
  <si>
    <t>AC-4,CA-7,CM-2,CM-6,CM-7,SC-44,SC-7,SI-10,SI-2,SI-3,SI-4,SI-7,SI-8</t>
  </si>
  <si>
    <t>Application Log: Application Log Content, Command: Command Execution, Container: Container Creation, Container: Container Start, File: File Creation, Image: Image Creation, Instance: Instance Creation, Instance: Instance Start, Network Traffic: Network Connection Creation, Network Traffic: Network Traffic Content, Process: Process Creation</t>
  </si>
  <si>
    <t>T1204.001</t>
  </si>
  <si>
    <t>Malicious Link</t>
  </si>
  <si>
    <t>AC-4,CA-7,CM-2,CM-6,CM-7,SC-44,SC-7,SI-2,SI-3,SI-4,SI-8</t>
  </si>
  <si>
    <t>File: File Creation, Network Traffic: Network Connection Creation, Network Traffic: Network Traffic Content</t>
  </si>
  <si>
    <t>T1204.002</t>
  </si>
  <si>
    <t>Malicious File</t>
  </si>
  <si>
    <t>2.5,2.7,14.1,14.2,14.6</t>
  </si>
  <si>
    <t>AC-4,CA-7,CM-2,CM-6,CM-7,SC-44,SC-7,SI-10,SI-3,SI-4,SI-7,SI-8</t>
  </si>
  <si>
    <t>File: File Creation, Process: Process Creation</t>
  </si>
  <si>
    <t>T1204.003</t>
  </si>
  <si>
    <t>Malicious Image</t>
  </si>
  <si>
    <t>AC-4,CA-7,CA-8,CM-2,CM-6,CM-7,RA-5,SC-44,SC-7,SI-2,SI-3,SI-4,SI-7,SI-8,SR-11,SR-4,SR-5,SR-6</t>
  </si>
  <si>
    <t>Application Log: Application Log Content, Command: Command Execution, Container: Container Creation, Container: Container Start, Image: Image Creation, Instance: Instance Creation, Instance: Instance Start</t>
  </si>
  <si>
    <t>T1205</t>
  </si>
  <si>
    <t>Traffic Signaling</t>
  </si>
  <si>
    <t>4.2,4.4,7.7,13.4</t>
  </si>
  <si>
    <t>AC-3,AC-4,CA-7,CM-2,CM-6,CM-7,SC-7,SI-15,SI-4</t>
  </si>
  <si>
    <t>Network Traffic: Network Connection Creation, Network Traffic: Network Traffic Content, Network Traffic: Network Traffic Flow, Process: Process Creation</t>
  </si>
  <si>
    <t>T1205.001</t>
  </si>
  <si>
    <t>Port Knocking</t>
  </si>
  <si>
    <t>4.2,4.4,13.4</t>
  </si>
  <si>
    <t>AC-3,AC-4,CA-7,CM-6,CM-7,SC-7,SI-15,SI-4</t>
  </si>
  <si>
    <t>T1205.002</t>
  </si>
  <si>
    <t>Socket Filters</t>
  </si>
  <si>
    <t>Network Traffic: Network Connection Creation, Process: Process Creation</t>
  </si>
  <si>
    <t>T1207</t>
  </si>
  <si>
    <t>Rogue Domain Controller</t>
  </si>
  <si>
    <t>Active Directory: Active Directory Object Creation, Active Directory: Active Directory Object Modification, Network Traffic: Network Traffic Content, User Account: User Account Authentication</t>
  </si>
  <si>
    <t>T1210</t>
  </si>
  <si>
    <t>Exploitation of Remote Services</t>
  </si>
  <si>
    <t>2.3,2.5,3.12,4.1,4.4,4.7,4.8,5.3,5.5,6.1,6.2,6.8,7.1,7.2,7.3,7.4,7.5,7.6,10.5,12.2,12.8,16.13,16.8,18.1,18.2,18.3,18.5,16.10</t>
  </si>
  <si>
    <t>AC-2,AC-3,AC-4,AC-5,AC-6,CA-2,CA-7,CA-8,CM-2,CM-5,CM-6,CM-7,CM-8,IA-2,IA-8,RA-10,RA-5,SC-18,SC-2,SC-26,SC-29,SC-3,SC-30,SC-35,SC-39,SC-46,SC-7,SI-2,SI-3,SI-4,SI-5,SI-7</t>
  </si>
  <si>
    <t>T1211</t>
  </si>
  <si>
    <t>Exploitation for Defense Evasion</t>
  </si>
  <si>
    <t>AC-4,AC-6,CA-7,CA-8,CM-2,CM-6,CM-8,RA-10,RA-5,SC-18,SC-2,SC-26,SC-29,SC-3,SC-30,SC-35,SC-39,SC-7,SI-2,SI-3,SI-4,SI-5,SI-7</t>
  </si>
  <si>
    <t>T1212</t>
  </si>
  <si>
    <t>Exploitation for Credential Access</t>
  </si>
  <si>
    <t>AC-2,AC-4,AC-6,CA-7,CA-8,CM-2,CM-6,CM-8,RA-10,RA-5,SC-18,SC-2,SC-26,SC-29,SC-3,SC-30,SC-35,SC-39,SC-7,SI-2,SI-3,SI-4,SI-5,SI-7</t>
  </si>
  <si>
    <t>Application Log: Application Log Content, Process: Process Creation, User Account: User Account Authentication</t>
  </si>
  <si>
    <t>T1213</t>
  </si>
  <si>
    <t>Data from Information Repositories</t>
  </si>
  <si>
    <t>3.1,3.2,3.3,4.7,5.3,6.1,6.2,6.8,14.1,14.4,14.5,16.1,16.9,18.3,18.5</t>
  </si>
  <si>
    <t>AC-16,AC-17,AC-2,AC-21,AC-23,AC-3,AC-4,AC-5,AC-6,CA-7,CA-8,CM-2,CM-3,CM-5,CM-6,CM-7,CM-8,IA-2,IA-4,IA-8,RA-5,SC-28,SI-4,SI-7</t>
  </si>
  <si>
    <t>Application Log: Application Log Content, Logon Session: Logon Session Creation</t>
  </si>
  <si>
    <t>T1213.001</t>
  </si>
  <si>
    <t>Confluence</t>
  </si>
  <si>
    <t>T1213.002</t>
  </si>
  <si>
    <t>Sharepoint</t>
  </si>
  <si>
    <t>T1213.003</t>
  </si>
  <si>
    <t>Code Repositories</t>
  </si>
  <si>
    <t>AC-2,AC-3,AC-5,AC-6,CA-7,IA-2,IA-9,RA-5,SA-10,SA-11,SA-15,SA-3,SA-8,SI-2</t>
  </si>
  <si>
    <t>T1216</t>
  </si>
  <si>
    <t>Signed Script Proxy Execution</t>
  </si>
  <si>
    <t>CM-2,CM-6,CM-7,SI-10,SI-4,SI-7</t>
  </si>
  <si>
    <t>T1216.001</t>
  </si>
  <si>
    <t>PubPrn</t>
  </si>
  <si>
    <t>T1217</t>
  </si>
  <si>
    <t>Browser Bookmark Discovery</t>
  </si>
  <si>
    <t>T1218</t>
  </si>
  <si>
    <t>Signed Binary Proxy Execution</t>
  </si>
  <si>
    <t>2.3,2.5,2.7,4.1,4.7,4.8,5.3,5.4,6.1,6.2,6.8,10.5,18.3,18.5</t>
  </si>
  <si>
    <t>AC-2,AC-3,AC-5,AC-6,CA-7,CM-11,CM-2,CM-5,CM-6,CM-7,CM-8,IA-2,RA-5,SI-10,SI-16,SI-3,SI-4,SI-7</t>
  </si>
  <si>
    <t>Command: Command Execution, File: File Creation, Module: Module Load, Network Traffic: Network Connection Creation, Process: OS API Execution, Process: Process Creation, Windows Registry: Windows Registry Key Modification</t>
  </si>
  <si>
    <t>T1218.001</t>
  </si>
  <si>
    <t>Compiled HTML File</t>
  </si>
  <si>
    <t>2.3,2.5,2.7,9.3,9.6</t>
  </si>
  <si>
    <t>CM-11,CM-2,CM-6,CM-7,SC-18,SI-10,SI-16,SI-3,SI-4,SI-7</t>
  </si>
  <si>
    <t>Command: Command Execution, File: File Creation, Process: Process Creation</t>
  </si>
  <si>
    <t>T1218.002</t>
  </si>
  <si>
    <t>Control Panel</t>
  </si>
  <si>
    <t>2.5,2.7,4.1,6.1,6.2,6.8</t>
  </si>
  <si>
    <t>AC-3,CA-7,CM-11,CM-2,CM-6,CM-7,SI-10,SI-16,SI-3,SI-4,SI-7</t>
  </si>
  <si>
    <t>Command: Command Execution, File: File Creation, Module: Module Load, Process: OS API Execution, Process: Process Creation, Windows Registry: Windows Registry Key Modification</t>
  </si>
  <si>
    <t>T1218.003</t>
  </si>
  <si>
    <t>CMSTP</t>
  </si>
  <si>
    <t>CM-11,CM-2,CM-6,CM-7,CM-8,RA-5,SI-10,SI-16,SI-3,SI-4,SI-7</t>
  </si>
  <si>
    <t>T1218.004</t>
  </si>
  <si>
    <t>InstallUtil</t>
  </si>
  <si>
    <t>T1218.005</t>
  </si>
  <si>
    <t>Mshta</t>
  </si>
  <si>
    <t>Command: Command Execution, File: File Creation, Network Traffic: Network Connection Creation, Process: Process Creation</t>
  </si>
  <si>
    <t>T1218.007</t>
  </si>
  <si>
    <t>Msiexec</t>
  </si>
  <si>
    <t>2.7,4.1,4.7,5.3,5.4,6.1,6.2,6.8</t>
  </si>
  <si>
    <t>AC-2,AC-3,AC-5,AC-6,CM-2,CM-5,CM-6,CM-7,IA-2</t>
  </si>
  <si>
    <t>Command: Command Execution, Module: Module Load, Network Traffic: Network Connection Creation, Process: Process Creation</t>
  </si>
  <si>
    <t>T1218.008</t>
  </si>
  <si>
    <t>Odbcconf</t>
  </si>
  <si>
    <t>Command: Command Execution, Module: Module Load, Process: Process Creation</t>
  </si>
  <si>
    <t>T1218.009</t>
  </si>
  <si>
    <t>Regsvcs/Regasm</t>
  </si>
  <si>
    <t>T1218.010</t>
  </si>
  <si>
    <t>Regsvr32</t>
  </si>
  <si>
    <t>CA-7,SI-10,SI-4,SI-7</t>
  </si>
  <si>
    <t>T1218.011</t>
  </si>
  <si>
    <t>Rundll32</t>
  </si>
  <si>
    <t>Command: Command Execution, File: File Metadata, Module: Module Load, Process: Process Creation</t>
  </si>
  <si>
    <t>T1218.012</t>
  </si>
  <si>
    <t>Verclsid</t>
  </si>
  <si>
    <t>2.3,2.5,2.7,4.1,4.2,4.4,4.5,4.8,7.6,7.7,13.4,18.2,18.3,18.5</t>
  </si>
  <si>
    <t>AC-3,AC-4,CA-7,CM-11,CM-2,CM-6,CM-7,CM-8,RA-5,SC-7,SI-10,SI-15,SI-16,SI-3,SI-4,SI-7</t>
  </si>
  <si>
    <t>T1218.013</t>
  </si>
  <si>
    <t>Mavinject</t>
  </si>
  <si>
    <t>T1218.014</t>
  </si>
  <si>
    <t>MMC</t>
  </si>
  <si>
    <t>T1219</t>
  </si>
  <si>
    <t>Remote Access Software</t>
  </si>
  <si>
    <t>2.5,4.2,4.4,7.6,9.3,13.3,13.4,13.8,18.2,18.3</t>
  </si>
  <si>
    <t>AC-17,AC-3,AC-4,CA-7,CM-2,CM-6,CM-7,SC-7,SI-10,SI-15,SI-3,SI-4,SI-7</t>
  </si>
  <si>
    <t>T1220</t>
  </si>
  <si>
    <t>XSL Script Processing</t>
  </si>
  <si>
    <t>Module: Module Load, Process: Process Creation</t>
  </si>
  <si>
    <t>T1221</t>
  </si>
  <si>
    <t>Template Injection</t>
  </si>
  <si>
    <t>2.3,2.7,4.1,4.8,13.3,13.8,14.1,14.2,14.6,18.3,18.5</t>
  </si>
  <si>
    <t>CA-7,CM-2,CM-6,CM-7,CM-8,RA-5,SC-44,SC-7,SI-10,SI-2,SI-3,SI-4,SI-7,SI-8</t>
  </si>
  <si>
    <t>Network Traffic: Network Connection Creation, Network Traffic: Network Traffic Content, Process: Process Creation</t>
  </si>
  <si>
    <t>T1222</t>
  </si>
  <si>
    <t>File and Directory Permissions Modification</t>
  </si>
  <si>
    <t>AC-16,AC-2,AC-3,AC-5,AC-6,CA-7,CM-5,CM-6,IA-2,SI-4,SI-7</t>
  </si>
  <si>
    <t>Active Directory: Active Directory Object Modification, Command: Command Execution, File: File Metadata, Process: Process Creation</t>
  </si>
  <si>
    <t>T1222.001</t>
  </si>
  <si>
    <t>Windows File and Directory Permissions Modification</t>
  </si>
  <si>
    <t>T1222.002</t>
  </si>
  <si>
    <t>Linux and Mac File and Directory Permissions Modification</t>
  </si>
  <si>
    <t>Command: Command Execution, File: File Metadata, Process: Process Creation</t>
  </si>
  <si>
    <t>T1480</t>
  </si>
  <si>
    <t>Execution Guardrails</t>
  </si>
  <si>
    <t>Don't Mitigate</t>
  </si>
  <si>
    <t>T1480.001</t>
  </si>
  <si>
    <t>Environmental Keying</t>
  </si>
  <si>
    <t>T1482</t>
  </si>
  <si>
    <t>Domain Trust Discovery</t>
  </si>
  <si>
    <t>3.12,4.1,4.4,11.3,11.4,12.2,12.8,18.3,18.5</t>
  </si>
  <si>
    <t>AC-4,CA-8,CM-6,CM-7,RA-5,SA-17,SA-8,SC-46,SC-7</t>
  </si>
  <si>
    <t>Command: Command Execution, Network Traffic: Network Traffic Content, Process: OS API Execution, Process: Process Creation, Script: Script Execution</t>
  </si>
  <si>
    <t>T1484</t>
  </si>
  <si>
    <t>Domain Policy Modification</t>
  </si>
  <si>
    <t>4.1,4.7,5.3,5.4,5.5,6.1,6.2,6.8,18.3,18.5</t>
  </si>
  <si>
    <t>AC-2,AC-3,AC-4,AC-5,AC-6,CA-8,CM-2,CM-5,CM-6,CM-7,IA-2,RA-5,SI-4</t>
  </si>
  <si>
    <t>Active Directory: Active Directory Object Creation, Active Directory: Active Directory Object Deletion, Active Directory: Active Directory Object Modification, Command: Command Execution</t>
  </si>
  <si>
    <t>T1484.001</t>
  </si>
  <si>
    <t>Group Policy Modification</t>
  </si>
  <si>
    <t>4.1,4.7,5.3,5.4,6.1,6.2,6.8,18.3,18.5</t>
  </si>
  <si>
    <t>T1484.002</t>
  </si>
  <si>
    <t>Domain Trust Modification</t>
  </si>
  <si>
    <t>Active Directory: Active Directory Object Creation, Active Directory: Active Directory Object Modification, Command: Command Execution</t>
  </si>
  <si>
    <t>T1485</t>
  </si>
  <si>
    <t>Data Destruction</t>
  </si>
  <si>
    <t>11.1,11.2,11.3,11.4,11.5</t>
  </si>
  <si>
    <t>AC-3,AC-6,CM-2,CP-10,CP-2,CP-7,CP-9,SI-3,SI-4,SI-7</t>
  </si>
  <si>
    <t>Cloud Storage: Cloud Storage Deletion, Command: Command Execution, File: File Deletion, File: File Modification, Image: Image Deletion, Instance: Instance Deletion, Process: Process Creation, Snapshot: Snapshot Deletion, Volume: Volume Deletion</t>
  </si>
  <si>
    <t>T1486</t>
  </si>
  <si>
    <t>Data Encrypted for Impact</t>
  </si>
  <si>
    <t>AC-3,AC-6,CM-2,CP-10,CP-2,CP-6,CP-7,CP-9,SI-3,SI-4,SI-7</t>
  </si>
  <si>
    <t>Cloud Storage: Cloud Storage Modification, Command: Command Execution, File: File Creation, File: File Modification, Network Share: Network Share Access, Process: Process Creation</t>
  </si>
  <si>
    <t>T1489</t>
  </si>
  <si>
    <t>Service Stop</t>
  </si>
  <si>
    <t>3.12,4.1,4.7,5.3,5.4,6.1,6.2,6.8,12.2,12.8</t>
  </si>
  <si>
    <t>AC-2,AC-3,AC-4,AC-5,AC-6,CA-7,CM-5,CM-6,CM-7,IA-2,SC-46,SC-7,SI-4</t>
  </si>
  <si>
    <t>Command: Command Execution, File: File Modification, Process: OS API Execution, Process: Process Creation, Process: Process Termination, Service: Service Metadata, Windows Registry: Windows Registry Key Modification</t>
  </si>
  <si>
    <t>T1490</t>
  </si>
  <si>
    <t>Inhibit System Recovery</t>
  </si>
  <si>
    <t>4.1,11.1,11.2,11.3,11.4,11.5,18.3,18.5</t>
  </si>
  <si>
    <t>AC-3,AC-6,CM-2,CM-6,CM-7,CP-10,CP-2,CP-7,CP-9,SI-3,SI-4,SI-7</t>
  </si>
  <si>
    <t>Command: Command Execution, File: File Deletion, Process: Process Creation, Service: Service Metadata, Windows Registry: Windows Registry Key Modification</t>
  </si>
  <si>
    <t>T1491</t>
  </si>
  <si>
    <t>Defacement</t>
  </si>
  <si>
    <t>Application Log: Application Log Content, File: File Creation, File: File Modification, Network Traffic: Network Traffic Content</t>
  </si>
  <si>
    <t>T1491.001</t>
  </si>
  <si>
    <t>Internal Defacement</t>
  </si>
  <si>
    <t>T1491.002</t>
  </si>
  <si>
    <t>External Defacement</t>
  </si>
  <si>
    <t>T1495</t>
  </si>
  <si>
    <t>Firmware Corruption</t>
  </si>
  <si>
    <t>4.1,4.7,5.3,5.4,6.8,7.1,7.2,7.3,7.5,18.3,18.5</t>
  </si>
  <si>
    <t>AC-2,AC-3,AC-5,AC-6,CA-8,CM-3,CM-5,CM-6,CM-8,IA-2,IA-7,RA-9,SA-10,SA-11,SI-2,SI-7</t>
  </si>
  <si>
    <t>Firmware: Firmware Modification</t>
  </si>
  <si>
    <t>T1496</t>
  </si>
  <si>
    <t>Resource Hijacking</t>
  </si>
  <si>
    <t>Command: Command Execution, File: File Creation, Network Traffic: Network Connection Creation, Network Traffic: Network Traffic Flow, Process: Process Creation, Sensor Health: Host Status</t>
  </si>
  <si>
    <t>T1497</t>
  </si>
  <si>
    <t>Virtualization/Sandbox Evasion</t>
  </si>
  <si>
    <t>T1497.001</t>
  </si>
  <si>
    <t>System Checks</t>
  </si>
  <si>
    <t>T1497.002</t>
  </si>
  <si>
    <t>User Activity Based Checks</t>
  </si>
  <si>
    <t>T1497.003</t>
  </si>
  <si>
    <t>Time Based Evasion</t>
  </si>
  <si>
    <t>T1498</t>
  </si>
  <si>
    <t>Network Denial of Service</t>
  </si>
  <si>
    <t>Network Traffic: Network Traffic Flow, Sensor Health: Host Status</t>
  </si>
  <si>
    <t>T1498.001</t>
  </si>
  <si>
    <t>Direct Network Flood</t>
  </si>
  <si>
    <t>7.6,7.7</t>
  </si>
  <si>
    <t>T1498.002</t>
  </si>
  <si>
    <t>Reflection Amplification</t>
  </si>
  <si>
    <t>T1499</t>
  </si>
  <si>
    <t>Endpoint Denial of Service</t>
  </si>
  <si>
    <t>4.2,7.6,7.7</t>
  </si>
  <si>
    <t>AC-3,AC-4,CA-7,CM-6,CM-7,SC-7,SI-10,SI-15,SI-4</t>
  </si>
  <si>
    <t>Application Log: Application Log Content, Network Traffic: Network Traffic Content, Network Traffic: Network Traffic Flow, Sensor Health: Host Status</t>
  </si>
  <si>
    <t>T1499.001</t>
  </si>
  <si>
    <t>OS Exhaustion Flood</t>
  </si>
  <si>
    <t>Network Traffic: Network Traffic Content, Network Traffic: Network Traffic Flow, Sensor Health: Host Status</t>
  </si>
  <si>
    <t>T1499.002</t>
  </si>
  <si>
    <t>Service Exhaustion Flood</t>
  </si>
  <si>
    <t>T1499.003</t>
  </si>
  <si>
    <t>Application Exhaustion Flood</t>
  </si>
  <si>
    <t>T1499.004</t>
  </si>
  <si>
    <t>Application or System Exploitation</t>
  </si>
  <si>
    <t>T1505</t>
  </si>
  <si>
    <t>Server Software Component</t>
  </si>
  <si>
    <t>2.7,4.1,4.7,5.3,5.4,6.1,6.2,18.3,18.5</t>
  </si>
  <si>
    <t>AC-16,AC-2,AC-3,AC-5,AC-6,CA-8,CM-11,CM-2,CM-5,CM-6,CM-8,IA-2,RA-5,SA-10,SA-11,SC-16,SI-14,SI-4,SI-7,SR-11,SR-4,SR-5,SR-6</t>
  </si>
  <si>
    <t>Application Log: Application Log Content, File: File Creation, File: File Modification, Network Traffic: Network Traffic Content, Network Traffic: Network Traffic Flow, Process: Process Creation</t>
  </si>
  <si>
    <t>T1505.001</t>
  </si>
  <si>
    <t>SQL Stored Procedures</t>
  </si>
  <si>
    <t>CA-8,CM-11,CM-2,CM-6,CM-8,RA-5,SA-10,SA-11,SI-14,SI-7,SR-11,SR-4,SR-5,SR-6</t>
  </si>
  <si>
    <t>T1505.002</t>
  </si>
  <si>
    <t>Transport Agent</t>
  </si>
  <si>
    <t>Application Log: Application Log Content, File: File Creation</t>
  </si>
  <si>
    <t>T1505.003</t>
  </si>
  <si>
    <t>Web Shell</t>
  </si>
  <si>
    <t>AC-2,AC-3,AC-5,AC-6,CM-2,CM-6,RA-5,SI-4</t>
  </si>
  <si>
    <t>T1505.004</t>
  </si>
  <si>
    <t>IIS Components</t>
  </si>
  <si>
    <t>AC-17,AC-3,AC-4,AC-6,CA-8,CM-11,CM-2,CM-6,CM-7,CM-8,IA-2,RA-5,SA-10,SA-11,SC-7,SI-14,SI-16,SI-3,SI-4,SI-7,SR-11,SR-4,SR-5,SR-6</t>
  </si>
  <si>
    <t>Command: Command Execution, File: File Creation, File: File Modification</t>
  </si>
  <si>
    <t>T1505.005</t>
  </si>
  <si>
    <t>Terminal Services DLL</t>
  </si>
  <si>
    <t>Command: Command Execution, File: File Modification, Module: Module Load, Process: Process Creation, Windows Registry: Windows Registry Key Modification</t>
  </si>
  <si>
    <t>T1518</t>
  </si>
  <si>
    <t>Software Discovery</t>
  </si>
  <si>
    <t>Command: Command Execution, Firewall: Firewall Enumeration, Firewall: Firewall Metadata, Process: OS API Execution, Process: Process Creation</t>
  </si>
  <si>
    <t>T1518.001</t>
  </si>
  <si>
    <t>Security Software Discovery</t>
  </si>
  <si>
    <t>T1525</t>
  </si>
  <si>
    <t>Implant Container Image</t>
  </si>
  <si>
    <t>AC-2,AC-3,AC-5,AC-6,CA-8,CM-2,CM-5,CM-6,CM-7,IA-2,IA-9,RA-5,SI-2,SI-3,SI-4,SI-7</t>
  </si>
  <si>
    <t>Image: Image Creation, Image: Image Metadata, Image: Image Modification</t>
  </si>
  <si>
    <t>T1526</t>
  </si>
  <si>
    <t>Cloud Service Discovery</t>
  </si>
  <si>
    <t>Cloud Service: Cloud Service Enumeration</t>
  </si>
  <si>
    <t>T1528</t>
  </si>
  <si>
    <t>Steal Application Access Token</t>
  </si>
  <si>
    <t>2.3,2.5,3.3,4.1,4.7,5.3,5.4,14.1,14.2,14.3,14.6,18.3,18.5</t>
  </si>
  <si>
    <t>AC-10,AC-2,AC-3,AC-4,AC-5,AC-6,CA-7,CA-8,CM-2,CM-5,CM-6,IA-2,IA-4,IA-5,IA-8,RA-5,SA-11,SA-15,SI-4</t>
  </si>
  <si>
    <t>T1529</t>
  </si>
  <si>
    <t>System Shutdown/Reboot</t>
  </si>
  <si>
    <t>Command: Command Execution, Process: Process Creation, Sensor Health: Host Status</t>
  </si>
  <si>
    <t>T1530</t>
  </si>
  <si>
    <t>Data from Cloud Storage Object</t>
  </si>
  <si>
    <t>3.11,3.3,4.1,4.2,4.4,4.7,5.3,5.4,6.1,6.2,6.3,6.4,6.5,6.8,11.3,13.4,18.2,18.3,18.5</t>
  </si>
  <si>
    <t>AC-16,AC-17,AC-18,AC-19,AC-2,AC-20,AC-3,AC-4,AC-5,AC-6,AC-7,CA-7,CA-8,CM-2,CM-5,CM-6,CM-7,CM-8,IA-2,IA-3,IA-4,IA-5,IA-6,IA-8,RA-5,SC-28,SC-4,SC-7,SI-10,SI-12,SI-15,SI-4,SI-7</t>
  </si>
  <si>
    <t>Cloud Storage: Cloud Storage Access</t>
  </si>
  <si>
    <t>T1531</t>
  </si>
  <si>
    <t>Account Access Removal</t>
  </si>
  <si>
    <t>Active Directory: Active Directory Object Modification, User Account: User Account Deletion, User Account: User Account Modification</t>
  </si>
  <si>
    <t>T1534</t>
  </si>
  <si>
    <t>Internal Spearphishing</t>
  </si>
  <si>
    <t>Application Log: Application Log Content, Network Traffic: Network Traffic Content, Network Traffic: Network Traffic Flow</t>
  </si>
  <si>
    <t>T1535</t>
  </si>
  <si>
    <t>Unused/Unsupported Cloud Regions</t>
  </si>
  <si>
    <t>SC-23</t>
  </si>
  <si>
    <t>Instance: Instance Creation, Instance: Instance Metadata</t>
  </si>
  <si>
    <t>T1537</t>
  </si>
  <si>
    <t>Transfer Data to Cloud Account</t>
  </si>
  <si>
    <t>3.3,4.2,4.4,4.7,5.3,6.1,6.2,6.8,13.4</t>
  </si>
  <si>
    <t>AC-16,AC-17,AC-2,AC-20,AC-3,AC-4,AC-5,AC-6,CA-7,CM-5,CM-6,CM-7,IA-2,IA-3,IA-4,IA-8,SC-7,SI-10,SI-15,SI-4</t>
  </si>
  <si>
    <t>Cloud Storage: Cloud Storage Creation, Cloud Storage: Cloud Storage Metadata, Cloud Storage: Cloud Storage Modification, Network Traffic: Network Traffic Content, Snapshot: Snapshot Creation, Snapshot: Snapshot Metadata, Snapshot: Snapshot Modification</t>
  </si>
  <si>
    <t>T1538</t>
  </si>
  <si>
    <t>Cloud Service Dashboard</t>
  </si>
  <si>
    <t>3.3,4.7,5.3,5.4,6.1,6.2,6.8</t>
  </si>
  <si>
    <t>T1539</t>
  </si>
  <si>
    <t>Steal Web Session Cookie</t>
  </si>
  <si>
    <t>4.1,6.3,14.1,14.2,14.3,14.6,18.3,18.5</t>
  </si>
  <si>
    <t>AC-20,AC-3,AC-6,CA-7,CM-2,CM-6,IA-2,IA-5,SI-3,SI-4</t>
  </si>
  <si>
    <t>File: File Access, Process: Process Access</t>
  </si>
  <si>
    <t>T1542</t>
  </si>
  <si>
    <t>Pre-OS Boot</t>
  </si>
  <si>
    <t>3.6,4.1,4.7,5.3,5.4,6.1,6.2,6.8,7.1,7.2,7.3,7.5,18.3,18.5</t>
  </si>
  <si>
    <t>AC-2,AC-3,AC-5,AC-6,CA-8,CM-3,CM-5,CM-6,CM-8,IA-2,IA-7,IA-8,RA-9,SA-10,SA-11,SC-34,SC-7,SI-2,SI-7</t>
  </si>
  <si>
    <t>Command: Command Execution, Drive: Drive Modification, Driver: Driver Metadata, Firmware: Firmware Modification, Network Traffic: Network Connection Creation, Process: OS API Execution</t>
  </si>
  <si>
    <t>T1542.001</t>
  </si>
  <si>
    <t>System Firmware</t>
  </si>
  <si>
    <t>4.1,4.7,5.3,5.4,6.1,6.2,6.8,7.1,7.2,7.3,7.5,18.3,18.5</t>
  </si>
  <si>
    <t>AC-2,AC-3,AC-5,AC-6,CA-8,CM-3,CM-5,CM-6,CM-8,IA-2,IA-7,IA-8,RA-9,SA-10,SA-11,SC-34,SI-2,SI-7</t>
  </si>
  <si>
    <t>T1542.002</t>
  </si>
  <si>
    <t>Component Firmware</t>
  </si>
  <si>
    <t>Driver: Driver Metadata, Firmware: Firmware Modification, Process: OS API Execution</t>
  </si>
  <si>
    <t>T1542.003</t>
  </si>
  <si>
    <t>Bootkit</t>
  </si>
  <si>
    <t>3.6,4.1,4.7,5.3,5.4,6.1,6.2,6.8</t>
  </si>
  <si>
    <t>Drive: Drive Modification</t>
  </si>
  <si>
    <t>T1542.004</t>
  </si>
  <si>
    <t>ROMMONkit</t>
  </si>
  <si>
    <t>4.1,13.3,13.8,18.3,18.5</t>
  </si>
  <si>
    <t>AC-3,AC-6,CA-7,CA-8,CM-2,CM-3,CM-5,CM-6,CM-7,CM-8,IA-7,RA-5,RA-9,SA-10,SA-11,SC-34,SC-7,SI-2,SI-4,SI-7</t>
  </si>
  <si>
    <t>T1542.005</t>
  </si>
  <si>
    <t>TFTP Boot</t>
  </si>
  <si>
    <t>4.1,4.2,4.7,4.8,5.3,5.4,6.1,6.2,6.8,8.1,8.2,8.3,12.2,12.5,13.3,13.8,18.3,18.5</t>
  </si>
  <si>
    <t>AC-2,AC-3,AC-5,AC-6,CA-7,CA-8,CM-2,CM-3,CM-5,CM-6,CM-7,CM-8,IA-2,IA-7,IA-8,RA-5,RA-9,SA-10,SA-11,SC-34,SC-7,SI-2,SI-4,SI-7</t>
  </si>
  <si>
    <t>Command: Command Execution, Firmware: Firmware Modification, Network Traffic: Network Connection Creation</t>
  </si>
  <si>
    <t>T1543</t>
  </si>
  <si>
    <t>Create or Modify System Process</t>
  </si>
  <si>
    <t>2.3,2.5,3.3,4.1,4.7,5.3,5.4,6.1,6.2,6.8,18.3,18.5</t>
  </si>
  <si>
    <t>AC-17,AC-2,AC-3,AC-5,AC-6,CA-7,CA-8,CM-11,CM-2,CM-3,CM-5,CM-6,CM-7,IA-2,IA-4,RA-5,SA-22,SI-16,SI-3,SI-4,SI-7</t>
  </si>
  <si>
    <t>Command: Command Execution, Driver: Driver Load, File: File Creation, File: File Modification, Process: OS API Execution, Process: Process Creation, Service: Service Creation, Service: Service Modification, Windows Registry: Windows Registry Key Creation, Windows Registry: Windows Registry Key Modification</t>
  </si>
  <si>
    <t>T1543.001</t>
  </si>
  <si>
    <t>Launch Agent</t>
  </si>
  <si>
    <t>4.7,5.3,5.4,6.1,6.2,6.8</t>
  </si>
  <si>
    <t>AC-2,AC-3,AC-5,AC-6,CM-11,CM-2,CM-5,IA-2</t>
  </si>
  <si>
    <t>Command: Command Execution, File: File Creation, File: File Modification, Service: Service Creation, Service: Service Modification</t>
  </si>
  <si>
    <t>T1543.002</t>
  </si>
  <si>
    <t>Systemd Service</t>
  </si>
  <si>
    <t>2.3,2.5,3.3,4.1,4.7,5.3,5.4,6.1,6.2,6.8</t>
  </si>
  <si>
    <t>AC-2,AC-3,AC-5,AC-6,CA-7,CM-11,CM-2,CM-3,CM-5,CM-6,IA-2,SA-22,SI-16,SI-3,SI-4,SI-7</t>
  </si>
  <si>
    <t>Command: Command Execution, File: File Creation, File: File Modification, Process: Process Creation, Service: Service Creation, Service: Service Modification</t>
  </si>
  <si>
    <t>T1543.003</t>
  </si>
  <si>
    <t>Windows Service</t>
  </si>
  <si>
    <t>Command: Command Execution, Driver: Driver Load, Process: OS API Execution, Process: Process Creation, Service: Service Creation, Service: Service Modification, Windows Registry: Windows Registry Key Creation, Windows Registry: Windows Registry Key Modification</t>
  </si>
  <si>
    <t>T1543.004</t>
  </si>
  <si>
    <t>Launch Daemon</t>
  </si>
  <si>
    <t>T1546</t>
  </si>
  <si>
    <t>Event Triggered Execution</t>
  </si>
  <si>
    <t>CM-2,CM-6,IA-9,SI-7</t>
  </si>
  <si>
    <t>Cloud Service: Cloud Service Modification, Command: Command Execution, File: File Creation, File: File Metadata, File: File Modification, Module: Module Load, Process: Process Creation, WMI: WMI Creation, Windows Registry: Windows Registry Key Modification</t>
  </si>
  <si>
    <t>T1546.001</t>
  </si>
  <si>
    <t>Change Default File Association</t>
  </si>
  <si>
    <t>Command: Command Execution, Process: Process Creation, Windows Registry: Windows Registry Key Modification</t>
  </si>
  <si>
    <t>T1546.002</t>
  </si>
  <si>
    <t>Screensaver</t>
  </si>
  <si>
    <t>CM-2,CM-6,CM-7,CM-8,RA-5,SI-10,SI-3,SI-4,SI-7</t>
  </si>
  <si>
    <t>Command: Command Execution, File: File Creation, File: File Modification, Process: Process Creation, Windows Registry: Windows Registry Key Modification</t>
  </si>
  <si>
    <t>T1546.003</t>
  </si>
  <si>
    <t>Windows Management Instrumentation Event Subscription</t>
  </si>
  <si>
    <t>AC-2,AC-3,AC-5,AC-6,CA-7,CM-2,CM-5,CM-6,IA-2,SI-14,SI-3,SI-4</t>
  </si>
  <si>
    <t>Command: Command Execution, Process: Process Creation, WMI: WMI Creation</t>
  </si>
  <si>
    <t>T1546.004</t>
  </si>
  <si>
    <t>.bash_profile and .bashrc</t>
  </si>
  <si>
    <t>AC-3,AC-6,CA-7,CM-2,CM-6,SI-3,SI-4,SI-7</t>
  </si>
  <si>
    <t>T1546.005</t>
  </si>
  <si>
    <t>Trap</t>
  </si>
  <si>
    <t>T1546.006</t>
  </si>
  <si>
    <t>LC_LOAD_DYLIB Addition</t>
  </si>
  <si>
    <t>2.5,2.6,4.1,18.3,18.5</t>
  </si>
  <si>
    <t>CM-2,CM-6,CM-7,CM-8,IA-9,SI-10,SI-2,SI-3,SI-4,SI-7,SR-11,SR-4,SR-5,SR-6</t>
  </si>
  <si>
    <t>Command: Command Execution, File: File Metadata, File: File Modification, Module: Module Load, Process: Process Creation</t>
  </si>
  <si>
    <t>T1546.007</t>
  </si>
  <si>
    <t>Netsh Helper DLL</t>
  </si>
  <si>
    <t>Command: Command Execution, Module: Module Load, Process: Process Creation, Windows Registry: Windows Registry Key Modification</t>
  </si>
  <si>
    <t>T1546.008</t>
  </si>
  <si>
    <t>Accessibility Features</t>
  </si>
  <si>
    <t>2.5,4.1,4.2,12.2,12.7,13.5,18.3,18.5,13.10</t>
  </si>
  <si>
    <t>CM-10,CM-6,CM-7,SI-10,SI-4,SI-7</t>
  </si>
  <si>
    <t>T1546.009</t>
  </si>
  <si>
    <t>AppCert DLLs</t>
  </si>
  <si>
    <t>CM-7,SI-10,SI-7</t>
  </si>
  <si>
    <t>Command: Command Execution, Module: Module Load, Process: OS API Execution, Process: Process Creation, Windows Registry: Windows Registry Key Modification</t>
  </si>
  <si>
    <t>T1546.010</t>
  </si>
  <si>
    <t>AppInit DLLs</t>
  </si>
  <si>
    <t>2.6,7.1,7.2,7.3,7.5,18.3,18.5</t>
  </si>
  <si>
    <t>CM-2,CM-7,SI-10,SI-2,SI-7</t>
  </si>
  <si>
    <t>T1546.011</t>
  </si>
  <si>
    <t>Application Shimming</t>
  </si>
  <si>
    <t>4.1,7.1,7.2,7.3,7.5,18.3,18.5</t>
  </si>
  <si>
    <t>AC-6,SI-2</t>
  </si>
  <si>
    <t>T1546.012</t>
  </si>
  <si>
    <t>Image File Execution Options Injection</t>
  </si>
  <si>
    <t>T1546.013</t>
  </si>
  <si>
    <t>PowerShell Profile</t>
  </si>
  <si>
    <t>2.7,4.1,5.4,6.1,6.2,6.8,18.3,18.5</t>
  </si>
  <si>
    <t>AC-3,AC-6,CA-7,CM-10,CM-2,CM-6,IA-9,SI-3,SI-4,SI-7</t>
  </si>
  <si>
    <t>T1546.014</t>
  </si>
  <si>
    <t>Emond</t>
  </si>
  <si>
    <t>CM-2,CM-6,CM-8,RA-5,SI-3,SI-4</t>
  </si>
  <si>
    <t>T1546.015</t>
  </si>
  <si>
    <t>Component Object Model Hijacking</t>
  </si>
  <si>
    <t>T1546.016</t>
  </si>
  <si>
    <t>Installer Packages</t>
  </si>
  <si>
    <t>T1547</t>
  </si>
  <si>
    <t>Boot or Logon Autostart Execution</t>
  </si>
  <si>
    <t>Command: Command Execution, Driver: Driver Load, File: File Creation, File: File Modification, Kernel: Kernel Module Load, Module: Module Load, Process: OS API Execution, Process: Process Creation, Windows Registry: Windows Registry Key Creation, Windows Registry: Windows Registry Key Modification</t>
  </si>
  <si>
    <t>T1547.001</t>
  </si>
  <si>
    <t>Registry Run Keys / Startup Folder</t>
  </si>
  <si>
    <t>Command: Command Execution, File: File Modification, Process: Process Creation, Windows Registry: Windows Registry Key Creation, Windows Registry: Windows Registry Key Modification</t>
  </si>
  <si>
    <t>T1547.002</t>
  </si>
  <si>
    <t>Authentication Package</t>
  </si>
  <si>
    <t>2.6,4.1</t>
  </si>
  <si>
    <t>CM-6,SC-39,SI-3,SI-4,SI-7</t>
  </si>
  <si>
    <t>Command: Command Execution, Module: Module Load, Windows Registry: Windows Registry Key Modification</t>
  </si>
  <si>
    <t>T1547.003</t>
  </si>
  <si>
    <t>Time Providers</t>
  </si>
  <si>
    <t>AC-17,AC-3,AC-4,AC-6,CA-7,CM-2,CM-5,CM-6,SI-4,SI-7</t>
  </si>
  <si>
    <t>T1547.004</t>
  </si>
  <si>
    <t>Winlogon Helper DLL</t>
  </si>
  <si>
    <t>2.5,2.6,4.7,5.3,5.4,6.1,6.2,6.8</t>
  </si>
  <si>
    <t>AC-17,AC-2,AC-3,AC-5,AC-6,CM-5,CM-7,IA-2,SI-10,SI-14,SI-16,SI-4,SI-7</t>
  </si>
  <si>
    <t>T1547.005</t>
  </si>
  <si>
    <t>Security Support Provider</t>
  </si>
  <si>
    <t>T1547.006</t>
  </si>
  <si>
    <t>Kernel Modules and Extensions</t>
  </si>
  <si>
    <t>2.5,2.6,4.1,4.7,5.3,5.4,6.1,6.2,6.8,10.1,10.2,10.7,13.2,13.7</t>
  </si>
  <si>
    <t>AC-2,AC-3,AC-5,AC-6,CM-5,CM-6,CM-7,IA-2,IA-4,IA-8,RA-5,SI-10,SI-14,SI-16,SI-2,SI-3,SI-4,SI-7</t>
  </si>
  <si>
    <t>Command: Command Execution, File: File Creation, File: File Modification, Kernel: Kernel Module Load, Process: Process Creation</t>
  </si>
  <si>
    <t>T1547.007</t>
  </si>
  <si>
    <t>Re-opened Applications</t>
  </si>
  <si>
    <t>2.3,4.1,4.8,7.7,14.3,14.4,18.3,18.5</t>
  </si>
  <si>
    <t>AC-16,AC-3,CM-2,CM-3,CM-5,CM-6,CM-7,CM-8,RA-5,SI-3,SI-4</t>
  </si>
  <si>
    <t>Command: Command Execution, File: File Modification</t>
  </si>
  <si>
    <t>T1547.008</t>
  </si>
  <si>
    <t>LSASS Driver</t>
  </si>
  <si>
    <t>CM-2,CM-6,RA-5,SC-39,SI-3,SI-4,SI-7</t>
  </si>
  <si>
    <t>Driver: Driver Load, File: File Creation, File: File Modification, Module: Module Load</t>
  </si>
  <si>
    <t>T1547.009</t>
  </si>
  <si>
    <t>Shortcut Modification</t>
  </si>
  <si>
    <t>AC-17,AC-2,AC-3,AC-5,AC-6,CM-5,IA-2,SI-4</t>
  </si>
  <si>
    <t>File: File Creation, File: File Modification, Process: Process Creation</t>
  </si>
  <si>
    <t>T1547.010</t>
  </si>
  <si>
    <t>Port Monitors</t>
  </si>
  <si>
    <t>File: File Creation, Module: Module Load, Process: OS API Execution, Windows Registry: Windows Registry Key Modification</t>
  </si>
  <si>
    <t>3.3,4.1,5.4,6.1,6.2,6.8,14.3,14.4</t>
  </si>
  <si>
    <t>AC-16,AC-17,AC-3,AC-6,CA-7,CM-2,CM-3,CM-5,CM-6,CM-7,SA-10,SA-11,SA-8,SI-4,SI-7</t>
  </si>
  <si>
    <t>Active Directory: Active Directory Credential Request, Logon Session: Logon Session Creation, User Account: User Account Authentication</t>
  </si>
  <si>
    <t>T1547.012</t>
  </si>
  <si>
    <t>Print Processors</t>
  </si>
  <si>
    <t>4.7,5.3,5.4,6.8</t>
  </si>
  <si>
    <t>Driver: Driver Load, File: File Creation, Module: Module Load, Process: OS API Execution, Windows Registry: Windows Registry Key Modification</t>
  </si>
  <si>
    <t>T1547.013</t>
  </si>
  <si>
    <t>XDG Autostart Entries</t>
  </si>
  <si>
    <t>AC-17,AC-2,AC-3,AC-5,AC-6,CA-7,CM-11,CM-2,CM-3,CM-5,CM-6,IA-2,SI-3,SI-4,SI-7</t>
  </si>
  <si>
    <t>T1547.014</t>
  </si>
  <si>
    <t>Active Setup</t>
  </si>
  <si>
    <t>Command: Command Execution, Process: Process Creation, Windows Registry: Windows Registry Key Creation, Windows Registry: Windows Registry Key Modification</t>
  </si>
  <si>
    <t>T1547.015</t>
  </si>
  <si>
    <t>Login Items</t>
  </si>
  <si>
    <t>T1548</t>
  </si>
  <si>
    <t>Abuse Elevation Control Mechanism</t>
  </si>
  <si>
    <t>2.5,3.3,4.1,4.7,5.3,5.4,6.1,6.2,6.8,18.3,18.5</t>
  </si>
  <si>
    <t>AC-16,AC-2,AC-3,AC-5,AC-6,CA-7,CA-8,CM-2,CM-5,CM-6,CM-7,CM-8,IA-2,RA-5,SC-18,SC-34,SI-12,SI-16,SI-3,SI-4,SI-7</t>
  </si>
  <si>
    <t>Command: Command Execution, File: File Metadata, File: File Modification, Process: OS API Execution, Process: Process Creation, Process: Process Metadata, Windows Registry: Windows Registry Key Modification</t>
  </si>
  <si>
    <t>T1548.001</t>
  </si>
  <si>
    <t>Setuid and Setgid</t>
  </si>
  <si>
    <t>Command: Command Execution, File: File Metadata, File: File Modification</t>
  </si>
  <si>
    <t>T1548.002</t>
  </si>
  <si>
    <t>Bypass User Account Control</t>
  </si>
  <si>
    <t>AC-2,AC-3,AC-5,AC-6,CA-8,CM-2,CM-5,CM-6,IA-2,RA-5,SI-2,SI-4</t>
  </si>
  <si>
    <t>Command: Command Execution, Process: Process Creation, Process: Process Metadata, Windows Registry: Windows Registry Key Modification</t>
  </si>
  <si>
    <t>T1548.003</t>
  </si>
  <si>
    <t>Sudo and Sudo Caching</t>
  </si>
  <si>
    <t>3.3,4.1,5.4,6.1,6.2,6.8,18.3,18.5</t>
  </si>
  <si>
    <t>AC-16,AC-2,AC-3,AC-5,AC-6,CA-7,CM-2,CM-5,CM-6,CM-7,IA-2,RA-5,SI-4</t>
  </si>
  <si>
    <t>Command: Command Execution, File: File Modification, Process: Process Creation, Process: Process Metadata</t>
  </si>
  <si>
    <t>T1548.004</t>
  </si>
  <si>
    <t>Elevated Execution with Prompt</t>
  </si>
  <si>
    <t>CM-2,CM-6,CM-7,CM-8,SC-18,SC-34,SI-12,SI-16,SI-3,SI-4,SI-7</t>
  </si>
  <si>
    <t>Process: OS API Execution, Process: Process Creation</t>
  </si>
  <si>
    <t>T1550</t>
  </si>
  <si>
    <t>Use Alternate Authentication Material</t>
  </si>
  <si>
    <t>4.7,5.2,5.3,5.4,6.1,6.2</t>
  </si>
  <si>
    <t>Active Directory: Active Directory Credential Request, Application Log: Application Log Content, Logon Session: Logon Session Creation, User Account: User Account Authentication, Web Credential: Web Credential Usage</t>
  </si>
  <si>
    <t>T1550.001</t>
  </si>
  <si>
    <t>Application Access Token</t>
  </si>
  <si>
    <t>2.3,2.5,3.11,4.1,18.3,18.5</t>
  </si>
  <si>
    <t>AC-16,AC-17,AC-19,AC-20,CA-8,CM-10,CM-11,CM-2,CM-6,IA-2,IA-4,SC-28,SC-8,SI-12,SI-4,SI-7</t>
  </si>
  <si>
    <t>Web Credential: Web Credential Usage</t>
  </si>
  <si>
    <t>T1550.002</t>
  </si>
  <si>
    <t>Pass the Hash</t>
  </si>
  <si>
    <t>4.1,4.7,5.2,5.3,5.4,6.1,6.2,7.1,7.2,7.3,7.5,18.3,18.5</t>
  </si>
  <si>
    <t>AC-2,AC-3,AC-5,AC-6,CM-5,CM-6,IA-2,SI-2</t>
  </si>
  <si>
    <t>T1550.003</t>
  </si>
  <si>
    <t>Pass the Ticket</t>
  </si>
  <si>
    <t>AC-2,AC-3,AC-5,AC-6,CA-7,CM-2,CM-5,CM-6,IA-2,IA-5,SI-4</t>
  </si>
  <si>
    <t>T1550.004</t>
  </si>
  <si>
    <t>Web Session Cookie</t>
  </si>
  <si>
    <t>SC-23,SC-8,SI-7</t>
  </si>
  <si>
    <t>Application Log: Application Log Content, Web Credential: Web Credential Usage</t>
  </si>
  <si>
    <t>T1552</t>
  </si>
  <si>
    <t>Unsecured Credentials</t>
  </si>
  <si>
    <t>3.1,3.11,3.12,3.2,3.3,4.1,4.2,4.5,4.7,5.2,5.3,5.4,6.1,6.2,6.8,7.1,7.2,7.3,7.5,11.3,14.3,14.4,14.9,16.1,16.9,18.3,18.5,13.10</t>
  </si>
  <si>
    <t>AC-16,AC-17,AC-18,AC-19,AC-2,AC-20,AC-3,AC-4,AC-5,AC-6,CA-7,CA-8,CM-2,CM-5,CM-6,CM-7,IA-2,IA-3,IA-4,IA-5,RA-5,SA-11,SA-15,SC-12,SC-28,SC-4,SC-7,SI-10,SI-12,SI-15,SI-2,SI-4,SI-7</t>
  </si>
  <si>
    <t>Command: Command Execution, File: File Access, Process: Process Creation, User Account: User Account Authentication, Windows Registry: Windows Registry Key Access</t>
  </si>
  <si>
    <t>T1552.001</t>
  </si>
  <si>
    <t>Credentials In Files</t>
  </si>
  <si>
    <t>3.1,3.2,3.3,5.4,6.1,6.2,6.8,14.3,14.4,14.9,16.1,16.9,18.3,18.5</t>
  </si>
  <si>
    <t>AC-2,AC-4,AC-5,AC-6,CA-7,CA-8,CM-2,CM-6,IA-2,IA-5,RA-5,SA-11,SA-15,SC-12,SC-28,SC-4,SC-7,SI-4</t>
  </si>
  <si>
    <t>T1552.002</t>
  </si>
  <si>
    <t>Credentials in Registry</t>
  </si>
  <si>
    <t>3.1,3.2,3.3,4.7,5.3,5.4,6.1,6.2,6.8,18.3,18.5</t>
  </si>
  <si>
    <t>AC-17,AC-2,AC-3,AC-5,AC-6,CA-7,CA-8,CM-5,CM-6,IA-2,IA-5,RA-5,SA-11,SA-15,SC-12,SC-28,SC-4,SI-4</t>
  </si>
  <si>
    <t>Command: Command Execution, Process: Process Creation, Windows Registry: Windows Registry Key Access</t>
  </si>
  <si>
    <t>T1552.003</t>
  </si>
  <si>
    <t>Bash History</t>
  </si>
  <si>
    <t>CM-6,CM-7,SC-28,SI-4</t>
  </si>
  <si>
    <t>T1552.004</t>
  </si>
  <si>
    <t>Private Keys</t>
  </si>
  <si>
    <t>3.1,3.11,3.12,3.2,3.3,5.2,5.4,6.1,6.2,6.8,11.3,18.3,18.5</t>
  </si>
  <si>
    <t>AC-16,AC-17,AC-18,AC-19,AC-2,AC-20,CA-7,CA-8,CM-2,CM-6,IA-2,IA-5,RA-5,SA-11,SA-15,SC-12,SC-28,SC-4,SC-7,SI-12,SI-4,SI-7</t>
  </si>
  <si>
    <t>T1552.005</t>
  </si>
  <si>
    <t>Cloud Instance Metadata API</t>
  </si>
  <si>
    <t>2.3,2.5,4.1,4.2,4.5,4.8,13.4,18.3,18.5,13.10</t>
  </si>
  <si>
    <t>AC-16,AC-20,AC-3,AC-4,CA-7,CM-6,CM-7,IA-3,IA-4,SC-7,SI-10,SI-15,SI-4</t>
  </si>
  <si>
    <t>User Account: User Account Authentication</t>
  </si>
  <si>
    <t>T1552.006</t>
  </si>
  <si>
    <t>Group Policy Preferences</t>
  </si>
  <si>
    <t>3.1,3.2,4.1,7.1,7.2,7.3,7.5,18.3,18.5</t>
  </si>
  <si>
    <t>AC-2,AC-5,AC-6,CA-8,CM-2,CM-6,IA-2,IA-5,RA-5,SA-11,SA-15,SI-2,SI-4</t>
  </si>
  <si>
    <t>T1552.007</t>
  </si>
  <si>
    <t>Container API</t>
  </si>
  <si>
    <t>AC-17,AC-2,AC-23,AC-3,AC-4,AC-5,AC-6,CM-5,CM-6,CM-7,IA-2,SC-46,SC-7,SC-8</t>
  </si>
  <si>
    <t>Command: Command Execution, User Account: User Account Authentication</t>
  </si>
  <si>
    <t>T1553</t>
  </si>
  <si>
    <t>Subvert Trust Controls</t>
  </si>
  <si>
    <t>2.5,2.6,4.1,4.8,18.3,18.5</t>
  </si>
  <si>
    <t>AC-6,CA-8,CM-10,CM-2,CM-3,CM-5,CM-6,CM-7,CM-8,IA-7,IA-9,RA-9,SA-10,SA-11,SC-34,SI-10,SI-2,SI-4,SI-7</t>
  </si>
  <si>
    <t>Command: Command Execution, File: File Metadata, File: File Modification, Module: Module Load, Process: Process Creation, Windows Registry: Windows Registry Key Creation, Windows Registry: Windows Registry Key Modification</t>
  </si>
  <si>
    <t>T1553.001</t>
  </si>
  <si>
    <t>Gatekeeper Bypass</t>
  </si>
  <si>
    <t>Command: Command Execution, File: File Metadata, File: File Modification, Process: Process Creation</t>
  </si>
  <si>
    <t>T1553.002</t>
  </si>
  <si>
    <t>Code Signing</t>
  </si>
  <si>
    <t>T1553.003</t>
  </si>
  <si>
    <t>SIP and Trust Provider Hijacking</t>
  </si>
  <si>
    <t>2.6,3.3,4.1,6.1,6.2,6.8</t>
  </si>
  <si>
    <t>AC-3,AC-6,CA-7,CM-2,CM-6,CM-7,SI-10,SI-3,SI-4,SI-7</t>
  </si>
  <si>
    <t>File: File Modification, Module: Module Load, Windows Registry: Windows Registry Key Modification</t>
  </si>
  <si>
    <t>T1553.004</t>
  </si>
  <si>
    <t>Install Root Certificate</t>
  </si>
  <si>
    <t>CM-10,CM-6,CM-7,IA-9,SC-20,SI-4</t>
  </si>
  <si>
    <t>T1553.005</t>
  </si>
  <si>
    <t>Mark-of-the-Web Bypass</t>
  </si>
  <si>
    <t>T1553.006</t>
  </si>
  <si>
    <t>Code Signing Policy Modification</t>
  </si>
  <si>
    <t>AC-6,CA-8,CM-3,CM-5,CM-7,CM-8,IA-7,RA-9,SA-10,SA-11,SC-34,SI-2,SI-7</t>
  </si>
  <si>
    <t>T1554</t>
  </si>
  <si>
    <t>Compromise Client Software Binary</t>
  </si>
  <si>
    <t>CA-8,CM-2,CM-6,IA-9,SI-7,SR-11,SR-4,SR-5,SR-6</t>
  </si>
  <si>
    <t>File: File Creation, File: File Deletion, File: File Metadata, File: File Modification</t>
  </si>
  <si>
    <t>T1555</t>
  </si>
  <si>
    <t>Credentials from Password Stores</t>
  </si>
  <si>
    <t>CA-7,IA-5,SI-4</t>
  </si>
  <si>
    <t>Command: Command Execution, File: File Access, Process: OS API Execution, Process: Process Access, Process: Process Creation</t>
  </si>
  <si>
    <t>T1555.001</t>
  </si>
  <si>
    <t>Keychain</t>
  </si>
  <si>
    <t>Command: Command Execution, File: File Access, Process: OS API Execution, Process: Process Creation</t>
  </si>
  <si>
    <t>T1555.002</t>
  </si>
  <si>
    <t>Securityd Memory</t>
  </si>
  <si>
    <t>Command: Command Execution, Process: Process Access</t>
  </si>
  <si>
    <t>T1555.003</t>
  </si>
  <si>
    <t>Credentials from Web Browsers</t>
  </si>
  <si>
    <t>Command: Command Execution, File: File Access, Process: OS API Execution, Process: Process Access</t>
  </si>
  <si>
    <t>T1555.004</t>
  </si>
  <si>
    <t>Windows Credential Manager</t>
  </si>
  <si>
    <t>CM-2,CM-6,CM-7,IA-5,SI-4</t>
  </si>
  <si>
    <t>T1555.005</t>
  </si>
  <si>
    <t>Password Managers</t>
  </si>
  <si>
    <t>CM-2,CM-6,IA-2,IA-5,SI-2,SI-4</t>
  </si>
  <si>
    <t>T1556</t>
  </si>
  <si>
    <t>Modify Authentication Process</t>
  </si>
  <si>
    <t>2.6,4.1,4.7,5.1,5.3,5.4,5.5,6.1,6.2,6.4,6.5,6.8,12.2,18.3,18.5</t>
  </si>
  <si>
    <t>AC-2,AC-20,AC-3,AC-5,AC-6,AC-7,CA-7,CM-2,CM-5,CM-6,CM-7,IA-2,IA-5,SC-39,SI-4,SI-7</t>
  </si>
  <si>
    <t>Active Directory: Active Directory Object Modification, Application Log: Application Log Content, File: File Creation, File: File Modification, Logon Session: Logon Session Creation, Module: Module Load, Process: OS API Execution, Process: Process Access, User Account: User Account Authentication, User Account: User Account Modification, Windows Registry: Windows Registry Key Modification</t>
  </si>
  <si>
    <t>T1556.001</t>
  </si>
  <si>
    <t>Domain Controller Authentication</t>
  </si>
  <si>
    <t>2.6,4.1,4.7,5.1,5.3,5.4,5.5,6.1,6.2,6.4,6.5,6.8</t>
  </si>
  <si>
    <t>AC-2,AC-20,AC-3,AC-5,AC-6,AC-7,CA-7,CM-5,CM-6,IA-2,IA-5,SC-39,SI-4,SI-7</t>
  </si>
  <si>
    <t>File: File Modification, Logon Session: Logon Session Creation, Process: OS API Execution, Process: Process Access</t>
  </si>
  <si>
    <t>T1556.002</t>
  </si>
  <si>
    <t>Password Filter DLL</t>
  </si>
  <si>
    <t>File: File Creation, Module: Module Load, Windows Registry: Windows Registry Key Modification</t>
  </si>
  <si>
    <t>T1556.003</t>
  </si>
  <si>
    <t>Pluggable Authentication Modules</t>
  </si>
  <si>
    <t>4.1,4.7,5.3,5.4,6.1,6.2,6.4,6.5,6.8</t>
  </si>
  <si>
    <t>AC-2,AC-20,AC-3,AC-5,AC-6,AC-7,CM-5,CM-6,IA-2,IA-5,SI-4,SI-7</t>
  </si>
  <si>
    <t>File: File Modification, Logon Session: Logon Session Creation</t>
  </si>
  <si>
    <t>T1556.004</t>
  </si>
  <si>
    <t>Network Device Authentication</t>
  </si>
  <si>
    <t>4.1,4.7,5.2,5.3,5.4,6.1,6.2,6.4,6.5,6.8,12.2</t>
  </si>
  <si>
    <t>AC-2,AC-20,AC-3,AC-5,AC-6,AC-7,CM-2,CM-5,CM-6,IA-2,IA-5,SI-4,SI-7</t>
  </si>
  <si>
    <t>T1556.005</t>
  </si>
  <si>
    <t>Reversible Encryption</t>
  </si>
  <si>
    <t>Active Directory: Active Directory Object Modification, Command: Command Execution, Script: Script Execution, User Account: User Account Metadata</t>
  </si>
  <si>
    <t>T1556.006</t>
  </si>
  <si>
    <t>Multi-Factor Authentication</t>
  </si>
  <si>
    <t>Active Directory: Active Directory Object Modification, Logon Session: Logon Session Creation, User Account: User Account Authentication, User Account: User Account Modification</t>
  </si>
  <si>
    <t>T1556.007</t>
  </si>
  <si>
    <t>Hybrid Identity</t>
  </si>
  <si>
    <t>Application Log: Application Log Content, File: File Modification, Logon Session: Logon Session Creation, Module: Module Load</t>
  </si>
  <si>
    <t>T1557</t>
  </si>
  <si>
    <t>Adversary-in-the-Middle</t>
  </si>
  <si>
    <t>3.12,4.1,4.2,4.4,4.6,4.8,7.6,7.7,12.2,12.8,13.3,13.4,13.8,14.2,14.6,16.8,18.2,18.3,18.5,16.10,3.10</t>
  </si>
  <si>
    <t>AC-16,AC-17,AC-18,AC-19,AC-20,AC-3,AC-4,CA-7,CM-2,CM-6,CM-7,CM-8,RA-5,SC-23,SC-4,SC-46,SC-7,SC-8,SI-10,SI-12,SI-15,SI-3,SI-4,SI-7</t>
  </si>
  <si>
    <t>Application Log: Application Log Content, Network Traffic: Network Traffic Content, Network Traffic: Network Traffic Flow, Service: Service Creation, Windows Registry: Windows Registry Key Modification</t>
  </si>
  <si>
    <t>T1557.001</t>
  </si>
  <si>
    <t>LLMNR/NBT-NS Poisoning and SMB Relay</t>
  </si>
  <si>
    <t>3.12,4.1,4.2,4.4,4.5,4.8,7.6,7.7,12.2,12.8,13.3,13.8,16.8,18.2,18.3,18.5</t>
  </si>
  <si>
    <t>AC-3,AC-4,CA-7,CM-2,CM-6,CM-7,CM-8,SC-23,SC-46,SC-7,SC-8,SI-10,SI-15,SI-3,SI-4</t>
  </si>
  <si>
    <t>Network Traffic: Network Traffic Content, Network Traffic: Network Traffic Flow, Service: Service Creation, Windows Registry: Windows Registry Key Modification</t>
  </si>
  <si>
    <t>T1557.002</t>
  </si>
  <si>
    <t>ARP Cache Poisoning</t>
  </si>
  <si>
    <t>4.1,4.2,4.4,4.8,7.6,7.7,12.2,13.3,13.8,14.2,14.6,18.2,18.3,18.5,3.10</t>
  </si>
  <si>
    <t>AC-16,AC-17,AC-18,AC-19,AC-20,AC-3,AC-4,CA-7,CM-2,CM-6,CM-7,CM-8,SC-23,SC-4,SC-7,SC-8,SI-10,SI-12,SI-15,SI-3,SI-4,SI-7</t>
  </si>
  <si>
    <t>T1557.003</t>
  </si>
  <si>
    <t>DHCP Spoofing</t>
  </si>
  <si>
    <t>T1558</t>
  </si>
  <si>
    <t>Steal or Forge Kerberos Tickets</t>
  </si>
  <si>
    <t>4.1,4.7,5.2,5.3,5.4,5.5,6.1,6.2,6.8,18.3,18.5,3.10</t>
  </si>
  <si>
    <t>AC-16,AC-17,AC-18,AC-19,AC-2,AC-3,AC-5,AC-6,CA-7,CM-2,CM-5,CM-6,IA-2,IA-5,SC-4,SI-12,SI-3,SI-4,SI-7</t>
  </si>
  <si>
    <t>Active Directory: Active Directory Credential Request, Command: Command Execution, File: File Access, Logon Session: Logon Session Metadata</t>
  </si>
  <si>
    <t>T1558.001</t>
  </si>
  <si>
    <t>Golden Ticket</t>
  </si>
  <si>
    <t>AC-2,AC-3,AC-5,AC-6,CM-2,CM-5,CM-6,IA-2,IA-5</t>
  </si>
  <si>
    <t>Active Directory: Active Directory Credential Request, Logon Session: Logon Session Metadata</t>
  </si>
  <si>
    <t>T1558.002</t>
  </si>
  <si>
    <t>Silver Ticket</t>
  </si>
  <si>
    <t>4.1,4.7,5.2,5.3,5.4,5.5,6.8,3.10</t>
  </si>
  <si>
    <t>Logon Session: Logon Session Metadata</t>
  </si>
  <si>
    <t>T1558.003</t>
  </si>
  <si>
    <t>Kerberoasting</t>
  </si>
  <si>
    <t>Active Directory: Active Directory Credential Request</t>
  </si>
  <si>
    <t>T1558.004</t>
  </si>
  <si>
    <t>AS-REP Roasting</t>
  </si>
  <si>
    <t>4.1,4.7,5.2,18.3,18.5,3.10</t>
  </si>
  <si>
    <t>AC-16,AC-17,AC-18,AC-19,AC-2,AC-3,CA-7,CA-8,CM-2,CM-6,IA-2,IA-5,RA-5,SA-11,SA-15,SC-4,SI-12,SI-3,SI-4,SI-7</t>
  </si>
  <si>
    <t>T1559</t>
  </si>
  <si>
    <t>Inter-Process Communication</t>
  </si>
  <si>
    <t>2.5,2.6,4.1,4.8,13.7,18.3,18.5</t>
  </si>
  <si>
    <t>AC-2,AC-3,AC-4,AC-5,AC-6,CM-10,CM-2,CM-5,CM-6,CM-7,CM-8,IA-2,RA-5,SC-18,SC-3,SC-7,SI-2,SI-3,SI-4</t>
  </si>
  <si>
    <t>Module: Module Load, Process: Process Access, Process: Process Creation, Script: Script Execution</t>
  </si>
  <si>
    <t>T1559.001</t>
  </si>
  <si>
    <t>Component Object Model</t>
  </si>
  <si>
    <t>AC-2,AC-3,AC-4,AC-5,AC-6,CM-2,CM-5,CM-6,IA-2,SC-18,SC-3,SC-7,SI-3</t>
  </si>
  <si>
    <t>Module: Module Load, Process: Process Creation, Script: Script Execution</t>
  </si>
  <si>
    <t>T1559.002</t>
  </si>
  <si>
    <t>Dynamic Data Exchange</t>
  </si>
  <si>
    <t>AC-4,AC-6,CM-10,CM-2,CM-6,CM-7,CM-8,RA-5,SC-18,SC-3,SC-7,SI-2,SI-3,SI-4</t>
  </si>
  <si>
    <t>T1559.003</t>
  </si>
  <si>
    <t>XPC Services</t>
  </si>
  <si>
    <t>Process: Process Access</t>
  </si>
  <si>
    <t>T1560</t>
  </si>
  <si>
    <t>Archive Collected Data</t>
  </si>
  <si>
    <t>2.1,2.2,2.3,2.4,18.3,18.5</t>
  </si>
  <si>
    <t>CA-8,RA-5,SC-7,SI-3,SI-4</t>
  </si>
  <si>
    <t>Command: Command Execution, File: File Creation, Process: Process Creation, Script: Script Execution</t>
  </si>
  <si>
    <t>T1560.001</t>
  </si>
  <si>
    <t>Archive via Utility</t>
  </si>
  <si>
    <t>T1560.002</t>
  </si>
  <si>
    <t>Archive via Library</t>
  </si>
  <si>
    <t>File: File Creation, Script: Script Execution</t>
  </si>
  <si>
    <t>T1560.003</t>
  </si>
  <si>
    <t>Archive via Custom Method</t>
  </si>
  <si>
    <t>T1561</t>
  </si>
  <si>
    <t>Disk Wipe</t>
  </si>
  <si>
    <t>Command: Command Execution, Drive: Drive Access, Drive: Drive Modification, Driver: Driver Load, Process: Process Creation</t>
  </si>
  <si>
    <t>T1561.001</t>
  </si>
  <si>
    <t>Disk Content Wipe</t>
  </si>
  <si>
    <t>T1561.002</t>
  </si>
  <si>
    <t>Disk Structure Wipe</t>
  </si>
  <si>
    <t>T1562</t>
  </si>
  <si>
    <t>Impair Defenses</t>
  </si>
  <si>
    <t>AC-2,AC-3,AC-5,AC-6,CA-7,CA-8,CM-2,CM-5,CM-6,CM-7,IA-2,IA-4,RA-5,SI-3,SI-4,SI-7</t>
  </si>
  <si>
    <t>Cloud Service: Cloud Service Disable, Cloud Service: Cloud Service Modification, Command: Command Execution, Driver: Driver Load, Firewall: Firewall Disable, Firewall: Firewall Rule Modification, Process: Process Creation, Process: Process Termination, Script: Script Execution, Sensor Health: Host Status, Service: Service Metadata, Windows Registry: Windows Registry Key Deletion, Windows Registry: Windows Registry Key Modification</t>
  </si>
  <si>
    <t>T1562.001</t>
  </si>
  <si>
    <t>Disable or Modify Tools</t>
  </si>
  <si>
    <t>AC-2,AC-3,AC-5,AC-6,CA-7,CM-2,CM-5,CM-6,CM-7,IA-2,SI-3,SI-4,SI-7</t>
  </si>
  <si>
    <t>Command: Command Execution, Driver: Driver Load, Process: Process Termination, Sensor Health: Host Status, Service: Service Metadata, Windows Registry: Windows Registry Key Deletion, Windows Registry: Windows Registry Key Modification</t>
  </si>
  <si>
    <t>T1562.002</t>
  </si>
  <si>
    <t>Disable Windows Event Logging</t>
  </si>
  <si>
    <t>Application Log: Application Log Content, Command: Command Execution, Process: Process Creation, Script: Script Execution, Sensor Health: Host Status, Windows Registry: Windows Registry Key Creation</t>
  </si>
  <si>
    <t>T1562.003</t>
  </si>
  <si>
    <t>Impair Command History Logging</t>
  </si>
  <si>
    <t>CM-2,CM-6,CM-7,SI-4</t>
  </si>
  <si>
    <t>Command: Command Execution, Sensor Health: Host Status</t>
  </si>
  <si>
    <t>T1562.004</t>
  </si>
  <si>
    <t>Disable or Modify System Firewall</t>
  </si>
  <si>
    <t>Command: Command Execution, Firewall: Firewall Disable, Firewall: Firewall Rule Modification, Windows Registry: Windows Registry Key Modification</t>
  </si>
  <si>
    <t>T1562.006</t>
  </si>
  <si>
    <t>Indicator Blocking</t>
  </si>
  <si>
    <t>3.3,4.1,4.2,4.7,5.3,5.4,6.1,6.2,6.8,18.3,18.5</t>
  </si>
  <si>
    <t>AC-2,AC-3,AC-5,AC-6,CA-7,CM-10,CM-2,CM-5,CM-6,CM-7,IA-2,IA-9,SC-23,SC-8,SI-3,SI-4,SI-7</t>
  </si>
  <si>
    <t>Command: Command Execution, Sensor Health: Host Status, Windows Registry: Windows Registry Key Modification</t>
  </si>
  <si>
    <t>T1562.007</t>
  </si>
  <si>
    <t>Disable or Modify Cloud Firewall</t>
  </si>
  <si>
    <t>AC-2,AC-3,AC-5,AC-6,CM-5,IA-2</t>
  </si>
  <si>
    <t>Firewall: Firewall Disable, Firewall: Firewall Rule Modification</t>
  </si>
  <si>
    <t>T1562.008</t>
  </si>
  <si>
    <t>Disable Cloud Logs</t>
  </si>
  <si>
    <t>3.3,4.7,5.3,5.4,6.1,6.2,6.8,8.1,8.2,8.3</t>
  </si>
  <si>
    <t>Cloud Service: Cloud Service Disable, Cloud Service: Cloud Service Modification</t>
  </si>
  <si>
    <t>T1562.009</t>
  </si>
  <si>
    <t>Safe Mode Boot</t>
  </si>
  <si>
    <t>AC-2,AC-3,AC-5,AC-6,CM-10,CM-5,CM-6,CM-7,IA-2,IA-9,SC-23,SC-8,SI-7</t>
  </si>
  <si>
    <t>T1562.010</t>
  </si>
  <si>
    <t>Downgrade Attack</t>
  </si>
  <si>
    <t>CM-2,CM-6,RA-5,SI-4</t>
  </si>
  <si>
    <t>Command: Command Execution, Process: Process Creation, Process: Process Metadata</t>
  </si>
  <si>
    <t>T1563</t>
  </si>
  <si>
    <t>Remote Service Session Hijacking</t>
  </si>
  <si>
    <t>2.3,2.5,3.12,4.1,4.2,4.4,4.7,4.8,5.3,6.1,6.2,6.8,7.6,12.2,12.8,18.3,18.5,16.10</t>
  </si>
  <si>
    <t>AC-17,AC-2,AC-3,AC-4,AC-5,AC-6,CA-8,CM-2,CM-5,CM-6,CM-7,CM-8,IA-2,IA-4,IA-6,RA-5,SC-46,SC-7,SI-4</t>
  </si>
  <si>
    <t>Command: Command Execution, Logon Session: Logon Session Creation, Network Traffic: Network Traffic Content, Network Traffic: Network Traffic Flow, Process: Process Creation</t>
  </si>
  <si>
    <t>T1563.001</t>
  </si>
  <si>
    <t>SSH Hijacking</t>
  </si>
  <si>
    <t>2.3,2.5,4.1,4.7,4.8,5.2,5.3,6.1,6.2,6.8,7.7,18.3,18.5,16.10</t>
  </si>
  <si>
    <t>AC-17,AC-2,AC-3,AC-5,AC-6,CA-7,CM-2,CM-5,CM-6,CM-7,CM-8,IA-2,IA-5,RA-5,SC-12,SC-23,SI-4</t>
  </si>
  <si>
    <t>T1563.002</t>
  </si>
  <si>
    <t>RDP Hijacking</t>
  </si>
  <si>
    <t>2.3,2.5,3.12,4.1,4.2,4.4,4.7,4.8,5.1,5.3,5.5,6.1,6.2,6.8,7.6,12.2,12.7,12.8,13.5,18.3,18.5,13.10,16.10</t>
  </si>
  <si>
    <t>AC-11,AC-12,AC-17,AC-2,AC-3,AC-4,AC-5,AC-6,CM-2,CM-5,CM-6,CM-7,CM-8,IA-2,RA-5,SC-46,SC-7,SI-4</t>
  </si>
  <si>
    <t>T1564</t>
  </si>
  <si>
    <t>Hide Artifacts</t>
  </si>
  <si>
    <t>Application Log: Application Log Content, Command: Command Execution, File: File Creation, File: File Metadata, File: File Modification, Firmware: Firmware Modification, Process: OS API Execution, Process: Process Creation, Script: Script Execution, Service: Service Creation, User Account: User Account Creation, User Account: User Account Metadata, Windows Registry: Windows Registry Key Modification</t>
  </si>
  <si>
    <t>T1564.001</t>
  </si>
  <si>
    <t>Hidden Files and Directories</t>
  </si>
  <si>
    <t>T1564.002</t>
  </si>
  <si>
    <t>Hidden Users</t>
  </si>
  <si>
    <t>Command: Command Execution, File: File Modification, Process: Process Creation, User Account: User Account Creation, User Account: User Account Metadata, Windows Registry: Windows Registry Key Modification</t>
  </si>
  <si>
    <t>T1564.003</t>
  </si>
  <si>
    <t>Hidden Window</t>
  </si>
  <si>
    <t>Command: Command Execution, File: File Modification, Process: Process Creation, Script: Script Execution</t>
  </si>
  <si>
    <t>T1564.004</t>
  </si>
  <si>
    <t>NTFS File Attributes</t>
  </si>
  <si>
    <t>AC-16,AC-3,CA-7,SI-3,SI-4,SI-7</t>
  </si>
  <si>
    <t>Command: Command Execution, File: File Metadata, File: File Modification, Process: OS API Execution</t>
  </si>
  <si>
    <t>T1564.005</t>
  </si>
  <si>
    <t>Hidden File System</t>
  </si>
  <si>
    <t>File: File Modification, Firmware: Firmware Modification, Windows Registry: Windows Registry Key Modification</t>
  </si>
  <si>
    <t>T1564.006</t>
  </si>
  <si>
    <t>Run Virtual Instance</t>
  </si>
  <si>
    <t>2.3,2.5,4.1,4.8,7.7,18.3,18.5</t>
  </si>
  <si>
    <t>CM-2,CM-6,CM-7,CM-8,SI-10,SI-4,SI-7</t>
  </si>
  <si>
    <t>Command: Command Execution, File: File Creation, Image: Image Metadata, Process: Process Creation, Service: Service Creation, Windows Registry: Windows Registry Key Modification</t>
  </si>
  <si>
    <t>T1564.007</t>
  </si>
  <si>
    <t>VBA Stomping</t>
  </si>
  <si>
    <t>CM-2,CM-6,CM-8,SI-4</t>
  </si>
  <si>
    <t>File: File Metadata, Script: Script Execution</t>
  </si>
  <si>
    <t>T1564.008</t>
  </si>
  <si>
    <t>Email Hiding Rules</t>
  </si>
  <si>
    <t>AC-4,CM-3,CM-5,CM-7,IR-5,SI-3,SI-4,SI-7</t>
  </si>
  <si>
    <t>Application Log: Application Log Content, Command: Command Execution, File: File Modification</t>
  </si>
  <si>
    <t>T1564.009</t>
  </si>
  <si>
    <t>Resource Forking</t>
  </si>
  <si>
    <t>CM-11,CM-2,CM-6,CM-7,SA-10,SC-4,SC-44,SC-6,SI-10,SI-15,SI-3,SI-4,SI-7</t>
  </si>
  <si>
    <t>T1564.010</t>
  </si>
  <si>
    <t>Process Argument Spoofing</t>
  </si>
  <si>
    <t>Process: Process Creation</t>
  </si>
  <si>
    <t>T1565</t>
  </si>
  <si>
    <t>Data Manipulation</t>
  </si>
  <si>
    <t>3.11,3.12,3.3,4.4,6.1,6.2,6.8,11.1,11.2,11.3,11.4,11.5,12.2,12.8,16.8,3.10</t>
  </si>
  <si>
    <t>AC-16,AC-17,AC-18,AC-19,AC-20,AC-3,AC-4,CA-7,CM-2,CM-6,CM-7,CM-8,CP-10,CP-6,CP-7,CP-9,SC-28,SC-36,SC-4,SC-46,SC-7,SI-12,SI-16,SI-23,SI-4,SI-7</t>
  </si>
  <si>
    <t>File: File Creation, File: File Deletion, File: File Metadata, File: File Modification, Network Traffic: Network Traffic Content, Network Traffic: Network Traffic Flow, Process: OS API Execution</t>
  </si>
  <si>
    <t>T1565.001</t>
  </si>
  <si>
    <t>Stored Data Manipulation</t>
  </si>
  <si>
    <t>3.11,3.12,3.3,6.1,6.2,6.8,8.9,11.1,11.2,11.3,11.4,11.5,12.8</t>
  </si>
  <si>
    <t>AC-16,AC-17,AC-18,AC-19,AC-20,AC-3,CA-7,CM-2,CM-6,CM-8,CP-10,CP-6,CP-7,CP-9,SC-28,SC-36,SC-4,SC-7,SI-12,SI-16,SI-23,SI-4,SI-7</t>
  </si>
  <si>
    <t>File: File Creation, File: File Deletion, File: File Modification</t>
  </si>
  <si>
    <t>T1565.002</t>
  </si>
  <si>
    <t>Transmitted Data Manipulation</t>
  </si>
  <si>
    <t>11.3,3.10</t>
  </si>
  <si>
    <t>AC-16,AC-17,AC-18,AC-19,AC-20,CM-2,CM-6,CM-8,SC-4,SI-12,SI-4,SI-7</t>
  </si>
  <si>
    <t>Network Traffic: Network Traffic Content, Network Traffic: Network Traffic Flow, Process: OS API Execution</t>
  </si>
  <si>
    <t>T1565.003</t>
  </si>
  <si>
    <t>Runtime Data Manipulation</t>
  </si>
  <si>
    <t>3.12,3.3,4.4,5.4,6.1,6.2,6.8,11.3,11.4,12.2,12.8,16.8</t>
  </si>
  <si>
    <t>AC-3,AC-4,CA-7,CM-6,CM-7,CP-9,SC-28,SC-4,SC-46,SC-7,SI-16,SI-4</t>
  </si>
  <si>
    <t>File: File Creation, File: File Deletion, File: File Metadata, File: File Modification, Process: OS API Execution</t>
  </si>
  <si>
    <t>T1566</t>
  </si>
  <si>
    <t>Phishing</t>
  </si>
  <si>
    <t>2.3,2.7,9.3,9.6,13.3,13.8,14.1,14.2,14.6</t>
  </si>
  <si>
    <t>AC-4,CA-7,CM-2,CM-6,IA-9,SC-20,SC-44,SC-7,SI-2,SI-3,SI-4,SI-8</t>
  </si>
  <si>
    <t>Application Log: Application Log Content, File: File Creation, Network Traffic: Network Traffic Content, Network Traffic: Network Traffic Flow</t>
  </si>
  <si>
    <t>T1566.001</t>
  </si>
  <si>
    <t>Spearphishing Attachment</t>
  </si>
  <si>
    <t>T1566.002</t>
  </si>
  <si>
    <t>Spearphishing Link</t>
  </si>
  <si>
    <t>2.3,9.3,14.1,14.2,14.6</t>
  </si>
  <si>
    <t>AC-4,CA-7,CM-2,CM-6,IA-9,SC-20,SC-44,SC-7,SI-3,SI-4,SI-8</t>
  </si>
  <si>
    <t>T1566.003</t>
  </si>
  <si>
    <t>Spearphishing via Service</t>
  </si>
  <si>
    <t>2.3,2.5,9.3,14.1,14.2,14.6</t>
  </si>
  <si>
    <t>AC-4,CA-7,SC-44,SC-7,SI-2,SI-3,SI-4,SI-8</t>
  </si>
  <si>
    <t>T1567</t>
  </si>
  <si>
    <t>Exfiltration Over Web Service</t>
  </si>
  <si>
    <t>2.3,2.5,9.3</t>
  </si>
  <si>
    <t>AC-16,AC-2,AC-20,AC-23,AC-3,AC-4,AC-6,CA-3,CA-7,SA-8,SA-9,SC-28,SC-31,SC-7,SI-3,SI-4,SR-4</t>
  </si>
  <si>
    <t>T1567.001</t>
  </si>
  <si>
    <t>Exfiltration to Code Repository</t>
  </si>
  <si>
    <t>AC-20,AC-4,SC-7</t>
  </si>
  <si>
    <t>Command: Command Execution, File: File Access, Network Traffic: Network Traffic Content, Network Traffic: Network Traffic Flow</t>
  </si>
  <si>
    <t>T1567.002</t>
  </si>
  <si>
    <t>Exfiltration to Cloud Storage</t>
  </si>
  <si>
    <t>T1568</t>
  </si>
  <si>
    <t>Dynamic Resolution</t>
  </si>
  <si>
    <t>9.2,13.3,13.8</t>
  </si>
  <si>
    <t>AC-4,CA-7,SC-20,SC-21,SC-22,SC-7,SI-3,SI-4</t>
  </si>
  <si>
    <t>T1568.001</t>
  </si>
  <si>
    <t>Fast Flux DNS</t>
  </si>
  <si>
    <t>T1568.002</t>
  </si>
  <si>
    <t>Domain Generation Algorithms</t>
  </si>
  <si>
    <t>Network Traffic: Network Traffic Flow</t>
  </si>
  <si>
    <t>T1568.003</t>
  </si>
  <si>
    <t>DNS Calculation</t>
  </si>
  <si>
    <t>T1569</t>
  </si>
  <si>
    <t>System Services</t>
  </si>
  <si>
    <t>AC-2,AC-3,AC-5,AC-6,CA-7,CM-11,CM-2,CM-5,CM-6,CM-7,IA-2,SI-3,SI-4,SI-7</t>
  </si>
  <si>
    <t>Command: Command Execution, File: File Modification, Process: Process Creation, Service: Service Creation, Windows Registry: Windows Registry Key Modification</t>
  </si>
  <si>
    <t>T1569.001</t>
  </si>
  <si>
    <t>Launchctl</t>
  </si>
  <si>
    <t>AC-2,AC-3,AC-5,AC-6,CM-11,CM-5,IA-2</t>
  </si>
  <si>
    <t>Command: Command Execution, File: File Modification, Process: Process Creation, Service: Service Creation</t>
  </si>
  <si>
    <t>T1569.002</t>
  </si>
  <si>
    <t>Service Execution</t>
  </si>
  <si>
    <t>Command: Command Execution, Process: Process Creation, Service: Service Creation, Windows Registry: Windows Registry Key Modification</t>
  </si>
  <si>
    <t>T1570</t>
  </si>
  <si>
    <t>Lateral Tool Transfer</t>
  </si>
  <si>
    <t>4.2,4.4,4.5,7.6,7.7,13.3,13.4,13.8,18.2,18.3</t>
  </si>
  <si>
    <t>Command: Command Execution, File: File Creation, File: File Metadata, Named Pipe: Named Pipe Metadata, Network Share: Network Share Access, Network Traffic: Network Traffic Content, Network Traffic: Network Traffic Flow, Process: Process Creation</t>
  </si>
  <si>
    <t>T1571</t>
  </si>
  <si>
    <t>Non-Standard Port</t>
  </si>
  <si>
    <t>4.2,4.4,12.2,12.8,13.3,13.8</t>
  </si>
  <si>
    <t>T1572</t>
  </si>
  <si>
    <t>Protocol Tunneling</t>
  </si>
  <si>
    <t>4.2,4.4,7.7,9.3,13.3,13.4,13.8</t>
  </si>
  <si>
    <t>T1573</t>
  </si>
  <si>
    <t>Encrypted Channel</t>
  </si>
  <si>
    <t>AC-4,CA-7,CM-2,CM-6,CM-7,SC-12,SC-16,SC-23,SC-7,SI-3,SI-4</t>
  </si>
  <si>
    <t>T1573.001</t>
  </si>
  <si>
    <t>Symmetric Cryptography</t>
  </si>
  <si>
    <t>T1573.002</t>
  </si>
  <si>
    <t>Asymmetric Cryptography</t>
  </si>
  <si>
    <t>T1574</t>
  </si>
  <si>
    <t>Hijack Execution Flow</t>
  </si>
  <si>
    <t>2.5,2.6,4.1,4.7,5.3,5.4,6.1,6.2,6.8,7.1,7.2,7.3,7.4,7.5,16.13,18.3,18.5</t>
  </si>
  <si>
    <t>AC-2,AC-3,AC-4,AC-5,AC-6,CA-7,CA-8,CM-2,CM-5,CM-6,CM-7,CM-8,IA-2,RA-5,SI-10,SI-2,SI-3,SI-4,SI-7</t>
  </si>
  <si>
    <t>Command: Command Execution, File: File Creation, File: File Modification, Module: Module Load, Process: Process Creation, Service: Service Metadata, Windows Registry: Windows Registry Key Modification</t>
  </si>
  <si>
    <t>T1574.001</t>
  </si>
  <si>
    <t>DLL Search Order Hijacking</t>
  </si>
  <si>
    <t>2.5,2.6,4.1,16.13,18.3,18.5</t>
  </si>
  <si>
    <t>CA-8,CM-2,CM-6,CM-7,RA-5,SI-10,SI-3,SI-4,SI-7</t>
  </si>
  <si>
    <t>File: File Creation, File: File Modification, Module: Module Load</t>
  </si>
  <si>
    <t>T1574.002</t>
  </si>
  <si>
    <t>DLL Side-Loading</t>
  </si>
  <si>
    <t>4.1,6.1,6.2,6.8,7.1,7.2,7.3,7.4,7.5,16.13,18.3,18.5</t>
  </si>
  <si>
    <t>SA-10,SA-11,SA-15,SA-16,SA-17,SA-3,SA-4,SA-8,SI-2</t>
  </si>
  <si>
    <t>File: File Creation, File: File Modification, Module: Module Load, Process: Process Creation</t>
  </si>
  <si>
    <t>T1574.004</t>
  </si>
  <si>
    <t>Dylib Hijacking</t>
  </si>
  <si>
    <t>4.1,6.1,6.2,6.8</t>
  </si>
  <si>
    <t>AC-2,AC-3,AC-4,AC-5,AC-6,CA-7,CM-2,CM-6,CM-8,RA-5,SI-3,SI-4,SI-7</t>
  </si>
  <si>
    <t>T1574.005</t>
  </si>
  <si>
    <t>Executable Installer File Permissions Weakness</t>
  </si>
  <si>
    <t>4.1,4.7,5.3,5.4,6.1,6.2,6.8,16.13,18.3,18.5</t>
  </si>
  <si>
    <t>AC-2,AC-3,AC-4,AC-5,AC-6,CA-8,CM-2,CM-5,CM-6,IA-2,RA-5,SI-4</t>
  </si>
  <si>
    <t>File: File Creation, File: File Modification, Module: Module Load, Process: Process Creation, Service: Service Metadata</t>
  </si>
  <si>
    <t>T1574.006</t>
  </si>
  <si>
    <t>LD_PRELOAD</t>
  </si>
  <si>
    <t>CM-6,CM-7,SI-10,SI-7</t>
  </si>
  <si>
    <t>Command: Command Execution, File: File Creation, File: File Modification, Module: Module Load, Process: Process Creation</t>
  </si>
  <si>
    <t>T1574.007</t>
  </si>
  <si>
    <t>Path Interception by PATH Environment Variable</t>
  </si>
  <si>
    <t>2.5,2.6,4.1,6.1,6.2,6.8,16.13,18.3,18.5</t>
  </si>
  <si>
    <t>AC-2,AC-3,AC-4,AC-5,AC-6,CA-7,CA-8,CM-2,CM-6,CM-7,CM-8,RA-5,SI-10,SI-3,SI-4,SI-7</t>
  </si>
  <si>
    <t>File: File Creation, Process: Process Creation, Windows Registry: Windows Registry Key Modification</t>
  </si>
  <si>
    <t>T1574.008</t>
  </si>
  <si>
    <t>Path Interception by Search Order Hijacking</t>
  </si>
  <si>
    <t>T1574.009</t>
  </si>
  <si>
    <t>Path Interception by Unquoted Path</t>
  </si>
  <si>
    <t>T1574.010</t>
  </si>
  <si>
    <t>Services File Permissions Weakness</t>
  </si>
  <si>
    <t>File: File Creation, File: File Modification, Process: Process Creation, Service: Service Metadata</t>
  </si>
  <si>
    <t>T1574.011</t>
  </si>
  <si>
    <t>Services Registry Permissions Weakness</t>
  </si>
  <si>
    <t>AC-6,CM-5</t>
  </si>
  <si>
    <t>Command: Command Execution, Process: Process Creation, Service: Service Modification, Windows Registry: Windows Registry Key Modification</t>
  </si>
  <si>
    <t>T1574.012</t>
  </si>
  <si>
    <t>COR_PROFILER</t>
  </si>
  <si>
    <t>2.5,2.6,4.1,4.7,5.3,5.4,6.1,6.2,6.8</t>
  </si>
  <si>
    <t>AC-2,AC-3,AC-5,AC-6,CM-5,CM-7,IA-2,SI-10,SI-7</t>
  </si>
  <si>
    <t>T1574.013</t>
  </si>
  <si>
    <t>KernelCallbackTable</t>
  </si>
  <si>
    <t>T1578</t>
  </si>
  <si>
    <t>Modify Cloud Compute Infrastructure</t>
  </si>
  <si>
    <t>4.7,5.3,5.4,6.1,6.2,6.8,18.3,18.5</t>
  </si>
  <si>
    <t>AC-2,AC-3,AC-5,AC-6,CA-8,CM-5,IA-2,IA-4,IA-6,RA-5,SI-4</t>
  </si>
  <si>
    <t>Instance: Instance Creation, Instance: Instance Deletion, Instance: Instance Metadata, Instance: Instance Modification, Instance: Instance Start, Instance: Instance Stop, Snapshot: Snapshot Creation, Snapshot: Snapshot Deletion, Snapshot: Snapshot Metadata, Snapshot: Snapshot Modification, Volume: Volume Creation, Volume: Volume Deletion, Volume: Volume Metadata, Volume: Volume Modification</t>
  </si>
  <si>
    <t>T1578.001</t>
  </si>
  <si>
    <t>Create Snapshot</t>
  </si>
  <si>
    <t>Snapshot: Snapshot Creation, Snapshot: Snapshot Metadata</t>
  </si>
  <si>
    <t>T1578.002</t>
  </si>
  <si>
    <t>Create Cloud Instance</t>
  </si>
  <si>
    <t>T1578.003</t>
  </si>
  <si>
    <t>Delete Cloud Instance</t>
  </si>
  <si>
    <t>Instance: Instance Deletion, Instance: Instance Metadata</t>
  </si>
  <si>
    <t>T1578.004</t>
  </si>
  <si>
    <t>Revert Cloud Instance</t>
  </si>
  <si>
    <t>Instance: Instance Metadata, Instance: Instance Modification, Instance: Instance Start, Instance: Instance Stop</t>
  </si>
  <si>
    <t>T1580</t>
  </si>
  <si>
    <t>Cloud Infrastructure Discovery</t>
  </si>
  <si>
    <t>AC-2,AC-3,AC-5,AC-6,IA-2</t>
  </si>
  <si>
    <t>Cloud Storage: Cloud Storage Enumeration, Instance: Instance Enumeration, Snapshot: Snapshot Enumeration, Volume: Volume Enumeration</t>
  </si>
  <si>
    <t>T1583</t>
  </si>
  <si>
    <t>Acquire Infrastructure</t>
  </si>
  <si>
    <t>Domain Name: Active DNS, Domain Name: Domain Registration, Domain Name: Passive DNS, Internet Scan: Response Content, Internet Scan: Response Metadata</t>
  </si>
  <si>
    <t>T1583.001</t>
  </si>
  <si>
    <t>Domains</t>
  </si>
  <si>
    <t>Domain Name: Active DNS, Domain Name: Domain Registration, Domain Name: Passive DNS</t>
  </si>
  <si>
    <t>T1583.002</t>
  </si>
  <si>
    <t>DNS Server</t>
  </si>
  <si>
    <t>T1583.003</t>
  </si>
  <si>
    <t>Virtual Private Server</t>
  </si>
  <si>
    <t>Internet Scan: Response Content, Internet Scan: Response Metadata</t>
  </si>
  <si>
    <t>T1583.004</t>
  </si>
  <si>
    <t>Server</t>
  </si>
  <si>
    <t>T1583.005</t>
  </si>
  <si>
    <t>Botnet</t>
  </si>
  <si>
    <t>T1583.006</t>
  </si>
  <si>
    <t>Web Services</t>
  </si>
  <si>
    <t>Internet Scan: Response Content</t>
  </si>
  <si>
    <t>T1583.007</t>
  </si>
  <si>
    <t>Serverless</t>
  </si>
  <si>
    <t>T1584</t>
  </si>
  <si>
    <t>Compromise Infrastructure</t>
  </si>
  <si>
    <t>T1584.001</t>
  </si>
  <si>
    <t>T1584.002</t>
  </si>
  <si>
    <t>Domain Name: Active DNS, Domain Name: Passive DNS</t>
  </si>
  <si>
    <t>T1584.003</t>
  </si>
  <si>
    <t>T1584.004</t>
  </si>
  <si>
    <t>T1584.005</t>
  </si>
  <si>
    <t>T1584.006</t>
  </si>
  <si>
    <t>T1584.007</t>
  </si>
  <si>
    <t>T1585</t>
  </si>
  <si>
    <t>Establish Accounts</t>
  </si>
  <si>
    <t>Network Traffic: Network Traffic Content, Persona: Social Media</t>
  </si>
  <si>
    <t>T1585.001</t>
  </si>
  <si>
    <t>Social Media Accounts</t>
  </si>
  <si>
    <t>T1585.002</t>
  </si>
  <si>
    <t>Email Accounts</t>
  </si>
  <si>
    <t>T1585.003</t>
  </si>
  <si>
    <t>T1586</t>
  </si>
  <si>
    <t>Compromise Accounts</t>
  </si>
  <si>
    <t>T1586.001</t>
  </si>
  <si>
    <t>T1586.002</t>
  </si>
  <si>
    <t>T1586.003</t>
  </si>
  <si>
    <t>T1587</t>
  </si>
  <si>
    <t>Develop Capabilities</t>
  </si>
  <si>
    <t>Internet Scan: Response Content, Malware Repository: Malware Content, Malware Repository: Malware Metadata</t>
  </si>
  <si>
    <t>T1587.001</t>
  </si>
  <si>
    <t>Malware</t>
  </si>
  <si>
    <t>Malware Repository: Malware Content, Malware Repository: Malware Metadata</t>
  </si>
  <si>
    <t>T1587.002</t>
  </si>
  <si>
    <t>Code Signing Certificates</t>
  </si>
  <si>
    <t>Malware Repository: Malware Metadata</t>
  </si>
  <si>
    <t>T1587.003</t>
  </si>
  <si>
    <t>Digital Certificates</t>
  </si>
  <si>
    <t>T1587.004</t>
  </si>
  <si>
    <t>Exploits</t>
  </si>
  <si>
    <t>T1588</t>
  </si>
  <si>
    <t>Obtain Capabilities</t>
  </si>
  <si>
    <t>Certificate: Certificate Registration, Internet Scan: Response Content, Malware Repository: Malware Content, Malware Repository: Malware Metadata</t>
  </si>
  <si>
    <t>T1588.001</t>
  </si>
  <si>
    <t>T1588.002</t>
  </si>
  <si>
    <t>Tool</t>
  </si>
  <si>
    <t>T1588.003</t>
  </si>
  <si>
    <t>T1588.004</t>
  </si>
  <si>
    <t>Certificate: Certificate Registration, Internet Scan: Response Content</t>
  </si>
  <si>
    <t>T1588.005</t>
  </si>
  <si>
    <t>T1588.006</t>
  </si>
  <si>
    <t>Vulnerabilities</t>
  </si>
  <si>
    <t>T1589</t>
  </si>
  <si>
    <t>Gather Victim Identity Information</t>
  </si>
  <si>
    <t>T1589.001</t>
  </si>
  <si>
    <t>Credentials</t>
  </si>
  <si>
    <t>T1589.002</t>
  </si>
  <si>
    <t>Email Addresses</t>
  </si>
  <si>
    <t>T1589.003</t>
  </si>
  <si>
    <t>Employee Names</t>
  </si>
  <si>
    <t>T1590</t>
  </si>
  <si>
    <t>Gather Victim Network Information</t>
  </si>
  <si>
    <t>18.2,18.3</t>
  </si>
  <si>
    <t>T1590.001</t>
  </si>
  <si>
    <t>Domain Properties</t>
  </si>
  <si>
    <t>T1590.002</t>
  </si>
  <si>
    <t>T1590.003</t>
  </si>
  <si>
    <t>Network Trust Dependencies</t>
  </si>
  <si>
    <t>T1590.004</t>
  </si>
  <si>
    <t>Network Topology</t>
  </si>
  <si>
    <t>T1590.005</t>
  </si>
  <si>
    <t>IP Addresses</t>
  </si>
  <si>
    <t>T1590.006</t>
  </si>
  <si>
    <t>Network Security Appliances</t>
  </si>
  <si>
    <t>T1591</t>
  </si>
  <si>
    <t>Gather Victim Org Information</t>
  </si>
  <si>
    <t>T1591.001</t>
  </si>
  <si>
    <t>Determine Physical Locations</t>
  </si>
  <si>
    <t>T1591.002</t>
  </si>
  <si>
    <t>Business Relationships</t>
  </si>
  <si>
    <t>T1591.003</t>
  </si>
  <si>
    <t>Identify Business Tempo</t>
  </si>
  <si>
    <t>T1591.004</t>
  </si>
  <si>
    <t>Identify Roles</t>
  </si>
  <si>
    <t>T1592</t>
  </si>
  <si>
    <t>Gather Victim Host Information</t>
  </si>
  <si>
    <t>T1592.001</t>
  </si>
  <si>
    <t>Hardware</t>
  </si>
  <si>
    <t>T1592.002</t>
  </si>
  <si>
    <t>Software</t>
  </si>
  <si>
    <t>T1592.003</t>
  </si>
  <si>
    <t>Firmware</t>
  </si>
  <si>
    <t>T1592.004</t>
  </si>
  <si>
    <t>Client Configurations</t>
  </si>
  <si>
    <t>T1593</t>
  </si>
  <si>
    <t>Search Open Websites/Domains</t>
  </si>
  <si>
    <t>T1593.001</t>
  </si>
  <si>
    <t>Social Media</t>
  </si>
  <si>
    <t>T1593.002</t>
  </si>
  <si>
    <t>Search Engines</t>
  </si>
  <si>
    <t>T1593.003</t>
  </si>
  <si>
    <t>T1594</t>
  </si>
  <si>
    <t>Search Victim-Owned Websites</t>
  </si>
  <si>
    <t>T1595</t>
  </si>
  <si>
    <t>Active Scanning</t>
  </si>
  <si>
    <t>T1595.001</t>
  </si>
  <si>
    <t>Scanning IP Blocks</t>
  </si>
  <si>
    <t>T1595.002</t>
  </si>
  <si>
    <t>Vulnerability Scanning</t>
  </si>
  <si>
    <t>T1596</t>
  </si>
  <si>
    <t>Search Open Technical Databases</t>
  </si>
  <si>
    <t>T1596.001</t>
  </si>
  <si>
    <t>DNS/Passive DNS</t>
  </si>
  <si>
    <t>T1596.002</t>
  </si>
  <si>
    <t>WHOIS</t>
  </si>
  <si>
    <t>T1596.003</t>
  </si>
  <si>
    <t>T1596.004</t>
  </si>
  <si>
    <t>CDNs</t>
  </si>
  <si>
    <t>T1596.005</t>
  </si>
  <si>
    <t>Scan Databases</t>
  </si>
  <si>
    <t>T1597</t>
  </si>
  <si>
    <t>Search Closed Sources</t>
  </si>
  <si>
    <t>T1597.001</t>
  </si>
  <si>
    <t>Threat Intel Vendors</t>
  </si>
  <si>
    <t>T1597.002</t>
  </si>
  <si>
    <t>Purchase Technical Data</t>
  </si>
  <si>
    <t>T1598</t>
  </si>
  <si>
    <t>Phishing for Information</t>
  </si>
  <si>
    <t>T1598.001</t>
  </si>
  <si>
    <t>Spearphishing Service</t>
  </si>
  <si>
    <t>AC-4,CA-7,SC-44,SC-7,SI-3,SI-4,SI-8</t>
  </si>
  <si>
    <t>T1598.002</t>
  </si>
  <si>
    <t>T1598.003</t>
  </si>
  <si>
    <t>T1599</t>
  </si>
  <si>
    <t>Network Boundary Bridging</t>
  </si>
  <si>
    <t>4.1,4.2,4.4,4.7,5.2,5.3,5.4,6.1,6.2,6.4,6.5,6.8,12.2,13.4</t>
  </si>
  <si>
    <t>AC-2,AC-3,AC-4,AC-5,AC-6,CA-7,CM-2,CM-5,CM-6,CM-7,IA-2,IA-5,SC-28,SC-7,SI-10,SI-15,SI-4,SI-7</t>
  </si>
  <si>
    <t>T1599.001</t>
  </si>
  <si>
    <t>Network Address Translation Traversal</t>
  </si>
  <si>
    <t>T1600</t>
  </si>
  <si>
    <t>Weaken Encryption</t>
  </si>
  <si>
    <t>T1600.001</t>
  </si>
  <si>
    <t>Reduce Key Space</t>
  </si>
  <si>
    <t>T1600.002</t>
  </si>
  <si>
    <t>Disable Crypto Hardware</t>
  </si>
  <si>
    <t>T1601</t>
  </si>
  <si>
    <t>Modify System Image</t>
  </si>
  <si>
    <t>AC-2,AC-3,AC-4,AC-5,AC-6,CA-8,CM-2,CM-3,CM-5,CM-6,CM-7,CM-8,IA-2,IA-5,IA-7,RA-9,SA-10,SA-11,SC-34,SI-2,SI-4,SI-7,SR-11,SR-4,SR-5,SR-6</t>
  </si>
  <si>
    <t>T1601.001</t>
  </si>
  <si>
    <t>Patch System Image</t>
  </si>
  <si>
    <t>3.6,4.1,4.7,5.2,5.3,5.4,6.1,6.2,6.4,6.5,6.8,12.2</t>
  </si>
  <si>
    <t>T1601.002</t>
  </si>
  <si>
    <t>Downgrade System Image</t>
  </si>
  <si>
    <t>T1602</t>
  </si>
  <si>
    <t>Data from Configuration Repository</t>
  </si>
  <si>
    <t>3.12,4.1,4.2,4.4,4.6,7.6,12.1,12.2,12.8,13.3,13.4,13.8,18.2,18.3,18.5,3.10</t>
  </si>
  <si>
    <t>AC-16,AC-17,AC-18,AC-19,AC-20,AC-3,AC-4,CA-7,CM-2,CM-6,CM-7,CM-8,IA-3,IA-4,SC-28,SC-3,SC-4,SC-7,SC-8,SI-10,SI-12,SI-15,SI-3,SI-4,SI-7</t>
  </si>
  <si>
    <t>Network Traffic: Network Connection Creation, Network Traffic: Network Traffic Content</t>
  </si>
  <si>
    <t>T1602.001</t>
  </si>
  <si>
    <t>SNMP (MIB Dump)</t>
  </si>
  <si>
    <t>3.12,4.1,4.2,4.4,4.6,7.6,7.7,12.1,12.2,12.8,13.3,13.4,13.8,18.2,18.3,18.5,3.10</t>
  </si>
  <si>
    <t>T1602.002</t>
  </si>
  <si>
    <t>Network Device Configuration Dump</t>
  </si>
  <si>
    <t>T1606</t>
  </si>
  <si>
    <t>Forge Web Credentials</t>
  </si>
  <si>
    <t>AC-2,AC-3,AC-5,AC-6,MA-5,SC-17,SI-2</t>
  </si>
  <si>
    <t>Logon Session: Logon Session Creation, Web Credential: Web Credential Creation, Web Credential: Web Credential Usage</t>
  </si>
  <si>
    <t>T1606.001</t>
  </si>
  <si>
    <t>Web Cookies</t>
  </si>
  <si>
    <t>4.1,6.1,6.2,6.8,18.3,18.5</t>
  </si>
  <si>
    <t>AC-2,AC-3,AC-6,SI-2</t>
  </si>
  <si>
    <t>Logon Session: Logon Session Creation, Web Credential: Web Credential Usage</t>
  </si>
  <si>
    <t>T1606.002</t>
  </si>
  <si>
    <t>SAML Tokens</t>
  </si>
  <si>
    <t>AC-2,AC-3,AC-6</t>
  </si>
  <si>
    <t>Logon Session: Logon Session Creation, Logon Session: Logon Session Metadata, User Account: User Account Authentication, Web Credential: Web Credential Creation, Web Credential: Web Credential Usage</t>
  </si>
  <si>
    <t>T1608</t>
  </si>
  <si>
    <t>Stage Capabilities</t>
  </si>
  <si>
    <t>T1608.001</t>
  </si>
  <si>
    <t>Upload Malware</t>
  </si>
  <si>
    <t>T1608.002</t>
  </si>
  <si>
    <t>Upload Tool</t>
  </si>
  <si>
    <t>T1608.003</t>
  </si>
  <si>
    <t>Install Digital Certificate</t>
  </si>
  <si>
    <t>T1608.004</t>
  </si>
  <si>
    <t>Drive-by Target</t>
  </si>
  <si>
    <t>T1608.005</t>
  </si>
  <si>
    <t>Link Target</t>
  </si>
  <si>
    <t>T1608.006</t>
  </si>
  <si>
    <t>SEO Poisoning</t>
  </si>
  <si>
    <t>T1609</t>
  </si>
  <si>
    <t>Container Administration Command</t>
  </si>
  <si>
    <t>AC-17,AC-2,AC-3,AC-6,CM-6,CM-7,SC-7,SI-10,SI-7</t>
  </si>
  <si>
    <t>T1610</t>
  </si>
  <si>
    <t>Deploy Container</t>
  </si>
  <si>
    <t>AC-17,AC-2,AC-3,AC-6,CM-6,CM-7,IA-2,SC-7,SI-4</t>
  </si>
  <si>
    <t>Application Log: Application Log Content, Container: Container Creation, Container: Container Start, Pod: Pod Creation, Pod: Pod Modification</t>
  </si>
  <si>
    <t>T1611</t>
  </si>
  <si>
    <t>Escape to Host</t>
  </si>
  <si>
    <t>AC-2,AC-3,AC-4,AC-5,AC-6,CM-5,CM-6,CM-7,IA-2,SC-18,SC-2,SC-3,SC-34,SC-39,SC-7,SI-16,SI-2,SI-3,SI-4,SI-7</t>
  </si>
  <si>
    <t>Container: Container Creation, Kernel: Kernel Module Load, Process: OS API Execution, Process: Process Creation, Volume: Volume Modification</t>
  </si>
  <si>
    <t xml:space="preserve">T1612 </t>
  </si>
  <si>
    <t>Build Image on Host</t>
  </si>
  <si>
    <t>AC-17,AC-2,AC-3,AC-6,CA-8,CM-6,CM-7,RA-5,SA-11,SC-7,SI-4</t>
  </si>
  <si>
    <t>Image: Image Creation, Network Traffic: Network Connection Creation, Network Traffic: Network Traffic Content, Network Traffic: Network Traffic Flow</t>
  </si>
  <si>
    <t>T1613</t>
  </si>
  <si>
    <t>Container and Resource Disocovery</t>
  </si>
  <si>
    <t>AC-17,AC-2,AC-3,AC-6,CM-6,CM-7,IA-2,SC-43,SC-7,SI-4</t>
  </si>
  <si>
    <t>Container: Container Enumeration, Pod: Pod Enumeration</t>
  </si>
  <si>
    <t>T1614</t>
  </si>
  <si>
    <t>System Location Discovery</t>
  </si>
  <si>
    <t>T1614.001</t>
  </si>
  <si>
    <t>System Language Discovery</t>
  </si>
  <si>
    <t>T1615</t>
  </si>
  <si>
    <t>Group Policy Discovery</t>
  </si>
  <si>
    <t>Active Directory: Active Directory Object Access, Command: Command Execution, Network Traffic: Network Traffic Content, Process: Process Creation, Script: Script Execution</t>
  </si>
  <si>
    <t>T1619</t>
  </si>
  <si>
    <t>Cloud Storage Object Discovery</t>
  </si>
  <si>
    <t>AC-17,AC-2,AC-3,AC-5,AC-6,CM-5,IA-2</t>
  </si>
  <si>
    <t>Cloud Storage: Cloud Storage Access, Cloud Storage: Cloud Storage Enumeration</t>
  </si>
  <si>
    <t>T1620</t>
  </si>
  <si>
    <t>Reflective Code Loading</t>
  </si>
  <si>
    <t>Module: Module Load, Process: OS API Execution, Script: Script Execution</t>
  </si>
  <si>
    <t>T1621</t>
  </si>
  <si>
    <t>Multi-Factor Authentication Request Generation</t>
  </si>
  <si>
    <t>Application Log: Application Log Content, Logon Session: Logon Session Creation, Logon Session: Logon Session Metadata, User Account: User Account Authentication</t>
  </si>
  <si>
    <t>T1622</t>
  </si>
  <si>
    <t>Debugger Evasion</t>
  </si>
  <si>
    <t>Application Log: Application Log Content, Command: Command Execution, Process: OS API Execution, Process: Process Creation</t>
  </si>
  <si>
    <t>T1647</t>
  </si>
  <si>
    <t>Plist File Modification</t>
  </si>
  <si>
    <t>T1648</t>
  </si>
  <si>
    <t>Serverless Execution</t>
  </si>
  <si>
    <t>Application Log: Application Log Content, Cloud Service: Cloud Service Modification</t>
  </si>
  <si>
    <t>T1649</t>
  </si>
  <si>
    <t>Steal or Forge Authentication Certificates</t>
  </si>
  <si>
    <t>Active Directory: Active Directory Credential Request, Active Directory: Active Directory Object Modification, Application Log: Application Log Content, Command: Command Execution, File: File Access, Logon Session: Logon Session Creation, Windows Registry: Windows Registry Key Access</t>
  </si>
  <si>
    <t>Technology</t>
  </si>
  <si>
    <t>Data Quality</t>
  </si>
  <si>
    <t>Definition</t>
  </si>
  <si>
    <t>Score #</t>
  </si>
  <si>
    <t xml:space="preserve">Hunt Tool </t>
  </si>
  <si>
    <t>Completeness</t>
  </si>
  <si>
    <t>Timeliness</t>
  </si>
  <si>
    <t>Consistency</t>
  </si>
  <si>
    <t>Easy of Use [Missing Data and Data Retention]</t>
  </si>
  <si>
    <t>Response Time [Active vs Passive (are you catching the adversary real time or is it after the fact)]</t>
  </si>
  <si>
    <t>None</t>
  </si>
  <si>
    <t>I don’t know what tools I have or need in order to start hunting. No documentation available. There is not even a SIEM to process the data.</t>
  </si>
  <si>
    <t>don’t know / not documented</t>
  </si>
  <si>
    <t xml:space="preserve">not documented/don't know </t>
  </si>
  <si>
    <t>Low</t>
  </si>
  <si>
    <t>The right technology is present to help centralize your data across several other tools (Splunk, ELK, EDR, etc).
Tools allowing you to run basic queries in order to make sense of the data without automation,reducing the efficiency and effectiveness of your hunt(i.e Running a few queries returns still thousands and thousands of events that your team will still need to go through manually).</t>
  </si>
  <si>
    <t>Endpoint Coverage - required data source is available from  0 - 25% of your network endpoints.
Missing Data - Required data (values or fields) is missing 75%-100%.
Data Retention - Required data is retained 0-25% of the time needed or defined by the organization.</t>
  </si>
  <si>
    <r>
      <t xml:space="preserve">Timezones - </t>
    </r>
    <r>
      <rPr>
        <sz val="10"/>
        <color rgb="FF000000"/>
        <rFont val="Calibri"/>
        <family val="2"/>
      </rPr>
      <t>Original timezone identified in data (Local or UTC)</t>
    </r>
    <r>
      <rPr>
        <b/>
        <sz val="10"/>
        <color rgb="FF000000"/>
        <rFont val="Calibri"/>
        <family val="2"/>
      </rPr>
      <t xml:space="preserve">
Ingestion vs Creation - </t>
    </r>
    <r>
      <rPr>
        <sz val="10"/>
        <color rgb="FF000000"/>
        <rFont val="Calibri"/>
        <family val="2"/>
      </rPr>
      <t>Ingestion time only automatically generated</t>
    </r>
  </si>
  <si>
    <r>
      <t>Standard Field Names</t>
    </r>
    <r>
      <rPr>
        <sz val="10"/>
        <color rgb="FF000000"/>
        <rFont val="Calibri"/>
        <family val="2"/>
      </rPr>
      <t xml:space="preserve"> - Required data field names standardized only 0-25% across all data sources.</t>
    </r>
    <r>
      <rPr>
        <b/>
        <sz val="10"/>
        <color rgb="FF000000"/>
        <rFont val="Calibri"/>
        <family val="2"/>
      </rPr>
      <t xml:space="preserve">
Standard Field Types</t>
    </r>
    <r>
      <rPr>
        <sz val="10"/>
        <color rgb="FF000000"/>
        <rFont val="Calibri"/>
        <family val="2"/>
      </rPr>
      <t xml:space="preserve"> - Required data field types standardized only 0-25% across all data sources.</t>
    </r>
  </si>
  <si>
    <t>Missing Data - Required data (values or fields) is missing 75%-100%.
Data Retention - Required data is retained 0-25% of the time needed or defined by the organization.</t>
  </si>
  <si>
    <t>Passive 0-25 | Active 0-25%</t>
  </si>
  <si>
    <t>Medium</t>
  </si>
  <si>
    <t>Having the right tools/processes to aggregate and make sense of all the data. Possible to not have an effective team to automate rules/queries. Tools helping you correlate and integrate numerous data types across all your endpoints in order to filter out noise and potential false positives. Here is where you start using a few basic Data Science capabilities provided by your tools (i.e ELK Enterprise) in order to make sense of all the data that you have in your central repository (Potential Automation).</t>
  </si>
  <si>
    <t>Endpoint Coverage - required data source is available from  50% - 75% of your network endpoints.
Missing Data - Required data (values or fields) is missing 25%-50%.
Data Retention - Required data is retained 50%-75% of the time needed or defined by the organization.</t>
  </si>
  <si>
    <r>
      <t xml:space="preserve">Timezones - </t>
    </r>
    <r>
      <rPr>
        <sz val="10"/>
        <color rgb="FF000000"/>
        <rFont val="Calibri"/>
        <family val="2"/>
      </rPr>
      <t>Extra timezones identified in order to cover at least local and UTC times (not fixed yed).</t>
    </r>
    <r>
      <rPr>
        <b/>
        <sz val="10"/>
        <color rgb="FF000000"/>
        <rFont val="Calibri"/>
        <family val="2"/>
      </rPr>
      <t xml:space="preserve">
Ingestion vs Creation</t>
    </r>
    <r>
      <rPr>
        <sz val="10"/>
        <color rgb="FF000000"/>
        <rFont val="Calibri"/>
        <family val="2"/>
      </rPr>
      <t xml:space="preserve"> - Ingestion time only automatically generated.</t>
    </r>
  </si>
  <si>
    <r>
      <t>Standard Field Names</t>
    </r>
    <r>
      <rPr>
        <sz val="10"/>
        <color rgb="FF000000"/>
        <rFont val="Calibri"/>
        <family val="2"/>
      </rPr>
      <t xml:space="preserve"> - Required data field names standardized only 25%-50% across all data sources.</t>
    </r>
    <r>
      <rPr>
        <b/>
        <sz val="10"/>
        <color rgb="FF000000"/>
        <rFont val="Calibri"/>
        <family val="2"/>
      </rPr>
      <t xml:space="preserve">
Standard Field Types</t>
    </r>
    <r>
      <rPr>
        <sz val="10"/>
        <color rgb="FF000000"/>
        <rFont val="Calibri"/>
        <family val="2"/>
      </rPr>
      <t xml:space="preserve"> - Required data field types standardized only 25%-50% across all data sources.</t>
    </r>
  </si>
  <si>
    <t>Missing Data - Required data (values or fields) is missing 25%-75%.
Data Retention - Required data is retained 25%-75% of the time needed or defined by the organization.</t>
  </si>
  <si>
    <t>Passive 50-75% | Active 50-75%</t>
  </si>
  <si>
    <t>High</t>
  </si>
  <si>
    <t>Having tools to leverage over simple outlier detection techniques. Can you validate the detection of an adversary technique by just applying basic data science techniques? Can you integrate the appropriate tools with other platforms (processes) with other teams across your security department (IR Ticketing system, Intel Platforms (not just to ingest IOCs, but to document hunting campaign results that might turn into actionable intelligence), etc). This is more specific to your organization and flexibility of your hunting tools play a big role here (i.e API access)</t>
  </si>
  <si>
    <t>Endpoint Coverage - required data source is available from  75%-100% of your network endpoints
Missing Data - Required data (values or fields) is missing 0%-25%
Data Retention - Required data is retained 75%-100% of the time needed or defined by the organization</t>
  </si>
  <si>
    <r>
      <t xml:space="preserve">Timezones - </t>
    </r>
    <r>
      <rPr>
        <sz val="10"/>
        <color rgb="FF000000"/>
        <rFont val="Calibri"/>
        <family val="2"/>
      </rPr>
      <t>Extra timezones configured in order to cover at least local and UTC times
Ingestion vs Creation - Ingestion time automatically generated and Creation time capability identified</t>
    </r>
  </si>
  <si>
    <r>
      <t>Standard Field Names</t>
    </r>
    <r>
      <rPr>
        <sz val="10"/>
        <color rgb="FF000000"/>
        <rFont val="Calibri"/>
        <family val="2"/>
      </rPr>
      <t xml:space="preserve"> - Required data field names standardized only 50%-75% across all data sources</t>
    </r>
    <r>
      <rPr>
        <b/>
        <sz val="10"/>
        <color rgb="FF000000"/>
        <rFont val="Calibri"/>
        <family val="2"/>
      </rPr>
      <t xml:space="preserve">
Standard Field Types</t>
    </r>
    <r>
      <rPr>
        <sz val="10"/>
        <color rgb="FF000000"/>
        <rFont val="Calibri"/>
        <family val="2"/>
      </rPr>
      <t xml:space="preserve"> - Required data field types standardized only 50%-75% across all data sources</t>
    </r>
  </si>
  <si>
    <t>Missing Data - Required data (values or fields) is missing 0-25%
Data Retention - Required data is retained 75%-100% of the time needed or defined by the organization.</t>
  </si>
  <si>
    <t>Passive 75-100% | Active 75-100%</t>
  </si>
  <si>
    <r>
      <t>Timezones</t>
    </r>
    <r>
      <rPr>
        <sz val="10"/>
        <color rgb="FF000000"/>
        <rFont val="Calibri"/>
        <family val="2"/>
      </rPr>
      <t xml:space="preserve"> - Extra timezones configured in order to cover at least local and UTC times
 </t>
    </r>
    <r>
      <rPr>
        <b/>
        <sz val="10"/>
        <color rgb="FF000000"/>
        <rFont val="Calibri"/>
        <family val="2"/>
      </rPr>
      <t xml:space="preserve">
Ingestion vs Creation</t>
    </r>
    <r>
      <rPr>
        <sz val="10"/>
        <color rgb="FF000000"/>
        <rFont val="Calibri"/>
        <family val="2"/>
      </rPr>
      <t xml:space="preserve"> - Ingestion  and Creation time configured to be available as two different fields and used to reduce latency.</t>
    </r>
  </si>
  <si>
    <r>
      <t>Standard Field Names</t>
    </r>
    <r>
      <rPr>
        <sz val="10"/>
        <color rgb="FF000000"/>
        <rFont val="Calibri"/>
        <family val="2"/>
      </rPr>
      <t xml:space="preserve"> - Required data field names standardized only 50%-75% across all data sources</t>
    </r>
    <r>
      <rPr>
        <b/>
        <sz val="10"/>
        <color rgb="FF000000"/>
        <rFont val="Calibri"/>
        <family val="2"/>
      </rPr>
      <t xml:space="preserve">
Standard Field Types</t>
    </r>
    <r>
      <rPr>
        <sz val="10"/>
        <color rgb="FF000000"/>
        <rFont val="Calibri"/>
        <family val="2"/>
      </rPr>
      <t xml:space="preserve"> - Required data field types standardized only 75%-100% across all data sources</t>
    </r>
  </si>
  <si>
    <r>
      <t xml:space="preserve">Timezones </t>
    </r>
    <r>
      <rPr>
        <sz val="10"/>
        <color rgb="FF000000"/>
        <rFont val="Calibri"/>
        <family val="2"/>
      </rPr>
      <t xml:space="preserve">- Extra timezones configured in order to cover at least local and UTC times
 </t>
    </r>
    <r>
      <rPr>
        <b/>
        <sz val="10"/>
        <color rgb="FF000000"/>
        <rFont val="Calibri"/>
        <family val="2"/>
      </rPr>
      <t xml:space="preserve">
Ingestion vs Creation - </t>
    </r>
    <r>
      <rPr>
        <sz val="10"/>
        <color rgb="FF000000"/>
        <rFont val="Calibri"/>
        <family val="2"/>
      </rPr>
      <t>ingestion and creation time difference has been reduced to the minimun.</t>
    </r>
  </si>
  <si>
    <r>
      <t>Standard Field Names</t>
    </r>
    <r>
      <rPr>
        <sz val="10"/>
        <color rgb="FF000000"/>
        <rFont val="Calibri"/>
        <family val="2"/>
      </rPr>
      <t xml:space="preserve"> - Required data field names standardized only 75%-100% across all data sources</t>
    </r>
    <r>
      <rPr>
        <b/>
        <sz val="10"/>
        <color rgb="FF000000"/>
        <rFont val="Calibri"/>
        <family val="2"/>
      </rPr>
      <t xml:space="preserve">
Standard Field Types</t>
    </r>
    <r>
      <rPr>
        <sz val="10"/>
        <color rgb="FF000000"/>
        <rFont val="Calibri"/>
        <family val="2"/>
      </rPr>
      <t xml:space="preserve"> - Required data field types standardized only 75%-100% across all data sources</t>
    </r>
  </si>
  <si>
    <t>ID</t>
  </si>
  <si>
    <t>name</t>
  </si>
  <si>
    <t>description</t>
  </si>
  <si>
    <t>url</t>
  </si>
  <si>
    <t>created</t>
  </si>
  <si>
    <t>last modified</t>
  </si>
  <si>
    <t>version</t>
  </si>
  <si>
    <t>tactics</t>
  </si>
  <si>
    <t>detection</t>
  </si>
  <si>
    <t>platforms</t>
  </si>
  <si>
    <t>is sub-technique</t>
  </si>
  <si>
    <t>sub-technique of</t>
  </si>
  <si>
    <t>contributors</t>
  </si>
  <si>
    <t>system requirements</t>
  </si>
  <si>
    <t>permissions required</t>
  </si>
  <si>
    <t>effective permissions</t>
  </si>
  <si>
    <t>defenses bypassed</t>
  </si>
  <si>
    <t>impact type</t>
  </si>
  <si>
    <t>supports remote</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</si>
  <si>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</si>
  <si>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https://attack.mitre.org/techniques/T1001</t>
  </si>
  <si>
    <t>31 May 2017</t>
  </si>
  <si>
    <t>15 March 2020</t>
  </si>
  <si>
    <t>1.1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</si>
  <si>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</si>
  <si>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Linux, Windows, macOS</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</si>
  <si>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</si>
  <si>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https://attack.mitre.org/techniques/T1001/001</t>
  </si>
  <si>
    <t>1.0</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</si>
  <si>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</si>
  <si>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</si>
  <si>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</si>
  <si>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</si>
  <si>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https://attack.mitre.org/techniques/T1001/003</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</si>
  <si>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</si>
  <si>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</si>
  <si>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2.1</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</si>
  <si>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</si>
  <si>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https://attack.mitre.org/techniques/T1003/001</t>
  </si>
  <si>
    <t>11 February 2020</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</si>
  <si>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</si>
  <si>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Windows</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</si>
  <si>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</si>
  <si>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</si>
  <si>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Ed Williams, Trustwave, SpiderLabs</t>
  </si>
  <si>
    <t>https://attack.mitre.org/techniques/T1003/003</t>
  </si>
  <si>
    <t>Monitor processes and command-line arguments for program execution that may be indicative of credential dumping, especially attempts to access or copy the NTDS.dit.</t>
  </si>
  <si>
    <t>Access to Domain Controller or backup</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</si>
  <si>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</si>
  <si>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</si>
  <si>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21 February 2020</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</si>
  <si>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</si>
  <si>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</si>
  <si>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</si>
  <si>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</si>
  <si>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</si>
  <si>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</si>
  <si>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</si>
  <si>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https://attack.mitre.org/techniques/T1003/007</t>
  </si>
  <si>
    <t>19 March 2020</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</si>
  <si>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</si>
  <si>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Linux</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</si>
  <si>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</si>
  <si>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</si>
  <si>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</si>
  <si>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https://attack.mitre.org/techniques/T1005</t>
  </si>
  <si>
    <t>1.3</t>
  </si>
  <si>
    <t>William Cain</t>
  </si>
  <si>
    <t>Privileges to access certain files and directories</t>
  </si>
  <si>
    <t>https://attack.mitre.org/techniques/T1006</t>
  </si>
  <si>
    <t>2.0</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</si>
  <si>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</si>
  <si>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File monitoring, File system access controls</t>
  </si>
  <si>
    <t>https://attack.mitre.org/techniques/T1007</t>
  </si>
  <si>
    <t>17 October 2021</t>
  </si>
  <si>
    <t>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</si>
  <si>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</si>
  <si>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Windows, macOS</t>
  </si>
  <si>
    <t>Adversaries may use fallback or alternate communication channels if the primary channel is compromised or inaccessible in order to maintain reliable command and control and to avoid data transfer thresholds.</t>
  </si>
  <si>
    <t>https://attack.mitre.org/techniques/T1008</t>
  </si>
  <si>
    <t>https://attack.mitre.org/techniques/T1010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</si>
  <si>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</si>
  <si>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https://attack.mitre.org/techniques/T1011</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</si>
  <si>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</si>
  <si>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Itzik Kotler, SafeBreach</t>
  </si>
  <si>
    <t>https://attack.mitre.org/techniques/T1011/001</t>
  </si>
  <si>
    <t>09 March 2020</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</si>
  <si>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</si>
  <si>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</si>
  <si>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</si>
  <si>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</si>
  <si>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</si>
  <si>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</si>
  <si>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https://attack.mitre.org/techniques/T1016</t>
  </si>
  <si>
    <t>08 October 2021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</si>
  <si>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</si>
  <si>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</si>
  <si>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https://attack.mitre.org/techniques/T1016/001</t>
  </si>
  <si>
    <t>17 March 2021</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</si>
  <si>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</si>
  <si>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https://attack.mitre.org/techniques/T1018</t>
  </si>
  <si>
    <t>3.2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</si>
  <si>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</si>
  <si>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</si>
  <si>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</si>
  <si>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Monitor process file access patterns and network behavior. Unrecognized processes or scripts that appear to be traversing file systems and sending network traffic may be suspicious.</t>
  </si>
  <si>
    <t>ExtraHop</t>
  </si>
  <si>
    <t>https://attack.mitre.org/techniques/T1020/001</t>
  </si>
  <si>
    <t>19 October 2020</t>
  </si>
  <si>
    <t xml:space="preserve">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</si>
  <si>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Network</t>
  </si>
  <si>
    <t>https://attack.mitre.org/techniques/T1021</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</si>
  <si>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</si>
  <si>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Dan Borges, @1njection</t>
  </si>
  <si>
    <t>Active remote service accepting connections and valid credentials</t>
  </si>
  <si>
    <t>https://attack.mitre.org/techniques/T1021/001</t>
  </si>
  <si>
    <t>25 February 2020</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</si>
  <si>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</si>
  <si>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Matthew Demaske, Adaptforward</t>
  </si>
  <si>
    <t>RDP service enabled, account in the Remote Desktop Users group</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</si>
  <si>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</si>
  <si>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</si>
  <si>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</si>
  <si>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SMB enabled; Host/network firewalls not blocking SMB ports between source and destination; Use of domain account in administrator group on remote system or default system admin account.</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</si>
  <si>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</si>
  <si>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</si>
  <si>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23 June 2021</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</si>
  <si>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</si>
  <si>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</si>
  <si>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</si>
  <si>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</si>
  <si>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Linux, macOS</t>
  </si>
  <si>
    <t>An SSH server is configured and running.</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</si>
  <si>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</si>
  <si>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</si>
  <si>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</si>
  <si>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VNC server installed and listening for connections.</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</si>
  <si>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</si>
  <si>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</si>
  <si>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</si>
  <si>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</si>
  <si>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https://attack.mitre.org/techniques/T1025</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</si>
  <si>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</si>
  <si>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Privileges to access removable media drive and files</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</si>
  <si>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</si>
  <si>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</si>
  <si>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</si>
  <si>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</si>
  <si>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05 February 2020</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</si>
  <si>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</si>
  <si>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Martin Jirkal, ESET</t>
  </si>
  <si>
    <t>Anti-virus, Signature-based detection</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</si>
  <si>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</si>
  <si>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</si>
  <si>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Filip Kafka, ESET</t>
  </si>
  <si>
    <t>Anti-virus, Heuristic detection, Signature-based detection</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</si>
  <si>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</si>
  <si>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https://attack.mitre.org/techniques/T1027/003</t>
  </si>
  <si>
    <t>Detection of steganography is difficult unless artifacts are left behind by the obfuscation process that are detectable with a known signature. Look for strings or other signatures left in system artifacts related to decoding steganography.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</si>
  <si>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</si>
  <si>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</si>
  <si>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16 March 2020</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</si>
  <si>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</si>
  <si>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Compiler software (either native to the system or delivered by the adversary)</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</si>
  <si>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</si>
  <si>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https://attack.mitre.org/techniques/T1027/005</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</si>
  <si>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</si>
  <si>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Anti-virus, Host intrusion prevention systems, Log analysis, Signature-based detection</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</si>
  <si>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</si>
  <si>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</si>
  <si>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20 May 2021</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</si>
  <si>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</si>
  <si>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</si>
  <si>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https://attack.mitre.org/techniques/T1029</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</si>
  <si>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</si>
  <si>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</si>
  <si>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</si>
  <si>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</si>
  <si>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https://attack.mitre.org/techniques/T1033</t>
  </si>
  <si>
    <t>https://attack.mitre.org/techniques/T1036</t>
  </si>
  <si>
    <t>1.4</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</si>
  <si>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</si>
  <si>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</si>
  <si>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https://attack.mitre.org/techniques/T1036/001</t>
  </si>
  <si>
    <t>10 February 2020</t>
  </si>
  <si>
    <t>Collect and analyze signing certificate metadata and check signature validity on software that executes within the environment, look for invalid signatures as well as unusual certificate characteristics and outliers.</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</si>
  <si>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</si>
  <si>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https://attack.mitre.org/techniques/T1036/002</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</si>
  <si>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</si>
  <si>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</si>
  <si>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</si>
  <si>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23 November 2020</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</si>
  <si>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</si>
  <si>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</si>
  <si>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</si>
  <si>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</si>
  <si>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</si>
  <si>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</si>
  <si>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</si>
  <si>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</si>
  <si>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</si>
  <si>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</si>
  <si>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Erye Hernandez, Palo Alto Networks</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</si>
  <si>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</si>
  <si>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https://attack.mitre.org/techniques/T1036/007</t>
  </si>
  <si>
    <t>04 August 2021</t>
  </si>
  <si>
    <t>Monitor for files written to disk that contain two file extensions, particularly when the second is an executable.(Citation: Seqrite DoubleExtension)</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</si>
  <si>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</si>
  <si>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https://attack.mitre.org/techniques/T1037</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</si>
  <si>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</si>
  <si>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</si>
  <si>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</si>
  <si>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10 January 2020</t>
  </si>
  <si>
    <t>Monitor for changes to Registry values associated with Windows logon scrips, nameley &lt;code&gt;HKCU\Environment\UserInitMprLogonScript&lt;/code&gt;.
Monitor running process for actions that could be indicative of abnormal programs or executables running upon logon.</t>
  </si>
  <si>
    <t>https://attack.mitre.org/techniques/T1037/002</t>
  </si>
  <si>
    <t>27 March 2020</t>
  </si>
  <si>
    <t>macOS</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</si>
  <si>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</si>
  <si>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https://attack.mitre.org/techniques/T1037/003</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</si>
  <si>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</si>
  <si>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</si>
  <si>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15 January 2020</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</si>
  <si>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</si>
  <si>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root</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</si>
  <si>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</si>
  <si>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</si>
  <si>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Administrator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</si>
  <si>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</si>
  <si>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</si>
  <si>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</si>
  <si>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Privileges to access network shared drive</t>
  </si>
  <si>
    <t>https://attack.mitre.org/techniques/T1040</t>
  </si>
  <si>
    <t>Network interface access and packet capture driver</t>
  </si>
  <si>
    <t>Adversaries may steal data by exfiltrating it over an existing command and control channel. Stolen data is encoded into the normal communications channel using the same protocol as command and control communications.</t>
  </si>
  <si>
    <t>https://attack.mitre.org/techniques/T1041</t>
  </si>
  <si>
    <t>https://attack.mitre.org/techniques/T1046</t>
  </si>
  <si>
    <t>2.2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</si>
  <si>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</si>
  <si>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Praetorian</t>
  </si>
  <si>
    <t>https://attack.mitre.org/techniques/T1047</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</si>
  <si>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</si>
  <si>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https://attack.mitre.org/techniques/T1048</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</si>
  <si>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</si>
  <si>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https://attack.mitre.org/techniques/T1048/001</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</si>
  <si>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</si>
  <si>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</si>
  <si>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</si>
  <si>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</si>
  <si>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https://attack.mitre.org/techniques/T1048/003</t>
  </si>
  <si>
    <t>https://attack.mitre.org/techniques/T1049</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</si>
  <si>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</si>
  <si>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https://attack.mitre.org/techniques/T1052</t>
  </si>
  <si>
    <t>Monitor file access on removable media. Detect processes that execute when removable media are mounted.</t>
  </si>
  <si>
    <t>Presence of physical medium or device</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</si>
  <si>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</si>
  <si>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https://attack.mitre.org/techniques/T1052/001</t>
  </si>
  <si>
    <t>11 March 2020</t>
  </si>
  <si>
    <t>https://attack.mitre.org/techniques/T1053</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</si>
  <si>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</si>
  <si>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Administrator, SYSTEM, User</t>
  </si>
  <si>
    <t>03 December 2019</t>
  </si>
  <si>
    <t>https://attack.mitre.org/techniques/T1053/002</t>
  </si>
  <si>
    <t>27 November 2019</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</si>
  <si>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</si>
  <si>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</si>
  <si>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User</t>
  </si>
  <si>
    <t>https://attack.mitre.org/techniques/T1053/005</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</si>
  <si>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</si>
  <si>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https://attack.mitre.org/techniques/T1053/006</t>
  </si>
  <si>
    <t>12 October 2020</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</si>
  <si>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</si>
  <si>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SarathKumar Rajendran, Trimble Inc</t>
  </si>
  <si>
    <t>User, root</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</si>
  <si>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</si>
  <si>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</si>
  <si>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29 March 2021</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</si>
  <si>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</si>
  <si>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Containers</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</si>
  <si>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</si>
  <si>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</si>
  <si>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</si>
  <si>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Anti-virus, Application control</t>
  </si>
  <si>
    <t>https://attack.mitre.org/techniques/T1055/001</t>
  </si>
  <si>
    <t>14 January 2020</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</si>
  <si>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</si>
  <si>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</si>
  <si>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</si>
  <si>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</si>
  <si>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</si>
  <si>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</si>
  <si>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</si>
  <si>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</si>
  <si>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</si>
  <si>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</si>
  <si>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</si>
  <si>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https://attack.mitre.org/techniques/T1055/005</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</si>
  <si>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</si>
  <si>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https://attack.mitre.org/techniques/T1055/008</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</si>
  <si>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</si>
  <si>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</si>
  <si>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https://attack.mitre.org/techniques/T1055/009</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</si>
  <si>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</si>
  <si>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</si>
  <si>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https://attack.mitre.org/techniques/T1055/011</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</si>
  <si>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</si>
  <si>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</si>
  <si>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</si>
  <si>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</si>
  <si>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https://attack.mitre.org/techniques/T1055/013</t>
  </si>
  <si>
    <t>Monitor and analyze calls to &lt;code&gt;CreateTransaction&lt;/code&gt;, &lt;code&gt;CreateFileTransacted&lt;/code&gt;, &lt;code&gt;RollbackTransaction&lt;/code&gt;, and other rarely used functions indicative of TxF activity. Process Doppelgänging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</si>
  <si>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https://attack.mitre.org/techniques/T1055/014</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</si>
  <si>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</si>
  <si>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https://attack.mitre.org/techniques/T1056</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</si>
  <si>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</si>
  <si>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John Lambert, Microsoft Threat Intelligence Center</t>
  </si>
  <si>
    <t>https://attack.mitre.org/techniques/T1056/001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</si>
  <si>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</si>
  <si>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</si>
  <si>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</si>
  <si>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Matthew Molyett, @s1air, Cisco Talos</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</si>
  <si>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</si>
  <si>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https://attack.mitre.org/techniques/T1056/003</t>
  </si>
  <si>
    <t>File monitoring may be used to detect changes to files in the Web directory for organization login pages that do not match with authorized updates to the Web server's content.</t>
  </si>
  <si>
    <t>An externally facing login portal is configured.</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</si>
  <si>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</si>
  <si>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</si>
  <si>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</si>
  <si>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https://attack.mitre.org/techniques/T1057</t>
  </si>
  <si>
    <t>Administrator, SYSTEM may provide better process ownership details</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</si>
  <si>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</si>
  <si>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</si>
  <si>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</si>
  <si>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https://attack.mitre.org/techniques/T1059/001</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</si>
  <si>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</si>
  <si>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</si>
  <si>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Phil Stokes, SentinelOne</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</si>
  <si>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</si>
  <si>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</si>
  <si>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</si>
  <si>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</si>
  <si>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</si>
  <si>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</si>
  <si>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</si>
  <si>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</si>
  <si>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</si>
  <si>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</si>
  <si>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</si>
  <si>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Python is installed.</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</si>
  <si>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</si>
  <si>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</si>
  <si>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23 June 2020</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</si>
  <si>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</si>
  <si>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Cody Thomas, SpecterOps</t>
  </si>
  <si>
    <t>https://attack.mitre.org/techniques/T1059/008</t>
  </si>
  <si>
    <t>20 October 2020</t>
  </si>
  <si>
    <t>Consider reviewing command history in either the console or as part of the running memory to determine if unauthorized or suspicious commands were used to modify device configuration.(Citation: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</si>
  <si>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</si>
  <si>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https://attack.mitre.org/techniques/T1068</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</si>
  <si>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</si>
  <si>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https://attack.mitre.org/techniques/T1069</t>
  </si>
  <si>
    <t>2.4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</si>
  <si>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</si>
  <si>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</si>
  <si>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</si>
  <si>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12 March 2020</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</si>
  <si>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</si>
  <si>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</si>
  <si>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https://attack.mitre.org/techniques/T1069/003</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</si>
  <si>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</si>
  <si>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https://attack.mitre.org/techniques/T1070</t>
  </si>
  <si>
    <t>File system monitoring may be used to detect improper deletion or modification of indicator files.  Events not stored on the file system may require different detection mechanisms.</t>
  </si>
  <si>
    <t>https://attack.mitre.org/techniques/T1070/001</t>
  </si>
  <si>
    <t>28 January 2020</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</si>
  <si>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</si>
  <si>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Clearing the Windows event logs requires Administrator permissions</t>
  </si>
  <si>
    <t>Anti Virus, Host Intrusion Prevention Systems, Log Analysis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</si>
  <si>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</si>
  <si>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</si>
  <si>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</si>
  <si>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https://attack.mitre.org/techniques/T1070/003</t>
  </si>
  <si>
    <t>31 January 2020</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</si>
  <si>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</si>
  <si>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Host forensic analysis, Log analysis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</si>
  <si>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</si>
  <si>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</si>
  <si>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Walker Johnson</t>
  </si>
  <si>
    <t>Host forensic analysis</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</si>
  <si>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</si>
  <si>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</si>
  <si>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</si>
  <si>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Established network share connection to a remote system. Level of access depends on permissions of the account used.</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</si>
  <si>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</si>
  <si>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</si>
  <si>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</si>
  <si>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Romain Dumont, ESET</t>
  </si>
  <si>
    <t>https://attack.mitre.org/techniques/T1071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</si>
  <si>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</si>
  <si>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</si>
  <si>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</si>
  <si>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https://attack.mitre.org/techniques/T1071/002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</si>
  <si>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</si>
  <si>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</si>
  <si>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https://attack.mitre.org/techniques/T1071/003</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</si>
  <si>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</si>
  <si>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</si>
  <si>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</si>
  <si>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https://attack.mitre.org/techniques/T1072</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</si>
  <si>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</si>
  <si>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</si>
  <si>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https://attack.mitre.org/techniques/T1074</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</si>
  <si>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</si>
  <si>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https://attack.mitre.org/techniques/T1074/001</t>
  </si>
  <si>
    <t>13 March 2020</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</si>
  <si>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</si>
  <si>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https://attack.mitre.org/techniques/T1074/002</t>
  </si>
  <si>
    <t>https://attack.mitre.org/techniques/T1078</t>
  </si>
  <si>
    <t>2.3</t>
  </si>
  <si>
    <t>Administrator, User</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</si>
  <si>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</si>
  <si>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https://attack.mitre.org/techniques/T1078/001</t>
  </si>
  <si>
    <t>Monitor whether default accounts have been activated or logged into. These audits should also include checks on any appliances and applications for default credentials or SSH keys, and if any are discovered, they should be updated immediately.</t>
  </si>
  <si>
    <t>https://attack.mitre.org/techniques/T1078/002</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</si>
  <si>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</si>
  <si>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Jon Sternstein, Stern Security</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</si>
  <si>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</si>
  <si>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</si>
  <si>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</si>
  <si>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https://attack.mitre.org/techniques/T1078/004</t>
  </si>
  <si>
    <t>Monitor the activity of cloud accounts to detect abnormal or malicious behavior, such as accessing information outside of the normal function of the account or account usage at atypical hours.</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</si>
  <si>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</si>
  <si>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https://attack.mitre.org/techniques/T1080</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</si>
  <si>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</si>
  <si>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Access to shared folders and content with write permissions</t>
  </si>
  <si>
    <t>https://attack.mitre.org/techniques/T1082</t>
  </si>
  <si>
    <t>https://attack.mitre.org/techniques/T1083</t>
  </si>
  <si>
    <t>Some folders may require Administrator, SYSTEM or specific user depending on permission levels and access controls</t>
  </si>
  <si>
    <t>https://attack.mitre.org/techniques/T1087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</si>
  <si>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</si>
  <si>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</si>
  <si>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</si>
  <si>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</si>
  <si>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</si>
  <si>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</si>
  <si>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https://attack.mitre.org/techniques/T1087/003</t>
  </si>
  <si>
    <t>31 March 2021</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</si>
  <si>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</si>
  <si>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https://attack.mitre.org/techniques/T1087/004</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</si>
  <si>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</si>
  <si>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</si>
  <si>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https://attack.mitre.org/techniques/T1090</t>
  </si>
  <si>
    <t>3.1</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</si>
  <si>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</si>
  <si>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</si>
  <si>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</si>
  <si>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14 March 2020</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</si>
  <si>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</si>
  <si>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</si>
  <si>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https://attack.mitre.org/techniques/T1090/002</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</si>
  <si>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</si>
  <si>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</si>
  <si>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</si>
  <si>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</si>
  <si>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</si>
  <si>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https://attack.mitre.org/techniques/T1090/004</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</si>
  <si>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</si>
  <si>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Matt Kelly, @breakersall</t>
  </si>
  <si>
    <t>https://attack.mitre.org/techniques/T1091</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</si>
  <si>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</si>
  <si>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Removable media allowed, Autorun enabled or vulnerability present that allows for code execution</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</si>
  <si>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</si>
  <si>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https://attack.mitre.org/techniques/T1092</t>
  </si>
  <si>
    <t>Monitor file access on removable media. Detect processes that execute when removable media is mounted.</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</si>
  <si>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</si>
  <si>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</si>
  <si>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https://attack.mitre.org/techniques/T1098</t>
  </si>
  <si>
    <t>https://attack.mitre.org/techniques/T1098/001</t>
  </si>
  <si>
    <t>19 January 2020</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</si>
  <si>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</si>
  <si>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</si>
  <si>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</si>
  <si>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https://attack.mitre.org/techniques/T1098/003</t>
  </si>
  <si>
    <t>https://attack.mitre.org/techniques/T1098/004</t>
  </si>
  <si>
    <t>24 June 2020</t>
  </si>
  <si>
    <t>Tony Lambert, Red Canary</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</si>
  <si>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</si>
  <si>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https://attack.mitre.org/techniques/T1102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</si>
  <si>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</si>
  <si>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Anastasios Pingios</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</si>
  <si>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</si>
  <si>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https://attack.mitre.org/techniques/T1102/001</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</si>
  <si>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</si>
  <si>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</si>
  <si>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https://attack.mitre.org/techniques/T1102/002</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</si>
  <si>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</si>
  <si>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https://attack.mitre.org/techniques/T1102/003</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</si>
  <si>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</si>
  <si>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</si>
  <si>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https://attack.mitre.org/techniques/T1104</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</si>
  <si>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</si>
  <si>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https://attack.mitre.org/techniques/T1105</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</si>
  <si>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</si>
  <si>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</si>
  <si>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</si>
  <si>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https://attack.mitre.org/techniques/T1110</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</si>
  <si>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</si>
  <si>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https://attack.mitre.org/techniques/T1110/001</t>
  </si>
  <si>
    <t>Monitor authentication logs for system and application login failures of [Valid Accounts](https://attack.mitre.org/techniques/T1078). If authentication failures are high, then there may be a brute force attempt to gain access to a system using legitimate credentials.</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</si>
  <si>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</si>
  <si>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</si>
  <si>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</si>
  <si>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</si>
  <si>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</si>
  <si>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</si>
  <si>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</si>
  <si>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https://attack.mitre.org/techniques/T1111</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</si>
  <si>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</si>
  <si>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</si>
  <si>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</si>
  <si>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</si>
  <si>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</si>
  <si>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</si>
  <si>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</si>
  <si>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</si>
  <si>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https://attack.mitre.org/techniques/T1114</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</si>
  <si>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</si>
  <si>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Swetha Prabakaran, Microsoft Threat Intelligence Center (MSTIC)</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</si>
  <si>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</si>
  <si>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</si>
  <si>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19 February 2020</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</si>
  <si>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</si>
  <si>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</si>
  <si>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https://attack.mitre.org/techniques/T1114/002</t>
  </si>
  <si>
    <t>Monitor for unusual login activity from unknown or abnormal locations, especially for privileged accounts (ex: Exchange administrator account).</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</si>
  <si>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</si>
  <si>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</si>
  <si>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</si>
  <si>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</si>
  <si>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https://attack.mitre.org/techniques/T1119</t>
  </si>
  <si>
    <t>https://attack.mitre.org/techniques/T1120</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</si>
  <si>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</si>
  <si>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</si>
  <si>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</si>
  <si>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https://attack.mitre.org/techniques/T1124</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</si>
  <si>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</si>
  <si>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</si>
  <si>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</si>
  <si>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</si>
  <si>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</si>
  <si>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</si>
  <si>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Application control</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</si>
  <si>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</si>
  <si>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</si>
  <si>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</si>
  <si>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https://attack.mitre.org/techniques/T1129</t>
  </si>
  <si>
    <t>Stefan Kanthak</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</si>
  <si>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</si>
  <si>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https://attack.mitre.org/techniques/T1132</t>
  </si>
  <si>
    <t>https://attack.mitre.org/techniques/T1132/001</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</si>
  <si>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</si>
  <si>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https://attack.mitre.org/techniques/T1132/002</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</si>
  <si>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</si>
  <si>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https://attack.mitre.org/techniques/T1133</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</si>
  <si>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</si>
  <si>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</si>
  <si>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https://attack.mitre.org/techniques/T1134</t>
  </si>
  <si>
    <t>14 December 2017</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</si>
  <si>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</si>
  <si>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SYSTEM</t>
  </si>
  <si>
    <t>https://attack.mitre.org/techniques/T1134/001</t>
  </si>
  <si>
    <t>18 February 2020</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</si>
  <si>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</si>
  <si>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</si>
  <si>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</si>
  <si>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https://attack.mitre.org/techniques/T1134/003</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</si>
  <si>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&lt;code&gt;LogonUser&lt;/code&gt; and &lt;code&gt; SetThreadToken&lt;/code&gt; and correlate activity with other suspicious behavior to reduce false positives that may be due to normal benign use by users and administrators.</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</si>
  <si>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</si>
  <si>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</si>
  <si>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</si>
  <si>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Wayne Silva, F-Secure Countercept</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</si>
  <si>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</si>
  <si>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</si>
  <si>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</si>
  <si>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Administrator, SYSTEM</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</si>
  <si>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</si>
  <si>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</si>
  <si>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</si>
  <si>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</si>
  <si>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https://attack.mitre.org/techniques/T1136</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</si>
  <si>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</si>
  <si>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https://attack.mitre.org/techniques/T1136/001</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</si>
  <si>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</si>
  <si>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</si>
  <si>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</si>
  <si>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https://attack.mitre.org/techniques/T1136/003</t>
  </si>
  <si>
    <t>29 January 2020</t>
  </si>
  <si>
    <t>Collect usage logs from cloud user and administrator accounts to identify unusual activity in the creation of new accounts and assignment of roles to those accounts. Monitor for accounts assigned to admin roles that go over a certain threshold of known admins.</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</si>
  <si>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</si>
  <si>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https://attack.mitre.org/techniques/T1137</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</si>
  <si>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</si>
  <si>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</si>
  <si>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</si>
  <si>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07 November 2019</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</si>
  <si>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</si>
  <si>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</si>
  <si>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</si>
  <si>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</si>
  <si>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2007, 2010, 2013, and 2016</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</si>
  <si>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</si>
  <si>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https://attack.mitre.org/techniques/T1137/003</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</si>
  <si>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</si>
  <si>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</si>
  <si>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</si>
  <si>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</si>
  <si>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https://attack.mitre.org/techniques/T1137/005</t>
  </si>
  <si>
    <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</si>
  <si>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Microsoft Security</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</si>
  <si>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</si>
  <si>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</si>
  <si>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</si>
  <si>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</si>
  <si>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</si>
  <si>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https://attack.mitre.org/techniques/T1176</t>
  </si>
  <si>
    <t>16 January 2018</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</si>
  <si>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</si>
  <si>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</si>
  <si>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https://attack.mitre.org/techniques/T1185</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</si>
  <si>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</si>
  <si>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Justin Warner, ICEBRG</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</si>
  <si>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</si>
  <si>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</si>
  <si>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</si>
  <si>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https://attack.mitre.org/techniques/T1189</t>
  </si>
  <si>
    <t>18 April 2018</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</si>
  <si>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</si>
  <si>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https://attack.mitre.org/techniques/T1190</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</si>
  <si>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</si>
  <si>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</si>
  <si>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</si>
  <si>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Veeral Patel</t>
  </si>
  <si>
    <t>https://attack.mitre.org/techniques/T1195/001</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</si>
  <si>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</si>
  <si>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https://attack.mitre.org/techniques/T1195/002</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</si>
  <si>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</si>
  <si>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https://attack.mitre.org/techniques/T1195/003</t>
  </si>
  <si>
    <t>Perform physical inspection of hardware to look for potential tampering. Perform integrity checking on pre-OS boot mechanisms that can be manipulated for malicious purposes.</t>
  </si>
  <si>
    <t>https://attack.mitre.org/techniques/T1197</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</si>
  <si>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</si>
  <si>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Firewall, Host forensic analysis</t>
  </si>
  <si>
    <t>https://attack.mitre.org/techniques/T1199</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</si>
  <si>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</si>
  <si>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https://attack.mitre.org/techniques/T1200</t>
  </si>
  <si>
    <t>Asset management systems may help with the detection of computer systems or network devices that should not exist on a network. 
Endpoint sensors may be able to detect the addition of hardware via USB, Thunderbolt, and other external device communication ports.</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</si>
  <si>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</si>
  <si>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</si>
  <si>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</si>
  <si>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</si>
  <si>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</si>
  <si>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</si>
  <si>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https://attack.mitre.org/techniques/T1203</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</si>
  <si>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</si>
  <si>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Remote exploitation for execution requires a remotely accessible service reachable over the network or other vector of access such as spearphishing or drive-by compromise.</t>
  </si>
  <si>
    <t>https://attack.mitre.org/techniques/T1204</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</si>
  <si>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</si>
  <si>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Oleg Skulkin, Group-IB</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</si>
  <si>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</si>
  <si>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https://attack.mitre.org/techniques/T1204/001</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</si>
  <si>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</si>
  <si>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</si>
  <si>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</si>
  <si>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</si>
  <si>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https://attack.mitre.org/techniques/T1204/003</t>
  </si>
  <si>
    <t>30 March 2021</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</si>
  <si>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</si>
  <si>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https://attack.mitre.org/techniques/T1205</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</si>
  <si>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</si>
  <si>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Defensive network service scanning</t>
  </si>
  <si>
    <t>https://attack.mitre.org/techniques/T1205/001</t>
  </si>
  <si>
    <t>01 July 2020</t>
  </si>
  <si>
    <t>Record network packets sent to and from the system, looking for extraneous packets that do not belong to established flows.</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</si>
  <si>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</si>
  <si>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</si>
  <si>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Vincent Le Toux</t>
  </si>
  <si>
    <t>Log analysis</t>
  </si>
  <si>
    <t>https://attack.mitre.org/techniques/T1210</t>
  </si>
  <si>
    <t>Unpatched software or otherwise vulnerable target. Depending on the target and goal, the system and exploitable service may need to be remotely accessible from the internal network.</t>
  </si>
  <si>
    <t>https://attack.mitre.org/techniques/T1211</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</si>
  <si>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</si>
  <si>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Anti-virus, System access controls</t>
  </si>
  <si>
    <t>https://attack.mitre.org/techniques/T1212</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</si>
  <si>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</si>
  <si>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</si>
  <si>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https://attack.mitre.org/techniques/T1213</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</si>
  <si>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</si>
  <si>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</si>
  <si>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https://attack.mitre.org/techniques/T1213/001</t>
  </si>
  <si>
    <t>14 February 2020</t>
  </si>
  <si>
    <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</si>
  <si>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SaaS</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</si>
  <si>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</si>
  <si>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https://attack.mitre.org/techniques/T1213/002</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</si>
  <si>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</si>
  <si>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https://attack.mitre.org/techniques/T1213/003</t>
  </si>
  <si>
    <t>11 May 2021</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</si>
  <si>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</si>
  <si>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https://attack.mitre.org/techniques/T1216</t>
  </si>
  <si>
    <t>Monitor script processes, such as `cscript`, and command-line parameters for scripts like PubPrn.vbs that may be used to proxy execution of malicious files.</t>
  </si>
  <si>
    <t>Application control, Digital Certificate Validation</t>
  </si>
  <si>
    <t>https://attack.mitre.org/techniques/T1216/001</t>
  </si>
  <si>
    <t>03 February 2020</t>
  </si>
  <si>
    <t>Atul Nair, Qualys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</si>
  <si>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</si>
  <si>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</si>
  <si>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</si>
  <si>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</si>
  <si>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Anti-virus, Application control, Digital Certificate Validation</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</si>
  <si>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</si>
  <si>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</si>
  <si>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23 January 2020</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</si>
  <si>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</si>
  <si>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Rahmat Nurfauzi, @infosecn1nja, PT Xynexis International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</si>
  <si>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</si>
  <si>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</si>
  <si>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</si>
  <si>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ESET</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</si>
  <si>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</si>
  <si>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</si>
  <si>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</si>
  <si>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</si>
  <si>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</si>
  <si>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</si>
  <si>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</si>
  <si>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https://attack.mitre.org/techniques/T1218/007</t>
  </si>
  <si>
    <t>24 January 2020</t>
  </si>
  <si>
    <t>07 June 2021</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</si>
  <si>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</si>
  <si>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</si>
  <si>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</si>
  <si>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</si>
  <si>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</si>
  <si>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Casey Smith</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</si>
  <si>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</si>
  <si>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</si>
  <si>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https://attack.mitre.org/techniques/T1218/011</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</si>
  <si>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</si>
  <si>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https://attack.mitre.org/techniques/T1218/012</t>
  </si>
  <si>
    <t>10 August 2020</t>
  </si>
  <si>
    <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</si>
  <si>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Rodrigo Garcia, Red Canary</t>
  </si>
  <si>
    <t>https://attack.mitre.org/techniques/T1218/013</t>
  </si>
  <si>
    <t>22 September 2021</t>
  </si>
  <si>
    <t>Monitor the execution and arguments of mavinject.exe. Compare recent invocations of mavinject.exe with prior history of known good arguments and injected DLLs to determine anomalous and potentially adversarial activity.
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</si>
  <si>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https://attack.mitre.org/techniques/T1218/014</t>
  </si>
  <si>
    <t>28 September 2021</t>
  </si>
  <si>
    <t xml:space="preserve">Monitor processes and command-line parameters for suspicious or malicious use of MMC. Since MMC is a signed Windows binary, verify use of MMC is legitimate and not malicious. 
Monitor for creation and use of .msc files. MMC may legitimately be used to call Microsoft-created .msc files, such as &lt;code&gt;services.msc&lt;/code&gt; or &lt;code&gt;eventvwr.msc&lt;/code&gt;. Invoking non-Microsoft .msc files may be an indicator of malicious activity. </t>
  </si>
  <si>
    <t>Wes Hurd</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</si>
  <si>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</si>
  <si>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</si>
  <si>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</si>
  <si>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</si>
  <si>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17 October 2018</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</si>
  <si>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</si>
  <si>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Microsoft Core XML Services (MSXML) or access to wmic.exe</t>
  </si>
  <si>
    <t>https://attack.mitre.org/techniques/T1221</t>
  </si>
  <si>
    <t>Static File Analysis</t>
  </si>
  <si>
    <t>https://attack.mitre.org/techniques/T1222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</si>
  <si>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</si>
  <si>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File system access controls</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</si>
  <si>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</si>
  <si>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</si>
  <si>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04 February 2020</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</si>
  <si>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</si>
  <si>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</si>
  <si>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</si>
  <si>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</si>
  <si>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</si>
  <si>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https://attack.mitre.org/techniques/T1480</t>
  </si>
  <si>
    <t>31 January 2019</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</si>
  <si>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</si>
  <si>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Nick Carr, Mandiant</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</si>
  <si>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</si>
  <si>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https://attack.mitre.org/techniques/T1480/001</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</si>
  <si>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</si>
  <si>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</si>
  <si>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</si>
  <si>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14 February 2019</t>
  </si>
  <si>
    <t>17 September 2020</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</si>
  <si>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</si>
  <si>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Task](https://attack.mitre.org/techniques/T1053/005)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Controller](https://attack.mitre.org/techniques/T1207).
Adversaries may temporarily modify domain policy, carry out a malicious action(s), and then revert the change to remove suspicious indicators.</t>
  </si>
  <si>
    <t>https://attack.mitre.org/techniques/T1484</t>
  </si>
  <si>
    <t>07 March 2019</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</si>
  <si>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</si>
  <si>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https://attack.mitre.org/techniques/T1484/001</t>
  </si>
  <si>
    <t>28 December 2020</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</si>
  <si>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</si>
  <si>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https://attack.mitre.org/techniques/T1484/002</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</si>
  <si>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</si>
  <si>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</si>
  <si>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</si>
  <si>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14 March 2019</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</si>
  <si>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</si>
  <si>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Availability</t>
  </si>
  <si>
    <t>https://attack.mitre.org/techniques/T1486</t>
  </si>
  <si>
    <t>15 March 2019</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</si>
  <si>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</si>
  <si>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</si>
  <si>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</si>
  <si>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29 March 2019</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</si>
  <si>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</si>
  <si>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https://attack.mitre.org/techniques/T1490</t>
  </si>
  <si>
    <t>02 April 2019</t>
  </si>
  <si>
    <t>https://attack.mitre.org/techniques/T1491</t>
  </si>
  <si>
    <t>08 April 2019</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</si>
  <si>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</si>
  <si>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Integrity</t>
  </si>
  <si>
    <t>https://attack.mitre.org/techniques/T1491/001</t>
  </si>
  <si>
    <t>20 February 2020</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</si>
  <si>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</si>
  <si>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https://attack.mitre.org/techniques/T1491/002</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</si>
  <si>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</si>
  <si>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https://attack.mitre.org/techniques/T1495</t>
  </si>
  <si>
    <t>12 April 2019</t>
  </si>
  <si>
    <t>System firmware manipulation may be detected.(Citation: MITRE Trustworthy Firmware Measurement) Log attempts to read/write to BIOS and compare against known patching behavior.</t>
  </si>
  <si>
    <t>https://attack.mitre.org/techniques/T1496</t>
  </si>
  <si>
    <t>17 April 2019</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</si>
  <si>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</si>
  <si>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</si>
  <si>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https://attack.mitre.org/techniques/T1497</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</si>
  <si>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</si>
  <si>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Anti-virus, Host forensic analysis, Signature-based detection, Static File Analysis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</si>
  <si>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</si>
  <si>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</si>
  <si>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06 March 2020</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</si>
  <si>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</si>
  <si>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Deloitte Threat Library Team</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</si>
  <si>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</si>
  <si>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https://attack.mitre.org/techniques/T1497/002</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</si>
  <si>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</si>
  <si>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</si>
  <si>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https://attack.mitre.org/techniques/T1497/003</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</si>
  <si>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</si>
  <si>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</si>
  <si>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https://attack.mitre.org/techniques/T1498</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</si>
  <si>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</si>
  <si>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https://attack.mitre.org/techniques/T1498/001</t>
  </si>
  <si>
    <t>02 March 2020</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</si>
  <si>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</si>
  <si>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https://attack.mitre.org/techniques/T1498/002</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</si>
  <si>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</si>
  <si>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https://attack.mitre.org/techniques/T1499</t>
  </si>
  <si>
    <t>18 April 2019</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</si>
  <si>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</si>
  <si>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https://attack.mitre.org/techniques/T1499/001</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</si>
  <si>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</si>
  <si>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https://attack.mitre.org/techniques/T1499/002</t>
  </si>
  <si>
    <t>https://attack.mitre.org/techniques/T1499/003</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</si>
  <si>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</si>
  <si>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https://attack.mitre.org/techniques/T1499/004</t>
  </si>
  <si>
    <t>Attacks targeting web applications may generate logs in the web server, application server, and/or database server that can be used to identify the type of attack. Externally monitor the availability of services that may be targeted by an Endpoint DoS.</t>
  </si>
  <si>
    <t>https://attack.mitre.org/techniques/T1505</t>
  </si>
  <si>
    <t>28 June 2019</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</si>
  <si>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</si>
  <si>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</si>
  <si>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https://attack.mitre.org/techniques/T1505/001</t>
  </si>
  <si>
    <t>12 December 2019</t>
  </si>
  <si>
    <t>On a MSSQL Server, consider monitoring for xp_cmdshell usage.(Citation: NetSPI Startup Stored Procedures) Consider enabling audit features that can log malicious startup activities.</t>
  </si>
  <si>
    <t>Linux, Windows</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</si>
  <si>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</si>
  <si>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</si>
  <si>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</si>
  <si>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https://attack.mitre.org/techniques/T1505/003</t>
  </si>
  <si>
    <t>13 December 2019</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</si>
  <si>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</si>
  <si>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Arnim Rupp, Deutsche Lufthansa AG</t>
  </si>
  <si>
    <t>Adversary access to Web server with vulnerability or account to upload and serve the Web shell file.</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</si>
  <si>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</si>
  <si>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</si>
  <si>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03 June 2021</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</si>
  <si>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</si>
  <si>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</si>
  <si>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</si>
  <si>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16 September 2019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</si>
  <si>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</si>
  <si>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</si>
  <si>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</si>
  <si>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Implant Internal Image</t>
  </si>
  <si>
    <t>https://attack.mitre.org/techniques/T1525</t>
  </si>
  <si>
    <t>04 September 2019</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</si>
  <si>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</si>
  <si>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https://attack.mitre.org/techniques/T1526</t>
  </si>
  <si>
    <t>30 August 2019</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</si>
  <si>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</si>
  <si>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</si>
  <si>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</si>
  <si>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https://attack.mitre.org/techniques/T1529</t>
  </si>
  <si>
    <t>04 October 2019</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</si>
  <si>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</si>
  <si>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</si>
  <si>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IaaS</t>
  </si>
  <si>
    <t>https://attack.mitre.org/techniques/T1531</t>
  </si>
  <si>
    <t>09 October 2019</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</si>
  <si>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</si>
  <si>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https://attack.mitre.org/techniques/T1534</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</si>
  <si>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</si>
  <si>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https://attack.mitre.org/techniques/T1535</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</si>
  <si>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</si>
  <si>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Netskope</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</si>
  <si>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</si>
  <si>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https://attack.mitre.org/techniques/T1537</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</si>
  <si>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</si>
  <si>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https://attack.mitre.org/techniques/T1538</t>
  </si>
  <si>
    <t>Monitor account activity logs to see actions performed and activity associated with the cloud service management console. Some cloud providers, such as AWS, provide distinct log events for login attempts to the management console.(Citation: AWS Console Sign-in Events)</t>
  </si>
  <si>
    <t>https://attack.mitre.org/techniques/T1539</t>
  </si>
  <si>
    <t>08 October 2019</t>
  </si>
  <si>
    <t>Monitor for attempts to access files and repositories on a local system that are used to store browser session cookies. Monitor for attempts by programs to inject into or dump browser process memory.</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</si>
  <si>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</si>
  <si>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https://attack.mitre.org/techniques/T1542</t>
  </si>
  <si>
    <t>13 November 2019</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</si>
  <si>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</si>
  <si>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</si>
  <si>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19 December 2019</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</si>
  <si>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</si>
  <si>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</si>
  <si>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https://attack.mitre.org/techniques/T1542/002</t>
  </si>
  <si>
    <t>Ability to update component device firmware from the host operating system.</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</si>
  <si>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</si>
  <si>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https://attack.mitre.org/techniques/T1542/003</t>
  </si>
  <si>
    <t>Perform integrity checking on MBR and VBR. Take snapshots of MBR and VBR and compare against known good samples. Report changes to MBR and VBR as they occur for indicators of suspicious activity and further analysis.</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</si>
  <si>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</si>
  <si>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https://attack.mitre.org/techniques/T1542/004</t>
  </si>
  <si>
    <t>There are no documented means for defenders to validate the operation of the ROMMON outside of vendor support. If a network device is suspected of being compromised, contact the vendor to assist in further investigation.</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</si>
  <si>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</si>
  <si>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https://attack.mitre.org/techniques/T1542/005</t>
  </si>
  <si>
    <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
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</si>
  <si>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https://attack.mitre.org/techniques/T1543</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</si>
  <si>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</si>
  <si>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</si>
  <si>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</si>
  <si>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17 January 2020</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</si>
  <si>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</si>
  <si>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https://attack.mitre.org/techniques/T1543/002</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</si>
  <si>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</si>
  <si>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</si>
  <si>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</si>
  <si>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</si>
  <si>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</si>
  <si>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https://attack.mitre.org/techniques/T1546</t>
  </si>
  <si>
    <t>22 January 2020</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</si>
  <si>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</si>
  <si>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</si>
  <si>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</si>
  <si>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</si>
  <si>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</si>
  <si>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Bartosz Jerzman</t>
  </si>
  <si>
    <t>https://attack.mitre.org/techniques/T1546/003</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</si>
  <si>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</si>
  <si>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</si>
  <si>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</si>
  <si>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</si>
  <si>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</si>
  <si>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</si>
  <si>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https://attack.mitre.org/techniques/T1546/006</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</si>
  <si>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</si>
  <si>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https://attack.mitre.org/techniques/T1546/007</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</si>
  <si>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</si>
  <si>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</si>
  <si>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</si>
  <si>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Paul Speulstra, AECOM Global Security Operations Center</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</si>
  <si>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</si>
  <si>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</si>
  <si>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</si>
  <si>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</si>
  <si>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</si>
  <si>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</si>
  <si>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Secure boot disabled on systems running Windows 8 and later</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</si>
  <si>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</si>
  <si>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</si>
  <si>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</si>
  <si>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</si>
  <si>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</si>
  <si>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</si>
  <si>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Oddvar Moe, @oddvarmoe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</si>
  <si>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</si>
  <si>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</si>
  <si>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</si>
  <si>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</si>
  <si>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</si>
  <si>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Ivan Sinyakov</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</si>
  <si>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</si>
  <si>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</si>
  <si>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</si>
  <si>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Elastic</t>
  </si>
  <si>
    <t>https://attack.mitre.org/techniques/T1547</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</si>
  <si>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</si>
  <si>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Administrator, User, root</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</si>
  <si>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</si>
  <si>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</si>
  <si>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</si>
  <si>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</si>
  <si>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https://attack.mitre.org/techniques/T1547/003</t>
  </si>
  <si>
    <t>Scott Lundgren, @5twenty9, Carbon Black</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</si>
  <si>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</si>
  <si>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</si>
  <si>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</si>
  <si>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</si>
  <si>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</si>
  <si>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</si>
  <si>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</si>
  <si>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https://attack.mitre.org/techniques/T1547/007</t>
  </si>
  <si>
    <t>Monitoring the specific plist files associated with reopening applications can indicate when an application has registered itself to be reopened.</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</si>
  <si>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</si>
  <si>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</si>
  <si>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</si>
  <si>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</si>
  <si>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https://attack.mitre.org/techniques/T1547/010</t>
  </si>
  <si>
    <t>https://attack.mitre.org/techniques/T1547/012</t>
  </si>
  <si>
    <t>05 October 2020</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</si>
  <si>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</si>
  <si>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https://attack.mitre.org/techniques/T1547/013</t>
  </si>
  <si>
    <t>10 September 2019</t>
  </si>
  <si>
    <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
Suspicious processes or scripts spawned in this manner will have a parent process of the desktop component implementing the XDG specification and will execute as the logged on user.</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</si>
  <si>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</si>
  <si>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</si>
  <si>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18 December 2020</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</si>
  <si>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</si>
  <si>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Bencherchali Nasreddine, @nas_bench, ELIT Security Team (DSSD)</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</si>
  <si>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</si>
  <si>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</si>
  <si>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05 October 2021</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</si>
  <si>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</si>
  <si>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</si>
  <si>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https://attack.mitre.org/techniques/T1548</t>
  </si>
  <si>
    <t>30 January 2020</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</si>
  <si>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</si>
  <si>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https://attack.mitre.org/techniques/T1548/001</t>
  </si>
  <si>
    <t>Monitor the file system for files that have the setuid or setgid bits set. Monitor for execution of utilities, like chmod, and their command-line arguments to look for setuid or setguid bits being set.</t>
  </si>
  <si>
    <t>https://attack.mitre.org/techniques/T1548/002</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</si>
  <si>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</si>
  <si>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Windows User Account Control</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</si>
  <si>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</si>
  <si>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</si>
  <si>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</si>
  <si>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https://attack.mitre.org/techniques/T1548/004</t>
  </si>
  <si>
    <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</si>
  <si>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</si>
  <si>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https://attack.mitre.org/techniques/T1550</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</si>
  <si>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</si>
  <si>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System Access Controls</t>
  </si>
  <si>
    <t>https://attack.mitre.org/techniques/T1550/001</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</si>
  <si>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</si>
  <si>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</si>
  <si>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</si>
  <si>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</si>
  <si>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</si>
  <si>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</si>
  <si>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Kerberos authentication enabled</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</si>
  <si>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</si>
  <si>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https://attack.mitre.org/techniques/T1550/004</t>
  </si>
  <si>
    <t>12 October 2021</t>
  </si>
  <si>
    <t>Monitor for anomalous access of websites and cloud-based applications by the same user in different locations or by different systems that do not match expected configurations.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</si>
  <si>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</si>
  <si>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</si>
  <si>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</si>
  <si>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</si>
  <si>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</si>
  <si>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</si>
  <si>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Access to files</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</si>
  <si>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</si>
  <si>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</si>
  <si>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</si>
  <si>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Sudhanshu Chauhan, @Sudhanshu_C</t>
  </si>
  <si>
    <t>Ability to query some Registry locations depends on the adversary's level of access. User permissions are usually limited to access of user-related Registry keys.</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</si>
  <si>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</si>
  <si>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</si>
  <si>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https://attack.mitre.org/techniques/T1552/004</t>
  </si>
  <si>
    <t>https://attack.mitre.org/techniques/T1552/005</t>
  </si>
  <si>
    <t>Monitor access to the Instance Metadata API and look for anomalous queries.
It may be possible to detect adversary use of credentials they have obtained such as in [Valid Accounts](https://attack.mitre.org/techniques/T1078).</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</si>
  <si>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</si>
  <si>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</si>
  <si>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</si>
  <si>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</si>
  <si>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</si>
  <si>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</si>
  <si>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</si>
  <si>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https://attack.mitre.org/techniques/T1553</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</si>
  <si>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</si>
  <si>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</si>
  <si>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</si>
  <si>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https://attack.mitre.org/techniques/T1553/002</t>
  </si>
  <si>
    <t>Collect and analyze signing certificate metadata on software that executes within the environment to look for unusual certificate characteristics and outliers.</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</si>
  <si>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</si>
  <si>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</si>
  <si>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</si>
  <si>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Matt Graeber, @mattifestation, SpecterOps</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</si>
  <si>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</si>
  <si>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</si>
  <si>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</si>
  <si>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Digital Certificate Validation</t>
  </si>
  <si>
    <t>https://attack.mitre.org/techniques/T1553/005</t>
  </si>
  <si>
    <t>22 February 2021</t>
  </si>
  <si>
    <t>Christiaan Beek, @ChristiaanBeek</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</si>
  <si>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</si>
  <si>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https://attack.mitre.org/techniques/T1553/006</t>
  </si>
  <si>
    <t>23 April 2021</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</si>
  <si>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</si>
  <si>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Abel Morales, Exabeam</t>
  </si>
  <si>
    <t>https://attack.mitre.org/techniques/T1554</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</si>
  <si>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</si>
  <si>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CrowdStrike Falcon OverWatch</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</si>
  <si>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</si>
  <si>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</si>
  <si>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https://attack.mitre.org/techniques/T1555/001</t>
  </si>
  <si>
    <t>12 February 2020</t>
  </si>
  <si>
    <t>Unlocking the keychain and using passwords from it is a very common process, so there is likely to be a lot of noise in any detection technique. Monitoring of system calls to the keychain can help determine if there is a suspicious process trying to access it.</t>
  </si>
  <si>
    <t>https://attack.mitre.org/techniques/T1555/002</t>
  </si>
  <si>
    <t>Monitor processes and command-line arguments for activity surrounded users searching for credentials or using automated tools to scan memory for passwords.</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</si>
  <si>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</si>
  <si>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</si>
  <si>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https://attack.mitre.org/techniques/T1555/004</t>
  </si>
  <si>
    <t>29 April 2021</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</si>
  <si>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</si>
  <si>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</si>
  <si>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https://attack.mitre.org/techniques/T1555/005</t>
  </si>
  <si>
    <t>22 January 2021</t>
  </si>
  <si>
    <t>Consider monitoring API calls, file read events, and processes for suspicious activity that could indicate searching in process memory of password managers. 
Consider monitoring file reads surrounding known password manager applications.</t>
  </si>
  <si>
    <t>Matt Burrough, @mattburrough, Microsoft</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</si>
  <si>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</si>
  <si>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https://attack.mitre.org/techniques/T1556</t>
  </si>
  <si>
    <t>Chris Ross @xorrior</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</si>
  <si>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</si>
  <si>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https://attack.mitre.org/techniques/T1556/001</t>
  </si>
  <si>
    <t xml:space="preserve">Monitor for calls to &lt;code&gt;OpenProcess&lt;/code&gt;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</si>
  <si>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</si>
  <si>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</si>
  <si>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</si>
  <si>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</si>
  <si>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https://attack.mitre.org/techniques/T1556/003</t>
  </si>
  <si>
    <t>26 June 2020</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</si>
  <si>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</si>
  <si>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https://attack.mitre.org/techniques/T1556/004</t>
  </si>
  <si>
    <t>Consider verifying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Image](https://attack.mitre.org/techniques/T1601).</t>
  </si>
  <si>
    <t>https://attack.mitre.org/techniques/T1557</t>
  </si>
  <si>
    <t>Monitor network traffic for anomalies associated with known AiTM behavior. Consider monitoring for modifications to system configuration files involved in shaping network traffic flow.</t>
  </si>
  <si>
    <t>https://attack.mitre.org/techniques/T1557/001</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</si>
  <si>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</si>
  <si>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</si>
  <si>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https://attack.mitre.org/techniques/T1557/002</t>
  </si>
  <si>
    <t>15 October 2020</t>
  </si>
  <si>
    <t>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t>
  </si>
  <si>
    <t>https://attack.mitre.org/techniques/T1558</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</si>
  <si>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</si>
  <si>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</si>
  <si>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</si>
  <si>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</si>
  <si>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Itamar Mizrahi, Cymptom</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</si>
  <si>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</si>
  <si>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</si>
  <si>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</si>
  <si>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</si>
  <si>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</si>
  <si>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Valid domain account or the ability to sniff traffic within a domain</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</si>
  <si>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</si>
  <si>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</si>
  <si>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24 August 2020</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</si>
  <si>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</si>
  <si>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Valid domain account</t>
  </si>
  <si>
    <t>https://attack.mitre.org/techniques/T1559</t>
  </si>
  <si>
    <t>Monitor for strings in files/commands, loaded DLLs/libraries, or spawned processes that are associated with abuse of IPC mechanisms.</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</si>
  <si>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</si>
  <si>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https://attack.mitre.org/techniques/T1559/001</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</si>
  <si>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</si>
  <si>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https://attack.mitre.org/techniques/T1559/002</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</si>
  <si>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</si>
  <si>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</si>
  <si>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</si>
  <si>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https://attack.mitre.org/techniques/T1560/001</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</si>
  <si>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</si>
  <si>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</si>
  <si>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</si>
  <si>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</si>
  <si>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</si>
  <si>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https://attack.mitre.org/techniques/T1560/003</t>
  </si>
  <si>
    <t>Custom archival methods can be very difficult to detect, since many of them use standard programming language concepts, such as bitwise operations.</t>
  </si>
  <si>
    <t>https://attack.mitre.org/techniques/T1561</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</si>
  <si>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</si>
  <si>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https://attack.mitre.org/techniques/T1561/001</t>
  </si>
  <si>
    <t>https://attack.mitre.org/techniques/T1561/002</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</si>
  <si>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</si>
  <si>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</si>
  <si>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</si>
  <si>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</si>
  <si>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</si>
  <si>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</si>
  <si>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https://attack.mitre.org/techniques/T1562/003</t>
  </si>
  <si>
    <t>https://attack.mitre.org/techniques/T1562/004</t>
  </si>
  <si>
    <t>Monitor processes and command-line arguments to see if firewalls are disabled or modified. Monitor Registry edits to keys that manage firewalls.</t>
  </si>
  <si>
    <t>Firewall</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</si>
  <si>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</si>
  <si>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</si>
  <si>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Anti-virus, Host intrusion prevention systems</t>
  </si>
  <si>
    <t>https://attack.mitre.org/techniques/T1562/007</t>
  </si>
  <si>
    <t>Monitor cloud logs for modification or creation of new security groups or firewall rules.</t>
  </si>
  <si>
    <t>Expel</t>
  </si>
  <si>
    <t>https://attack.mitre.org/techniques/T1562/008</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</si>
  <si>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</si>
  <si>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</si>
  <si>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</si>
  <si>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https://attack.mitre.org/techniques/T1562/010</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</si>
  <si>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</si>
  <si>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https://attack.mitre.org/techniques/T1563</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</si>
  <si>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</si>
  <si>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</si>
  <si>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https://attack.mitre.org/techniques/T1563/001</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</si>
  <si>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</si>
  <si>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SSH service enabled, trust relationships configured, established connections</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</si>
  <si>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</si>
  <si>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</si>
  <si>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</si>
  <si>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</si>
  <si>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https://attack.mitre.org/techniques/T1564</t>
  </si>
  <si>
    <t>26 February 2020</t>
  </si>
  <si>
    <t>Monitor files, processes, and command-line arguments for actions indicative of hidden artifacts. Monitor event and authentication logs for records of hidden artifacts being used. Monitor the file system and shell commands for hidden attribute usage.</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</si>
  <si>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</si>
  <si>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</si>
  <si>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</si>
  <si>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https://attack.mitre.org/techniques/T1564/002</t>
  </si>
  <si>
    <t>Omkar Gudhate</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</si>
  <si>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</si>
  <si>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</si>
  <si>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</si>
  <si>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Travis Smith, Tripwire</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</si>
  <si>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</si>
  <si>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</si>
  <si>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</si>
  <si>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NTFS partitioned hard drive</t>
  </si>
  <si>
    <t>Anti-virus, Host forensic analysis, Signature-based detection</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</si>
  <si>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</si>
  <si>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https://attack.mitre.org/techniques/T1564/005</t>
  </si>
  <si>
    <t>28 June 2020</t>
  </si>
  <si>
    <t>29 June 2020</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</si>
  <si>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</si>
  <si>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</si>
  <si>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</si>
  <si>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</si>
  <si>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</si>
  <si>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https://attack.mitre.org/techniques/T1564/007</t>
  </si>
  <si>
    <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
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</si>
  <si>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Rick Cole, Mandiant</t>
  </si>
  <si>
    <t>MS Office version specified in &lt;code&gt;_VBA_PROJECT&lt;/code&gt; stream must match host</t>
  </si>
  <si>
    <t>https://attack.mitre.org/techniques/T1564/008</t>
  </si>
  <si>
    <t>Monitor email clients and applications for suspicious activity, such as missing messages or abnormal configuration and/or log entries.
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</si>
  <si>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Dor Edry, Microsoft</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</si>
  <si>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</si>
  <si>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https://attack.mitre.org/techniques/T1564/009</t>
  </si>
  <si>
    <t xml:space="preserve">Identify files with the &lt;code&gt;com.apple.ResourceFork&lt;/code&gt; extended attribute and large data amounts stored in resource forks. 
Monitor command-line activity leveraging the use of resource forks, especially those immediately followed by potentially malicious activity such as creating network connections. </t>
  </si>
  <si>
    <t>https://attack.mitre.org/techniques/T1565</t>
  </si>
  <si>
    <t>Where applicable, inspect important file hashes, locations, and modifications for suspicious/unexpected values. With some critical processes involving transmission of data, manual or out-of-band integrity checking may be useful for identifying manipulated data.</t>
  </si>
  <si>
    <t>https://attack.mitre.org/techniques/T1565/001</t>
  </si>
  <si>
    <t>Where applicable, inspect important file hashes, locations, and modifications for suspicious/unexpected values.</t>
  </si>
  <si>
    <t>https://attack.mitre.org/techniques/T1565/002</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</si>
  <si>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</si>
  <si>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https://attack.mitre.org/techniques/T1565/003</t>
  </si>
  <si>
    <t>Inspect important application binary file hashes, locations, and modifications for suspicious/unexpected values.</t>
  </si>
  <si>
    <t>https://attack.mitre.org/techniques/T1566</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</si>
  <si>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</si>
  <si>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Philip Winther</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</si>
  <si>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</si>
  <si>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</si>
  <si>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</si>
  <si>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https://attack.mitre.org/techniques/T1566/002</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</si>
  <si>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</si>
  <si>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https://attack.mitre.org/techniques/T1566/003</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</si>
  <si>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</si>
  <si>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</si>
  <si>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https://attack.mitre.org/techniques/T1567</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</si>
  <si>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</si>
  <si>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</si>
  <si>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https://attack.mitre.org/techniques/T1567/001</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</si>
  <si>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</si>
  <si>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</si>
  <si>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</si>
  <si>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</si>
  <si>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</si>
  <si>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https://attack.mitre.org/techniques/T1568</t>
  </si>
  <si>
    <t>10 March 2020</t>
  </si>
  <si>
    <t>02 October 2020</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</si>
  <si>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</si>
  <si>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Chris Roffe</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</si>
  <si>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</si>
  <si>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https://attack.mitre.org/techniques/T1568/001</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</si>
  <si>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</si>
  <si>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https://attack.mitre.org/techniques/T1568/002</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</si>
  <si>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</si>
  <si>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</si>
  <si>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https://attack.mitre.org/techniques/T1568/003</t>
  </si>
  <si>
    <t>Detection for this technique is difficult because it would require knowledge of the specific implementation of the port calculation algorithm. Detection may be possible by analyzing DNS records if the algorithm is known.</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</si>
  <si>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</si>
  <si>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https://attack.mitre.org/techniques/T1569</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</si>
  <si>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</si>
  <si>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</si>
  <si>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</si>
  <si>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</si>
  <si>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</si>
  <si>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</si>
  <si>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</si>
  <si>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https://attack.mitre.org/techniques/T1570</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</si>
  <si>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</si>
  <si>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</si>
  <si>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</si>
  <si>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</si>
  <si>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</si>
  <si>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</si>
  <si>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</si>
  <si>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</si>
  <si>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</si>
  <si>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https://attack.mitre.org/techniques/T1573/001</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</si>
  <si>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</si>
  <si>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</si>
  <si>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https://attack.mitre.org/techniques/T1573/002</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</si>
  <si>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</si>
  <si>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https://attack.mitre.org/techniques/T1574</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</si>
  <si>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</si>
  <si>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</si>
  <si>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</si>
  <si>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</si>
  <si>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</si>
  <si>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</si>
  <si>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</si>
  <si>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</si>
  <si>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https://attack.mitre.org/techniques/T1574/004</t>
  </si>
  <si>
    <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</si>
  <si>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</si>
  <si>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https://attack.mitre.org/techniques/T1574/005</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</si>
  <si>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</si>
  <si>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</si>
  <si>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</si>
  <si>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</si>
  <si>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https://attack.mitre.org/techniques/T1574/007</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</si>
  <si>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</si>
  <si>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</si>
  <si>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</si>
  <si>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</si>
  <si>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</si>
  <si>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</si>
  <si>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</si>
  <si>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https://attack.mitre.org/techniques/T1574/010</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</si>
  <si>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</si>
  <si>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</si>
  <si>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</si>
  <si>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</si>
  <si>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</si>
  <si>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</si>
  <si>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</si>
  <si>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Jesse Brown, Red Canary</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</si>
  <si>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</si>
  <si>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https://attack.mitre.org/techniques/T1578</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</si>
  <si>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</si>
  <si>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</si>
  <si>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https://attack.mitre.org/techniques/T1578/001</t>
  </si>
  <si>
    <t>09 June 2020</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</si>
  <si>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</si>
  <si>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</si>
  <si>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https://attack.mitre.org/techniques/T1578/002</t>
  </si>
  <si>
    <t>14 May 2020</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</si>
  <si>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</si>
  <si>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</si>
  <si>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https://attack.mitre.org/techniques/T1578/003</t>
  </si>
  <si>
    <t>16 June 2020</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</si>
  <si>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</si>
  <si>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</si>
  <si>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https://attack.mitre.org/techniques/T1578/004</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</si>
  <si>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</si>
  <si>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https://attack.mitre.org/techniques/T1580</t>
  </si>
  <si>
    <t>20 August 2020</t>
  </si>
  <si>
    <t>https://attack.mitre.org/techniques/T1583</t>
  </si>
  <si>
    <t>30 September 2020</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</si>
  <si>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</si>
  <si>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PRE</t>
  </si>
  <si>
    <t>https://attack.mitre.org/techniques/T1583/001</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</si>
  <si>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</si>
  <si>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</si>
  <si>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https://attack.mitre.org/techniques/T1583/002</t>
  </si>
  <si>
    <t>01 October 2020</t>
  </si>
  <si>
    <t>Much of this activity will take place outside the visibility of the target organization, making detection of this behavior difficult. Detection efforts may be focused on related stages of the adversary lifecycle, such as during Command and Control.</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</si>
  <si>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</si>
  <si>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https://attack.mitre.org/techniques/T1583/003</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</si>
  <si>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</si>
  <si>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https://attack.mitre.org/techniques/T1583/004</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</si>
  <si>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</si>
  <si>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</si>
  <si>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https://attack.mitre.org/techniques/T1583/005</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</si>
  <si>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</si>
  <si>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https://attack.mitre.org/techniques/T1583/006</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</si>
  <si>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</si>
  <si>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https://attack.mitre.org/techniques/T1584</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</si>
  <si>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</si>
  <si>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https://attack.mitre.org/techniques/T1584/001</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</si>
  <si>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</si>
  <si>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https://attack.mitre.org/techniques/T1584/002</t>
  </si>
  <si>
    <t>Consider monitoring for anomalous resolution changes for domain addresses. Efforts may need to be tailored to specific domains of interest as benign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</si>
  <si>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</si>
  <si>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https://attack.mitre.org/techniques/T1584/003</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</si>
  <si>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</si>
  <si>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https://attack.mitre.org/techniques/T1584/004</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</si>
  <si>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</si>
  <si>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https://attack.mitre.org/techniques/T1584/005</t>
  </si>
  <si>
    <t>https://attack.mitre.org/techniques/T1584/006</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</si>
  <si>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</si>
  <si>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</si>
  <si>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https://attack.mitre.org/techniques/T1585</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</si>
  <si>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</si>
  <si>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</si>
  <si>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https://attack.mitre.org/techniques/T1585/001</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</si>
  <si>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</si>
  <si>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</si>
  <si>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https://attack.mitre.org/techniques/T1585/002</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</si>
  <si>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</si>
  <si>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https://attack.mitre.org/techniques/T1586</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</si>
  <si>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</si>
  <si>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</si>
  <si>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https://attack.mitre.org/techniques/T1586/001</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</si>
  <si>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</si>
  <si>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https://attack.mitre.org/techniques/T1586/002</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</si>
  <si>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</si>
  <si>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https://attack.mitre.org/techniques/T1587</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</si>
  <si>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</si>
  <si>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</si>
  <si>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https://attack.mitre.org/techniques/T1587/001</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</si>
  <si>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</si>
  <si>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</si>
  <si>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https://attack.mitre.org/techniques/T1587/002</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</si>
  <si>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</si>
  <si>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</si>
  <si>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https://attack.mitre.org/techniques/T1587/003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</si>
  <si>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</si>
  <si>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</si>
  <si>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https://attack.mitre.org/techniques/T1587/004</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</si>
  <si>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</si>
  <si>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</si>
  <si>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https://attack.mitre.org/techniques/T1588</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</si>
  <si>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</si>
  <si>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</si>
  <si>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https://attack.mitre.org/techniques/T1588/001</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</si>
  <si>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</si>
  <si>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</si>
  <si>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https://attack.mitre.org/techniques/T1588/002</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</si>
  <si>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</si>
  <si>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</si>
  <si>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https://attack.mitre.org/techniques/T1588/003</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</si>
  <si>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</si>
  <si>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</si>
  <si>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https://attack.mitre.org/techniques/T1588/004</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</si>
  <si>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</si>
  <si>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</si>
  <si>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https://attack.mitre.org/techniques/T1588/005</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</si>
  <si>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</si>
  <si>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</si>
  <si>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https://attack.mitre.org/techniques/T1588/006</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</si>
  <si>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</si>
  <si>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https://attack.mitre.org/techniques/T1589</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</si>
  <si>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</si>
  <si>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https://attack.mitre.org/techniques/T1589/001</t>
  </si>
  <si>
    <t>https://attack.mitre.org/techniques/T1589/002</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</si>
  <si>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</si>
  <si>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https://attack.mitre.org/techniques/T1589/003</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</si>
  <si>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</si>
  <si>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t>
  </si>
  <si>
    <t>https://attack.mitre.org/techniques/T1590/001</t>
  </si>
  <si>
    <t>https://attack.mitre.org/techniques/T1590/002</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</si>
  <si>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</si>
  <si>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https://attack.mitre.org/techniques/T1590/003</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</si>
  <si>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</si>
  <si>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https://attack.mitre.org/techniques/T1590/004</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</si>
  <si>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</si>
  <si>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https://attack.mitre.org/techniques/T1590/005</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</si>
  <si>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</si>
  <si>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https://attack.mitre.org/techniques/T1590/006</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</si>
  <si>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</si>
  <si>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https://attack.mitre.org/techniques/T1591</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</si>
  <si>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</si>
  <si>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https://attack.mitre.org/techniques/T1591/001</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</si>
  <si>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</si>
  <si>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https://attack.mitre.org/techniques/T1591/002</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</si>
  <si>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</si>
  <si>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https://attack.mitre.org/techniques/T1591/003</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</si>
  <si>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</si>
  <si>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https://attack.mitre.org/techniques/T1591/004</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</si>
  <si>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</si>
  <si>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</si>
  <si>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</si>
  <si>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</si>
  <si>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https://attack.mitre.org/techniques/T1592/001</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</si>
  <si>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</si>
  <si>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</si>
  <si>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https://attack.mitre.org/techniques/T1592/002</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</si>
  <si>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</si>
  <si>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</si>
  <si>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https://attack.mitre.org/techniques/T1592/003</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</si>
  <si>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</si>
  <si>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https://attack.mitre.org/techniques/T1592/004</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</si>
  <si>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</si>
  <si>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</si>
  <si>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https://attack.mitre.org/techniques/T1593</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</si>
  <si>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</si>
  <si>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https://attack.mitre.org/techniques/T1593/001</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</si>
  <si>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</si>
  <si>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https://attack.mitre.org/techniques/T1593/002</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</si>
  <si>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</si>
  <si>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https://attack.mitre.org/techniques/T1594</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</si>
  <si>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</si>
  <si>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</si>
  <si>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https://attack.mitre.org/techniques/T1595</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</si>
  <si>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</si>
  <si>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</si>
  <si>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https://attack.mitre.org/techniques/T1595/001</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</si>
  <si>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</si>
  <si>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</si>
  <si>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https://attack.mitre.org/techniques/T1595/002</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</si>
  <si>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</si>
  <si>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</si>
  <si>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</si>
  <si>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https://attack.mitre.org/techniques/T1596/001</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</si>
  <si>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</si>
  <si>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https://attack.mitre.org/techniques/T1596/002</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</si>
  <si>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</si>
  <si>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https://attack.mitre.org/techniques/T1596/003</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</si>
  <si>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</si>
  <si>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https://attack.mitre.org/techniques/T1596/004</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</si>
  <si>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</si>
  <si>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https://attack.mitre.org/techniques/T1596/005</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</si>
  <si>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</si>
  <si>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</si>
  <si>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</si>
  <si>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https://attack.mitre.org/techniques/T1597/001</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</si>
  <si>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</si>
  <si>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https://attack.mitre.org/techniques/T1597/002</t>
  </si>
  <si>
    <t>https://attack.mitre.org/techniques/T1598</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</si>
  <si>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</si>
  <si>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</si>
  <si>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https://attack.mitre.org/techniques/T1598/001</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</si>
  <si>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</si>
  <si>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Robert Simmons, @MalwareUtkonos</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</si>
  <si>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</si>
  <si>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https://attack.mitre.org/techniques/T1598/002</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</si>
  <si>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</si>
  <si>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https://attack.mitre.org/techniques/T1598/003</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</si>
  <si>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</si>
  <si>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https://attack.mitre.org/techniques/T1599</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</si>
  <si>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</si>
  <si>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</si>
  <si>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https://attack.mitre.org/techniques/T1599/001</t>
  </si>
  <si>
    <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
Monitor the border network device’s configuration to determine if any unintended NAT rules have been added without authorization.</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</si>
  <si>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</si>
  <si>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https://attack.mitre.org/techniques/T1600</t>
  </si>
  <si>
    <t>There is no documented method for defenders to directly identify behaviors that weaken encryption. Detection efforts may be focused on closely related adversary behaviors, such as [Modify System Image](https://attack.mitre.org/techniques/T1601). Some detection methods require vendor support to aid in investigation.</t>
  </si>
  <si>
    <t>Encryption</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</si>
  <si>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</si>
  <si>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https://attack.mitre.org/techniques/T1600/001</t>
  </si>
  <si>
    <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</si>
  <si>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</si>
  <si>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https://attack.mitre.org/techniques/T1600/002</t>
  </si>
  <si>
    <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</si>
  <si>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</si>
  <si>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https://attack.mitre.org/techniques/T1601</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</si>
  <si>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</si>
  <si>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</si>
  <si>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https://attack.mitre.org/techniques/T1601/001</t>
  </si>
  <si>
    <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</si>
  <si>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</si>
  <si>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https://attack.mitre.org/techniques/T1601/002</t>
  </si>
  <si>
    <t xml:space="preserve">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</si>
  <si>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</si>
  <si>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https://attack.mitre.org/techniques/T1602</t>
  </si>
  <si>
    <t>Identify network traffic sent or received by untrusted hosts or networks that solicits and obtains the configuration information of the queried device.(Citation: Cisco Advisory SNMP v3 Authentication Vulnerabilities)</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</si>
  <si>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</si>
  <si>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https://attack.mitre.org/techniques/T1602/001</t>
  </si>
  <si>
    <t>Identify network traffic sent or received by untrusted hosts or networks that expose MIB content or use unauthorized protocols.(Citation: Cisco Advisory SNMP v3 Authentication Vulnerabilities)</t>
  </si>
  <si>
    <t>https://attack.mitre.org/techniques/T1602/002</t>
  </si>
  <si>
    <t>https://attack.mitre.org/techniques/T1606</t>
  </si>
  <si>
    <t>17 December 2020</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</si>
  <si>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</si>
  <si>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</si>
  <si>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https://attack.mitre.org/techniques/T1606/001</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</si>
  <si>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</si>
  <si>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</si>
  <si>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</si>
  <si>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https://attack.mitre.org/techniques/T1608</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</si>
  <si>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</si>
  <si>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https://attack.mitre.org/techniques/T1608/001</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</si>
  <si>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</si>
  <si>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https://attack.mitre.org/techniques/T1608/002</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</si>
  <si>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</si>
  <si>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</si>
  <si>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https://attack.mitre.org/techniques/T1608/003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</si>
  <si>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</si>
  <si>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https://attack.mitre.org/techniques/T1608/004</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</si>
  <si>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</si>
  <si>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https://attack.mitre.org/techniques/T1608/005</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</si>
  <si>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</si>
  <si>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</si>
  <si>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</si>
  <si>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</si>
  <si>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</si>
  <si>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https://attack.mitre.org/techniques/T1610</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</si>
  <si>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</si>
  <si>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https://attack.mitre.org/techniques/T1611</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</si>
  <si>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</si>
  <si>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T1612</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</si>
  <si>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</si>
  <si>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</si>
  <si>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</si>
  <si>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</si>
  <si>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</si>
  <si>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</si>
  <si>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</si>
  <si>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https://attack.mitre.org/techniques/T1614</t>
  </si>
  <si>
    <t>01 April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</si>
  <si>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</si>
  <si>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</si>
  <si>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</si>
  <si>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18 August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</si>
  <si>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</si>
  <si>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Harshal Tupsamudre, Qualys</t>
  </si>
  <si>
    <t>https://attack.mitre.org/techniques/T1615</t>
  </si>
  <si>
    <t>06 August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</si>
  <si>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</si>
  <si>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</si>
  <si>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</si>
  <si>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01 October 2021</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</si>
  <si>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</si>
  <si>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</si>
  <si>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</si>
  <si>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</si>
  <si>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Parameter Name</t>
  </si>
  <si>
    <t>Explanation</t>
  </si>
  <si>
    <t>Value</t>
  </si>
  <si>
    <t>Actionability</t>
  </si>
  <si>
    <t>mitigations lower cutoff</t>
  </si>
  <si>
    <t>The lowest number of mitigations that contributes to actionability</t>
  </si>
  <si>
    <t>w_miti'</t>
  </si>
  <si>
    <t>mitigations upper cutoff</t>
  </si>
  <si>
    <t>The highest number of mitigations that contributes to actionabilty</t>
  </si>
  <si>
    <t>w_detect'</t>
  </si>
  <si>
    <t>detections lower cutoff</t>
  </si>
  <si>
    <t>The lowest number of detections that contributes to actionability</t>
  </si>
  <si>
    <t>w_miti</t>
  </si>
  <si>
    <t>=</t>
  </si>
  <si>
    <t>detections upper cutoff</t>
  </si>
  <si>
    <t>The highest number of detections that contributes to actionabilty</t>
  </si>
  <si>
    <t>w_detect</t>
  </si>
  <si>
    <t>mitigations-to-detections ratio</t>
  </si>
  <si>
    <t>Chokepoint</t>
  </si>
  <si>
    <t>before lower cutoff</t>
  </si>
  <si>
    <t>w_before'</t>
  </si>
  <si>
    <t>before upper cutoff</t>
  </si>
  <si>
    <t>w_after'</t>
  </si>
  <si>
    <t>after lower cutoff</t>
  </si>
  <si>
    <t>w_before</t>
  </si>
  <si>
    <t>after upper cutoff</t>
  </si>
  <si>
    <t>w_after</t>
  </si>
  <si>
    <t>before-to-after ratio</t>
  </si>
  <si>
    <t>t_now</t>
  </si>
  <si>
    <t>full</t>
  </si>
  <si>
    <t>decline</t>
  </si>
  <si>
    <t>w_min</t>
  </si>
  <si>
    <t>Ransomware (Utillity)</t>
  </si>
  <si>
    <t>tat lower cutoff</t>
  </si>
  <si>
    <t>w_tat'</t>
  </si>
  <si>
    <t>tat upper cutoff</t>
  </si>
  <si>
    <t>w_count'</t>
  </si>
  <si>
    <t>count lower cutoff</t>
  </si>
  <si>
    <t>w_tat</t>
  </si>
  <si>
    <t>count upper cutoff</t>
  </si>
  <si>
    <t>w_count</t>
  </si>
  <si>
    <t>tat-to-count ratio</t>
  </si>
  <si>
    <t>Ransomware (Polynomial)</t>
  </si>
  <si>
    <t>w_counttat'</t>
  </si>
  <si>
    <t>interaction term coefficient</t>
  </si>
  <si>
    <t>w_counttat</t>
  </si>
  <si>
    <t>w_countcount'</t>
  </si>
  <si>
    <t>count quadratic term coefficient</t>
  </si>
  <si>
    <t>w_countcount</t>
  </si>
  <si>
    <t>T1016.002</t>
  </si>
  <si>
    <t>Wi-Fi Discovery</t>
  </si>
  <si>
    <t>Process: OS API Execution, Command: Command Execution</t>
  </si>
  <si>
    <t>T1021.007</t>
  </si>
  <si>
    <t>Cloud Services</t>
  </si>
  <si>
    <t>Logon Session: Logon Session Creation</t>
  </si>
  <si>
    <t>T1021.008</t>
  </si>
  <si>
    <t>Direct Cloud VM Connections</t>
  </si>
  <si>
    <t>T1027.010</t>
  </si>
  <si>
    <t>Command Obfuscation</t>
  </si>
  <si>
    <t>File: File Metadata, Script: Script Execution, Command: Command Execution</t>
  </si>
  <si>
    <t>T1027.011</t>
  </si>
  <si>
    <t>Fileless Storage</t>
  </si>
  <si>
    <t>Windows Registry: Windows Registry Key Creation, WMI: WMI Creation</t>
  </si>
  <si>
    <t>T1027.012</t>
  </si>
  <si>
    <t>LNK Icon Smuggling</t>
  </si>
  <si>
    <t>File: File Metadata, File: File Creation</t>
  </si>
  <si>
    <t>T1036.008</t>
  </si>
  <si>
    <t>Masquerade File Type</t>
  </si>
  <si>
    <t>File: File Modification, Command: Command Execution</t>
  </si>
  <si>
    <t>T1036.009</t>
  </si>
  <si>
    <t>Break Process Trees</t>
  </si>
  <si>
    <t>At</t>
  </si>
  <si>
    <t>T1059.009</t>
  </si>
  <si>
    <t>Cloud API</t>
  </si>
  <si>
    <t>T1098.006</t>
  </si>
  <si>
    <t>Additional Container Cluster Roles</t>
  </si>
  <si>
    <t>T1548.005</t>
  </si>
  <si>
    <t>Temporary Elevated Cloud Access</t>
  </si>
  <si>
    <t>T1552.008</t>
  </si>
  <si>
    <t>Chat Messages</t>
  </si>
  <si>
    <t>T1555.006</t>
  </si>
  <si>
    <t>Cloud Secrets Management Stores</t>
  </si>
  <si>
    <t>T1556.008</t>
  </si>
  <si>
    <t>Network Provider DLL</t>
  </si>
  <si>
    <t>Windows Registry: Windows Registry Key Creation, Windows Registry: Windows Registry Key Modification, Process: OS API Execution, File: File Creation</t>
  </si>
  <si>
    <t>T1562.011</t>
  </si>
  <si>
    <t>Spoof Security Alerting</t>
  </si>
  <si>
    <t>Process: Process Creation, Sensor Health: Host Status</t>
  </si>
  <si>
    <t>T1562.012</t>
  </si>
  <si>
    <t>Disable or Modify Linux Audit System</t>
  </si>
  <si>
    <t>Process: OS API Execution, File: File Modification, Command: Command Execution, File: File Deletion, Process: Process Modification</t>
  </si>
  <si>
    <t>T1564.011</t>
  </si>
  <si>
    <t>Ignore Process Interrupts</t>
  </si>
  <si>
    <t>Process: Process Creation, Command: Command Execution</t>
  </si>
  <si>
    <t>T1566.004</t>
  </si>
  <si>
    <t>Spearphishing Voice</t>
  </si>
  <si>
    <t>T1567.003</t>
  </si>
  <si>
    <t>Exfiltration to Text Storage Sites</t>
  </si>
  <si>
    <t>T1567.004</t>
  </si>
  <si>
    <t>Exfiltration Over Webhook</t>
  </si>
  <si>
    <t>Application Log: Application Log Content, Command: Command Execution, Network Traffic: Network Traffic Flow, Network Traffic: Network Traffic Content, File: File Access</t>
  </si>
  <si>
    <t>T1578.005</t>
  </si>
  <si>
    <t>Modify Cloud Compute Configurations</t>
  </si>
  <si>
    <t>Cloud Service: Cloud Service Modification</t>
  </si>
  <si>
    <t>T1583.008</t>
  </si>
  <si>
    <t>Malvertising</t>
  </si>
  <si>
    <t>T1595.003</t>
  </si>
  <si>
    <t>Wordlist Scanning</t>
  </si>
  <si>
    <t>T1598.004</t>
  </si>
  <si>
    <t>Image: Image Creation, Network Traffic: Network Traffic Content, Network Traffic: Network Connection Creation, Network Traffic: Network Traffic Flow</t>
  </si>
  <si>
    <t xml:space="preserve"> n/a </t>
  </si>
  <si>
    <t>T1650</t>
  </si>
  <si>
    <t>Acquire Access</t>
  </si>
  <si>
    <t xml:space="preserve"> </t>
  </si>
  <si>
    <t>T1651</t>
  </si>
  <si>
    <t>Cloud Administration Command</t>
  </si>
  <si>
    <t>T1652</t>
  </si>
  <si>
    <t>Device Driver Discovery</t>
  </si>
  <si>
    <t>Command: Command Execution, Process: Process Creation, Process: OS API Execution, Windows Registry: Windows Registry Key Access</t>
  </si>
  <si>
    <t>T1653</t>
  </si>
  <si>
    <t>Power Settings</t>
  </si>
  <si>
    <t>T1654</t>
  </si>
  <si>
    <t>Log Enumeration</t>
  </si>
  <si>
    <t>File: File Access, Command: Command Execution, Process: Process Creation</t>
  </si>
  <si>
    <t>T1656</t>
  </si>
  <si>
    <t>Impersonation</t>
  </si>
  <si>
    <t>T1657</t>
  </si>
  <si>
    <t>Financial Theft</t>
  </si>
  <si>
    <t>T1659</t>
  </si>
  <si>
    <t>Content Injection</t>
  </si>
  <si>
    <t>Network Traffic: Network Traffic Content, Process: Process Creation, File: File Creation</t>
  </si>
  <si>
    <t>command-and-control</t>
  </si>
  <si>
    <t>Linux, macOS, Windows</t>
  </si>
  <si>
    <t>11 May 2022</t>
  </si>
  <si>
    <t>credential-access</t>
  </si>
  <si>
    <t>Windows, Linux, macOS</t>
  </si>
  <si>
    <t>Network Traffic: Network Traffic Content, Process: Process Creation, Network Traffic: Network Traffic Flow, Windows Registry: Windows Registry Key Access, Process: OS API Execution, File: File Access, Process: Process Access, Command: Command Execution, Active Directory: Active Directory Object Access</t>
  </si>
  <si>
    <t>Vincent Le Toux, Ed Williams, Trustwave, SpiderLabs</t>
  </si>
  <si>
    <t>Administrator, SYSTEM, root</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</si>
  <si>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</si>
  <si>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24 July 2023</t>
  </si>
  <si>
    <t>Process: Process Access, Windows Registry: Windows Registry Key Modification, Process: Process Creation, Process: OS API Execution, Logon Session: Logon Session Creation, Command: Command Execution</t>
  </si>
  <si>
    <t>Edward Millington, Ed Williams, Trustwave, SpiderLabs, Olaf Hartong, Falcon Force</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</si>
  <si>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</si>
  <si>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Command: Command Execution, File: File Access, Windows Registry: Windows Registry Key Access, File: File Creation</t>
  </si>
  <si>
    <t>Ed Williams, Trustwave, SpiderLabs, Olaf Hartong, Falcon Force</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</si>
  <si>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</si>
  <si>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28 July 2023</t>
  </si>
  <si>
    <t>Windows Registry: Windows Registry Key Access, Command: Command Execution</t>
  </si>
  <si>
    <t>19 October 2023</t>
  </si>
  <si>
    <t>25 April 2022</t>
  </si>
  <si>
    <t>ExtraHop, Vincent Le Toux</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</si>
  <si>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</si>
  <si>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15 April 2023</t>
  </si>
  <si>
    <t>Tim (Wadhwa-)Brown</t>
  </si>
  <si>
    <t>File: File Access, Command: Command Execution</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</si>
  <si>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</si>
  <si>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09 May 2023</t>
  </si>
  <si>
    <t>1.6</t>
  </si>
  <si>
    <t>collection</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</si>
  <si>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</si>
  <si>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Linux, macOS, Windows, Network</t>
  </si>
  <si>
    <t>Process: OS API Execution, Script: Script Execution, Command: Command Execution, Process: Process Creation, File: File Access</t>
  </si>
  <si>
    <t>William Cain, Austin Clark, @c2defense</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</si>
  <si>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</si>
  <si>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01 October 2023</t>
  </si>
  <si>
    <t>defense-evasion</t>
  </si>
  <si>
    <t>File: File Creation, Drive: Drive Access, Command: Command Execution</t>
  </si>
  <si>
    <t>Tom Simpson, CrowdStrike Falcon OverWatch</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</si>
  <si>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</si>
  <si>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1.5</t>
  </si>
  <si>
    <t>discovery</t>
  </si>
  <si>
    <t>Windows, macOS, Linux</t>
  </si>
  <si>
    <t>Command: Command Execution, Process: Process Creation, Process: OS API Execution</t>
  </si>
  <si>
    <t>Network Traffic: Network Traffic Flow, Network Traffic: Network Connection Creation</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</si>
  <si>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</si>
  <si>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31 October 2023</t>
  </si>
  <si>
    <t>macOS, Windows, Linux</t>
  </si>
  <si>
    <t>Process: Process Creation, Command: Command Execution, Process: OS API Execution</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</si>
  <si>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</si>
  <si>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11 September 2023</t>
  </si>
  <si>
    <t>exfiltration</t>
  </si>
  <si>
    <t>Network Traffic: Network Traffic Flow, Network Traffic: Network Connection Creation, Network Traffic: Network Traffic Content, File: File Access, Command: Command Execution</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</si>
  <si>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</si>
  <si>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Network Traffic: Network Traffic Flow, Command: Command Execution, File: File Access, Network Traffic: Network Traffic Content, Network Traffic: Network Connection Creation</t>
  </si>
  <si>
    <t>Process: OS API Execution, Windows Registry: Windows Registry Key Access, Command: Command Execution, Process: Process Creation</t>
  </si>
  <si>
    <t>Drive: Drive Modification, Firmware: Firmware Modification, File: File Modification</t>
  </si>
  <si>
    <t>Anti-virus, File Monitoring, Host Intrusion Prevention Systems, Application Control, Signature-based Detection, System Access Controls</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</si>
  <si>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</si>
  <si>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</si>
  <si>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Command: Command Execution, Script: Script Execution, Process: Process Creation, Process: OS API Execution</t>
  </si>
  <si>
    <t>Austin Clark, @c2defense</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</si>
  <si>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</si>
  <si>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https://attack.mitre.org/techniques/T1016/002</t>
  </si>
  <si>
    <t>08 September 2023</t>
  </si>
  <si>
    <t>05 October 2023</t>
  </si>
  <si>
    <t>This type of attack technique cannot be easily mitigated with preventive controls since it is based on the abuse of system features.</t>
  </si>
  <si>
    <t>Christopher Peacock, Uriel Kosayev, Liran Ravich, CardinalOps, Alex Spivakovsky, Pentera</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</si>
  <si>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</si>
  <si>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14 August 2023</t>
  </si>
  <si>
    <t>3.5</t>
  </si>
  <si>
    <t>Daniel Stepanic, Elastic, RedHuntLabs, @redhuntlabs, Austin Clark, @c2defense</t>
  </si>
  <si>
    <t>Command: Command Execution, Network Traffic: Network Traffic Flow, File: File Access, Network Traffic: Network Connection Creation, Network Traffic: Network Traffic Content, Script: Script Execution</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</si>
  <si>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</si>
  <si>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14 April 2023</t>
  </si>
  <si>
    <t>Network, IaaS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</si>
  <si>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</si>
  <si>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02 June 2023</t>
  </si>
  <si>
    <t>lateral-movement</t>
  </si>
  <si>
    <t>Linux, macOS, Windows, IaaS</t>
  </si>
  <si>
    <t>Module: Module Load, Network Traffic: Network Connection Creation, Command: Command Execution, Network Share: Network Share Access, WMI: WMI Creation, Logon Session: Logon Session Creation, Network Traffic: Network Traffic Flow, Process: Process Creation</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</si>
  <si>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</si>
  <si>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07 August 2023</t>
  </si>
  <si>
    <t>Network Traffic: Network Traffic Flow, Logon Session: Logon Session Creation, Network Traffic: Network Connection Creation, Process: Process Creation, Logon Session: Logon Session Metadata</t>
  </si>
  <si>
    <t>Network Share: Network Share Access, Network Traffic: Network Traffic Flow, Logon Session: Logon Session Creation, Network Traffic: Network Connection Creation, Process: Process Creation, Command: Command Execution</t>
  </si>
  <si>
    <t>11 August 2023</t>
  </si>
  <si>
    <t>Network Traffic: Network Connection Creation, Module: Module Load, Process: Process Creation</t>
  </si>
  <si>
    <t>Logon Session: Logon Session Creation, Process: Process Creation, Network Traffic: Network Connection Creation</t>
  </si>
  <si>
    <t>Process: Process Creation, Logon Session: Logon Session Creation, Network Traffic: Network Connection Creation</t>
  </si>
  <si>
    <t>Process: Process Creation, Logon Session: Logon Session Creation, Network Traffic: Network Connection Creation, Command: Command Execution, Network Traffic: Network Traffic Flow, Service: Service Metadata</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</si>
  <si>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</si>
  <si>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https://attack.mitre.org/techniques/T1021/007</t>
  </si>
  <si>
    <t>21 February 2023</t>
  </si>
  <si>
    <t>Office 365, Azure AD, SaaS, IaaS, Google Workspace</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</si>
  <si>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</si>
  <si>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https://attack.mitre.org/techniques/T1021/008</t>
  </si>
  <si>
    <t>27 October 2023</t>
  </si>
  <si>
    <t>Thanabodi Phrakhun, @naikordian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</si>
  <si>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</si>
  <si>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28 August 2023</t>
  </si>
  <si>
    <t>WMI: WMI Creation, Script: Script Execution, File: File Creation, Module: Module Load, Command: Command Execution, File: File Metadata, Process: OS API Execution, Windows Registry: Windows Registry Key Creation, Process: Process Creation</t>
  </si>
  <si>
    <t>Red Canary, Christiaan Beek, @ChristiaanBeek</t>
  </si>
  <si>
    <t>Host Forensic Analysis, Signature-based Detection, Host Intrusion Prevention Systems, Application Control, Log Analysis</t>
  </si>
  <si>
    <t>30 March 2023</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</si>
  <si>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</si>
  <si>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Command: Command Execution, File: File Creation, Process: Process Creation, File: File Metadata</t>
  </si>
  <si>
    <t>Praetorian, Ye Yint Min Thu Htut, Offensive Security Team, DBS Bank</t>
  </si>
  <si>
    <t>Signature-based detection, Host intrusion prevention systems, Anti-virus, Binary Analysis, Static File Analysis</t>
  </si>
  <si>
    <t>24 May 2022</t>
  </si>
  <si>
    <t>14 July 2023</t>
  </si>
  <si>
    <t>Stan Hegt, Outflank, Jonathan Boucher, @crash_wave, Bank of Canada, Krishnan Subramanian, @krish203, Vinay Pidathala</t>
  </si>
  <si>
    <t>Anti-virus, Web Content Filters, Static File Analysis</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</si>
  <si>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</si>
  <si>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https://attack.mitre.org/techniques/T1027/007</t>
  </si>
  <si>
    <t>22 August 2022</t>
  </si>
  <si>
    <t>08 November 2022</t>
  </si>
  <si>
    <t>Module: Module Load, File: File Metadata, Process: OS API Execution</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</si>
  <si>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</si>
  <si>
    <t>https://attack.mitre.org/techniques/T1027/008</t>
  </si>
  <si>
    <t>29 September 2022</t>
  </si>
  <si>
    <t>macOS, Linux, Windows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</si>
  <si>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</si>
  <si>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https://attack.mitre.org/techniques/T1027/009</t>
  </si>
  <si>
    <t>30 September 2022</t>
  </si>
  <si>
    <t>29 September 2023</t>
  </si>
  <si>
    <t>Nick Cairns, @grotezinfosec</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</si>
  <si>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</si>
  <si>
    <t>https://attack.mitre.org/techniques/T1027/010</t>
  </si>
  <si>
    <t>14 March 2023</t>
  </si>
  <si>
    <t>TruKno, Tim Peck, George Thomas</t>
  </si>
  <si>
    <t xml:space="preserve">Adversaries may store data in "fileless" formats to conceal malicious activity from defenses. Fileless storage can be broadly defined as any format other than a file. Common examples of non-volatile fileless storage include the Windows Registry, event logs, or WMI repository.(Citation: Microsoft Fileless)(Citation: SecureList Fileless)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t>
  </si>
  <si>
    <t>https://attack.mitre.org/techniques/T1027/011</t>
  </si>
  <si>
    <t>23 March 2023</t>
  </si>
  <si>
    <t>Christopher Peacock, Denise Tan, Mark Wee, Simona David, Xavier Rousseau</t>
  </si>
  <si>
    <t xml:space="preserve">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t>
  </si>
  <si>
    <t>https://attack.mitre.org/techniques/T1027/012</t>
  </si>
  <si>
    <t>17 October 2023</t>
  </si>
  <si>
    <t xml:space="preserve">
</t>
  </si>
  <si>
    <t>Michael Raggi @aRtAGGI, Andrew Northern, @ex_raritas, Gregory Lesnewich, @greglesnewich</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</si>
  <si>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</si>
  <si>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</si>
  <si>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Active Directory: Active Directory Object Access, Process: OS API Execution, Command: Command Execution, Network Traffic: Network Traffic Content, Process: Process Creation, Network Traffic: Network Traffic Flow, Windows Registry: Windows Registry Key Access, File: File Access, Process: Process Access</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</si>
  <si>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Masquerading may also include the use of [Proxy](https://attack.mitre.org/techniques/T1090) or VPNs to disguise IP addresses, which can allow adversaries to blend in with normal network traffic and bypass conditional access policies or anti-abuse protections.</t>
  </si>
  <si>
    <t>15 October 2023</t>
  </si>
  <si>
    <t>Linux, macOS, Windows, Containers</t>
  </si>
  <si>
    <t>File: File Modification, Process: Process Metadata, Service: Service Creation, Service: Service Metadata, Process: Process Creation, Image: Image Metadata, Scheduled Job: Scheduled Job Metadata, File: File Metadata, Scheduled Job: Scheduled Job Modification, Command: Command Execution, Process: OS API Execution</t>
  </si>
  <si>
    <t>Oleg Kolesnikov, Securonix, Nick Carr, Mandiant, David Lu, Tripwire, Felipe Espósito, @Pr0teus, Elastic, Bartosz Jerzman, Goldstein Menachem</t>
  </si>
  <si>
    <t>Application Control</t>
  </si>
  <si>
    <t>macOS, Windows</t>
  </si>
  <si>
    <t>14 September 2023</t>
  </si>
  <si>
    <t>File: File Modification, Process: Process Metadata, Command: Command Execution, File: File Metadata</t>
  </si>
  <si>
    <t>Scheduled Job: Scheduled Job Modification, Service: Service Creation, Command: Command Execution, Service: Service Metadata, Scheduled Job: Scheduled Job Metadata</t>
  </si>
  <si>
    <t>File: File Metadata, Image: Image Metadata, Process: Process Metadata, Process: Process Creation</t>
  </si>
  <si>
    <t>Yossi Weizman, Azure Defender Research Team, Vishwas Manral, McAfee</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</si>
  <si>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</si>
  <si>
    <t>https://attack.mitre.org/techniques/T1036/008</t>
  </si>
  <si>
    <t>08 March 2023</t>
  </si>
  <si>
    <t>14 June 2023</t>
  </si>
  <si>
    <t>CrowdStrike Falcon OverWatch, Ben Smith, @ezaspy</t>
  </si>
  <si>
    <t xml:space="preserve">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t>
  </si>
  <si>
    <t>https://attack.mitre.org/techniques/T1036/009</t>
  </si>
  <si>
    <t>27 September 2023</t>
  </si>
  <si>
    <t>03 October 2023</t>
  </si>
  <si>
    <t>persistence, privilege-escalation</t>
  </si>
  <si>
    <t>File: File Modification, Windows Registry: Windows Registry Key Creation, Command: Command Execution, File: File Creation, Process: Process Creation, Active Directory: Active Directory Object Modification</t>
  </si>
  <si>
    <t>Login Hook</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</si>
  <si>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</si>
  <si>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File: File Creation, File: File Modification, Process: Process Creation, Command: Command Execution</t>
  </si>
  <si>
    <t>Command: Command Execution, Active Directory: Active Directory Object Modification, File: File Modification, Process: Process Creation, File: File Creation</t>
  </si>
  <si>
    <t>RC Scripts</t>
  </si>
  <si>
    <t>macOS, Linux</t>
  </si>
  <si>
    <t>File: File Creation, Process: Process Creation, File: File Modification, Command: Command Execution</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</si>
  <si>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</si>
  <si>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Command: Command Execution, File: File Creation, Process: Process Creation, File: File Modification</t>
  </si>
  <si>
    <t>Network Share: Network Share Access, Command: Command Execution, Network Traffic: Network Connection Creation, Network Traffic: Network Traffic Content, Network Traffic: Network Traffic Flow, File: File Access</t>
  </si>
  <si>
    <t>David Tayouri</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</si>
  <si>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</si>
  <si>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10 July 2023</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</si>
  <si>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</si>
  <si>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</si>
  <si>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Linux, macOS, Windows, Network, IaaS</t>
  </si>
  <si>
    <t>Oleg Kolesnikov, Securonix, Tiago Faria, 3CORESec, Austin Clark, @c2defense, Itamar Mizrahi, Cymptom</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</si>
  <si>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</si>
  <si>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</si>
  <si>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</si>
  <si>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Network Traffic: Network Traffic Flow, Command: Command Execution, Cloud Service: Cloud Service Enumeration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</si>
  <si>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</si>
  <si>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execution</t>
  </si>
  <si>
    <t>Network Traffic: Network Connection Creation, Process: Process Creation, WMI: WMI Creation, Command: Command Execution</t>
  </si>
  <si>
    <t>@ionstorm, Olaf Hartong, Falcon Force</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</si>
  <si>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</si>
  <si>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</si>
  <si>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Cloud Storage: Cloud Storage Access, Network Traffic: Network Traffic Flow, Command: Command Execution, Network Traffic: Network Traffic Content, Application Log: Application Log Content, File: File Access, Network Traffic: Network Connection Creation</t>
  </si>
  <si>
    <t>William Cain, Alfredo Abarca</t>
  </si>
  <si>
    <t>Network Traffic: Network Traffic Flow, Network Traffic: Network Traffic Content, Command: Command Execution, File: File Access, Network Traffic: Network Connection Creation</t>
  </si>
  <si>
    <t>Network Traffic: Network Traffic Flow, Command: Command Execution, File: File Access, Network Traffic: Network Connection Creation, Network Traffic: Network Traffic Content</t>
  </si>
  <si>
    <t>Exfiltration Over Unencrypted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</si>
  <si>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</si>
  <si>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</si>
  <si>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Network Traffic: Network Traffic Flow, File: File Access, Network Traffic: Network Traffic Content, Command: Command Execution, Network Traffic: Network Connection Creation</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</si>
  <si>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</si>
  <si>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</si>
  <si>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Windows, IaaS, Linux, macOS, Network</t>
  </si>
  <si>
    <t>Process: OS API Execution, Process: Process Creation, Command: Command Execution</t>
  </si>
  <si>
    <t>Praetorian, Austin Clark, @c2defense</t>
  </si>
  <si>
    <t>File: File Access, Drive: Drive Creation, Process: Process Creation, Command: Command Execution</t>
  </si>
  <si>
    <t>Process: Process Creation, Drive: Drive Creation, File: File Access, Command: Command Execution</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</si>
  <si>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</si>
  <si>
    <t>execution, persistence, privilege-escalation</t>
  </si>
  <si>
    <t>Windows, Linux, macOS, Containers</t>
  </si>
  <si>
    <t>Scheduled Job: Scheduled Job Creation, File: File Creation, Process: Process Creation, Container: Container Creation, Command: Command Execution, File: File Modification</t>
  </si>
  <si>
    <t>Prashant Verma, Paladion, Leo Loobeek, @leoloobeek, Travis Smith, Tripwire, Alain Homewood, Insomnia Security, Andrew Northern, @ex_raritas, Bryan Campbell, @bry_campbell, Zachary Abzug, @ZackDoesML, Selena Larson, @selenalarson</t>
  </si>
  <si>
    <t>SYSTEM, Administrator, User</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</si>
  <si>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</si>
  <si>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</si>
  <si>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Command: Command Execution, Scheduled Job: Scheduled Job Creation, Network Traffic: Network Traffic Flow, Process: Process Creation, File: File Modification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</si>
  <si>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</si>
  <si>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File: File Modification, Process: Process Creation, Scheduled Job: Scheduled Job Creation, Command: Command Execution</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</si>
  <si>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</si>
  <si>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Windows Registry: Windows Registry Key Creation, File: File Modification, File: File Creation, Process: Process Creation, Command: Command Execution, Network Traffic: Network Traffic Flow, Scheduled Job: Scheduled Job Creation</t>
  </si>
  <si>
    <t>Andrew Northern, @ex_raritas, Bryan Campbell, @bry_campbell, Zachary Abzug, @ZackDoesML, Selena Larson, @selenalarson, Sittikorn Sangrattanapitak</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</si>
  <si>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</si>
  <si>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File: File Modification, Process: Process Creation, Command: Command Execution, Scheduled Job: Scheduled Job Creation</t>
  </si>
  <si>
    <t>File: File Creation, Container: Container Creation, Scheduled Job: Scheduled Job Creation</t>
  </si>
  <si>
    <t>Center for Threat-Informed Defense (CTID), Vishwas Manral, McAfee, Yossi Weizman, Azure Defender Research Team</t>
  </si>
  <si>
    <t>defense-evasion, privilege-escalation</t>
  </si>
  <si>
    <t>Process: Process Access, Process: Process Modification, File: File Modification, Process: Process Metadata, File: File Metadata, Process: OS API Execution, Module: Module Load</t>
  </si>
  <si>
    <t>Anastasios Pingios, Christiaan Beek, @ChristiaanBeek, Ryan Becwar</t>
  </si>
  <si>
    <t>Application control, Anti-virus</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</si>
  <si>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</si>
  <si>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Process: Process Metadata, Process: Process Access, Process: Process Modification, Module: Module Load, Process: OS API Execution</t>
  </si>
  <si>
    <t>Boominathan Sundaram</t>
  </si>
  <si>
    <t>Process: Process Access, Process: OS API Execution, Process: Process Modification</t>
  </si>
  <si>
    <t>Process: OS API Execution, Process: Process Modification, Process: Process Access</t>
  </si>
  <si>
    <t>Process: Process Modification, Process: Process Access, Process: OS API Execution</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</si>
  <si>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</si>
  <si>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Process Creation, Process: Process Modification, Process: OS API Execution, Process: Process Access</t>
  </si>
  <si>
    <t>Process Doppelgänging</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</si>
  <si>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</si>
  <si>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Analyze process behavior to determine if a process is performing actions it usually does not, such as opening network connections, reading files, or other suspicious actions that could relate to post-compromise behavior. </t>
  </si>
  <si>
    <t>Process: OS API Execution, Module: Module Load</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</si>
  <si>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</si>
  <si>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https://attack.mitre.org/techniques/T1055/015</t>
  </si>
  <si>
    <t>22 November 2021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</si>
  <si>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</si>
  <si>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Process: Process Modification, Process: OS API Execution</t>
  </si>
  <si>
    <t>collection, credential-access</t>
  </si>
  <si>
    <t>File: File Modification, Process: Process Creation, Windows Registry: Windows Registry Key Modification, Process: Process Metadata, Process: OS API Execution, Driver: Driver Load</t>
  </si>
  <si>
    <t>Administrator, SYSTEM, root, User</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</si>
  <si>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</si>
  <si>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</si>
  <si>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TruKno</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</si>
  <si>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</si>
  <si>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Script: Script Execution, Command: Command Execution, Process: Process Creation</t>
  </si>
  <si>
    <t>Process: Process Metadata, Process: OS API Execution</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</si>
  <si>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</si>
  <si>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</si>
  <si>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Process Creation, Process: OS API Execution, Command: Command Execution</t>
  </si>
  <si>
    <t>Linux, macOS, Windows, Network, Office 365, Azure AD, IaaS, Google Workspace</t>
  </si>
  <si>
    <t>Script: Script Execution, Process: Process Creation, Process: Process Metadata, Module: Module Load, Command: Command Execution</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</si>
  <si>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</si>
  <si>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</si>
  <si>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Script: Script Execution, Process: Process Creation, Process: Process Metadata, Command: Command Execution, Module: Module Load</t>
  </si>
  <si>
    <t>Mayuresh Dani, Qualys, Praetorian, Ross Brittain</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</si>
  <si>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</si>
  <si>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</si>
  <si>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Module: Module Load, Command: Command Execution, Process: Process Creation, Script: Script Execution</t>
  </si>
  <si>
    <t>JavaScript</t>
  </si>
  <si>
    <t>Module: Module Load, Process: Process Creation, Script: Script Execution, Command: Command Execution</t>
  </si>
  <si>
    <t>User, Administrator, SYSTEM</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</si>
  <si>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</si>
  <si>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t>
  </si>
  <si>
    <t>https://attack.mitre.org/techniques/T1059/009</t>
  </si>
  <si>
    <t>17 March 2022</t>
  </si>
  <si>
    <t>IaaS, Azure AD, Office 365, SaaS, Google Workspace</t>
  </si>
  <si>
    <t>Ozan Olali, Nichols Jasper, Jason Sevilla, Marcus Weeks, Caio Silva</t>
  </si>
  <si>
    <t>privilege-escalation</t>
  </si>
  <si>
    <t>Joas Antonio dos Santos, @C0d3Cr4zy, Inmetrics, Yaniv Agman, @AgmanYaniv, Team Nautilus Aqua Security, Idan Revivo, @idanr86, Team Nautilus Aqua Security, David Tayouri</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</si>
  <si>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</si>
  <si>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2.5</t>
  </si>
  <si>
    <t>Windows, Azure AD, Office 365, SaaS, IaaS, Linux, macOS, Google Workspace, Containers</t>
  </si>
  <si>
    <t>Process: Process Creation, Group: Group Metadata, Command: Command Execution, Application Log: Application Log Content, Group: Group Enumeration</t>
  </si>
  <si>
    <t>Daniel Prizmant, Palo Alto Networks, Yuval Avrahami, Palo Alto Networks, Microsoft Threat Intelligence Center (MSTIC)</t>
  </si>
  <si>
    <t>Process: OS API Execution, Process: Process Creation, Group: Group Enumeration, Command: Command Execution</t>
  </si>
  <si>
    <t>Harshal Tupsamudre, Qualys, Miriam Wiesner, @miriamxyra, Microsoft Security</t>
  </si>
  <si>
    <t>Group: Group Enumeration, Command: Command Execution, Process: OS API Execution, Process: Process Creation</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</si>
  <si>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</si>
  <si>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Azure AD, Office 365, SaaS, IaaS, Google Workspace</t>
  </si>
  <si>
    <t>Command: Command Execution, Application Log: Application Log Content, Process: Process Creation, Group: Group Metadata, Group: Group Enumeration</t>
  </si>
  <si>
    <t>Regina Elwell, Isif Ibrahima, Mandiant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</si>
  <si>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</si>
  <si>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</si>
  <si>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Scheduled Job: Scheduled Job Modification, File: File Modification, Firewall: Firewall Rule Modification, User Account: User Account Authentication, File: File Metadata, User Account: User Account Deletion, Process: OS API Execution, Application Log: Application Log Content, Command: Command Execution, File: File Deletion, Process: Process Creation, Windows Registry: Windows Registry Key Modification, Network Traffic: Network Traffic Content, Windows Registry: Windows Registry Key Deletion</t>
  </si>
  <si>
    <t>Brad Geesaman, @bradgeesaman, Ed Williams, Trustwave, SpiderLabs, Blake Strom, Microsoft 365 Defender</t>
  </si>
  <si>
    <t>Log analysis, Host intrusion prevention systems, Anti-virus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</si>
  <si>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</si>
  <si>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Command: Command Execution, File: File Deletion, Process: OS API Execution, Process: Process Creation</t>
  </si>
  <si>
    <t>Lucas Heiligenstein</t>
  </si>
  <si>
    <t>File: File Deletion, File: File Modification, Command: Command Execution</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</si>
  <si>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</si>
  <si>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File: File Deletion, File: File Modification, Command: Command Execution, User Account: User Account Authentication</t>
  </si>
  <si>
    <t>Vikas Singh, Sophos, Emile Kenning, Sophos, Austin Clark, @c2defense</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</si>
  <si>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</si>
  <si>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Network Traffic: Network Traffic Content, Command: Command Execution, Process: Process Creation, User Account: User Account Authentication</t>
  </si>
  <si>
    <t>File: File Modification, File: File Metadata</t>
  </si>
  <si>
    <t>root, SYSTEM, User</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</si>
  <si>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</si>
  <si>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https://attack.mitre.org/techniques/T1070/007</t>
  </si>
  <si>
    <t>15 June 2022</t>
  </si>
  <si>
    <t>Process: Process Creation, Windows Registry: Windows Registry Key Modification, Command: Command Execution, Firewall: Firewall Rule Modification, File: File Modification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</si>
  <si>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</si>
  <si>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https://attack.mitre.org/techniques/T1070/008</t>
  </si>
  <si>
    <t>08 July 2022</t>
  </si>
  <si>
    <t>Linux, macOS, Windows, Office 365, Google Workspace</t>
  </si>
  <si>
    <t>Application Log: Application Log Content, File: File Deletion, File: File Modification, Command: Command Execution, Process: Process Creation</t>
  </si>
  <si>
    <t>Liran Ravich, CardinalOps</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</si>
  <si>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t>
  </si>
  <si>
    <t>https://attack.mitre.org/techniques/T1070/009</t>
  </si>
  <si>
    <t>29 July 2022</t>
  </si>
  <si>
    <t>File: File Deletion, User Account: User Account Deletion, File: File Modification, Windows Registry: Windows Registry Key Modification, Process: Process Creation, Windows Registry: Windows Registry Key Deletion, Scheduled Job: Scheduled Job Modification, Command: Command Execution</t>
  </si>
  <si>
    <t>Gavin Knapp</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</si>
  <si>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</si>
  <si>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Network Traffic: Network Traffic Flow, Network Traffic: Network Traffic Content</t>
  </si>
  <si>
    <t>Duane Michael</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</si>
  <si>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</si>
  <si>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</si>
  <si>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Jan Petrov, Citi, Chris Heald</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</si>
  <si>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Network infrastructure may also have administration tools that can be similarly abused by adversaries. (Citation: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</si>
  <si>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execution, lateral-movement</t>
  </si>
  <si>
    <t>Process: Process Creation, Application Log: Application Log Content</t>
  </si>
  <si>
    <t>Shane Tully, @securitygypsy, Joe Gumke, U.S. Bank</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</si>
  <si>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</si>
  <si>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Windows, IaaS, Linux, macOS</t>
  </si>
  <si>
    <t>File: File Access, File: File Creation, Windows Registry: Windows Registry Key Modification, Command: Command Execution</t>
  </si>
  <si>
    <t>Praetorian, Shane Tully, @securitygypsy</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</si>
  <si>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</si>
  <si>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</si>
  <si>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File: File Creation, Windows Registry: Windows Registry Key Modification, File: File Access, Command: Command Execution</t>
  </si>
  <si>
    <t>Massimiliano Romano, BT Security</t>
  </si>
  <si>
    <t>File: File Creation, Command: Command Execution, File: File Access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</si>
  <si>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</si>
  <si>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2.6</t>
  </si>
  <si>
    <t>defense-evasion, persistence, privilege-escalation, initial-access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</si>
  <si>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</si>
  <si>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Windows, Azure AD, Office 365, SaaS, IaaS, Linux, macOS, Google Workspace, Containers, Network</t>
  </si>
  <si>
    <t>Logon Session: Logon Session Creation, User Account: User Account Authentication, Logon Session: Logon Session Metadata</t>
  </si>
  <si>
    <t>Syed Ummar Farooqh, McAfee, Prasad Somasamudram, McAfee, Sekhar Sarukkai, McAfee, Jon Sternstein, Stern Security, Yossi Weizman, Azure Defender Research Team, Netskope, Mark Wee, Praetorian, Goldstein Menachem</t>
  </si>
  <si>
    <t>User, Administrator</t>
  </si>
  <si>
    <t>Firewall, Anti-virus, Host Intrusion Prevention Systems, Network Intrusion Detection System, Application Control, System Access Controls</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</si>
  <si>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</si>
  <si>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User Account: User Account Authentication, Logon Session: Logon Session Creation, Logon Session: Logon Session Metadata</t>
  </si>
  <si>
    <t>Linux, macOS, Windows, Containers, Network</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</si>
  <si>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or be hybrid joined between on-premises systems and the cloud through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accounts may be a pathway for the adversary to affect both on-premises systems and cloud environments.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</si>
  <si>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16 October 2023</t>
  </si>
  <si>
    <t>User Account: User Account Authentication, Logon Session: Logon Session Metadata, Logon Session: Logon Session Creation</t>
  </si>
  <si>
    <t>31 May 2023</t>
  </si>
  <si>
    <t>Windows, Office 365, SaaS, Linux, macOS</t>
  </si>
  <si>
    <t>Network Share: Network Share Access, Process: Process Creation, File: File Modification, File: File Creation</t>
  </si>
  <si>
    <t>Michal Dida, ESET, David Routin</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</si>
  <si>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</si>
  <si>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</si>
  <si>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Maril Vernon @shewhohacks, Praetorian, Austin Clark, @c2defense</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</si>
  <si>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</si>
  <si>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</si>
  <si>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</si>
  <si>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Windows, Azure AD, Office 365, SaaS, IaaS, Linux, macOS, Google Workspace</t>
  </si>
  <si>
    <t>Process: Process Creation, Command: Command Execution, File: File Access</t>
  </si>
  <si>
    <t>Daniel Stepanic, Elastic, Microsoft Threat Intelligence Center (MSTIC), Travis Smith, Tripwire</t>
  </si>
  <si>
    <t>Process: OS API Execution, Group: Group Enumeration, Process: Process Creation, Command: Command Execution, File: File Access</t>
  </si>
  <si>
    <t>Daniel Stepanic, Elastic, Miriam Wiesner, @miriamxyra, Microsoft Security</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</si>
  <si>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</si>
  <si>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Process: Process Creation, Command: Command Execution, Process: OS API Execution, Network Traffic: Network Traffic Content, Group: Group Enumeration</t>
  </si>
  <si>
    <t>ExtraHop, Miriam Wiesner, @miriamxyra, Microsoft Security</t>
  </si>
  <si>
    <t>Windows, Office 365, Google Workspace</t>
  </si>
  <si>
    <t>Network Traffic: Network Traffic Flow, Network Traffic: Network Traffic Content, Network Traffic: Network Connection Creation</t>
  </si>
  <si>
    <t>Jon Sheedy, Heather Linn, Walker Johnson</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</si>
  <si>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</si>
  <si>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lateral-movement, initial-access</t>
  </si>
  <si>
    <t>File: File Access, Process: Process Creation, Drive: Drive Creation, File: File Creation</t>
  </si>
  <si>
    <t>Joas Antonio dos Santos, @C0d3Cr4zy</t>
  </si>
  <si>
    <t>Drive: Drive Creation, Drive: Drive Access</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</si>
  <si>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</si>
  <si>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</si>
  <si>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Ryan Becwar, Duane Michael</t>
  </si>
  <si>
    <t>Adversaries may manipulate accounts to maintain and/or elevate access to victim systems. Account manipulation may consist of any action that preserves or modifies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</si>
  <si>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</si>
  <si>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 Containers</t>
  </si>
  <si>
    <t>Command: Command Execution, Process: Process Creation, Active Directory: Active Directory Object Modification, File: File Modification, Group: Group Modification, User Account: User Account Modification</t>
  </si>
  <si>
    <t>Jannie Li, Microsoft Threat Intelligence Center (MSTIC), Praetorian, Tim MalcomVetter, Wojciech Lesicki, Arad Inbar, Fidelis Security</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</si>
  <si>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</si>
  <si>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</si>
  <si>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Expel, Oleg Kolesnikov, Securonix, Jannie Li, Microsoft Threat Intelligence Center (MSTIC), Zur Ulianitzky, XM Cyber, Alex Soler, AttackIQ, Dylan Silva, AWS Security, Arad Inbar, Fidelis Security</t>
  </si>
  <si>
    <t>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</si>
  <si>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</si>
  <si>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Group: Group Modification, Application Log: Application Log Content, User Account: User Account Modification</t>
  </si>
  <si>
    <t>Microsoft Detection and Response Team (DART), Mike Burns, Mandiant, Naveen Vijayaraghavan, Nilesh Dherange (Gurucul), Jannie Li, Microsoft Threat Intelligence Center (MSTIC), Arad Inbar, Fidelis Security</t>
  </si>
  <si>
    <t>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</si>
  <si>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t>
  </si>
  <si>
    <t xml:space="preserve">Collect activity logs from IAM services and cloud administrator accounts to identify unusual activity in the assignment of roles to those accounts. Monitor for accounts assigned to admin roles that go over a certain threshold of known admins. </t>
  </si>
  <si>
    <t>Office 365, IaaS, SaaS, Google Workspace, Azure AD</t>
  </si>
  <si>
    <t>Microsoft Threat Intelligence Center (MSTIC), Alex Parsons, Crowdstrike, Chris Romano, Crowdstrike, Wojciech Lesicki, Pià Consigny, Tenable, Clément Notin, Tenable, Praetorian, Alex Soler, AttackIQ, Arad Inbar, Fidelis Security</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</si>
  <si>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</si>
  <si>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</si>
  <si>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Linux, macOS, IaaS, Network</t>
  </si>
  <si>
    <t>Command: Command Execution, Process: Process Creation, File: File Modification</t>
  </si>
  <si>
    <t>Tony Lambert, Red Canary, Dror Alon, Palo Alto Networks, Or Kliger, Palo Alto Networks, Austin Clark, @c2defense, Arad Inbar, Fidelis Security</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</si>
  <si>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t>
  </si>
  <si>
    <t>https://attack.mitre.org/techniques/T1098/005</t>
  </si>
  <si>
    <t>04 March 2022</t>
  </si>
  <si>
    <t>Azure AD, Windows, SaaS</t>
  </si>
  <si>
    <t>Application Log: Application Log Content, Active Directory: Active Directory Object Creation, User Account: User Account Modification</t>
  </si>
  <si>
    <t>Pawel Partyka, Microsoft 365 Defender, Mike Moran, Joe Gumke, U.S. Bank, Arad Inbar, Fidelis Security</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</si>
  <si>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t>
  </si>
  <si>
    <t>https://attack.mitre.org/techniques/T1098/006</t>
  </si>
  <si>
    <t>Network Traffic: Network Traffic Content, Network Traffic: Network Connection Creation, Network Traffic: Network Traffic Flow</t>
  </si>
  <si>
    <t>Network Traffic: Network Connection Creation, Network Traffic: Network Traffic Flow, Network Traffic: Network Traffic Content</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</si>
  <si>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</si>
  <si>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</si>
  <si>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File: File Creation, Network Traffic: Network Traffic Content, Network Traffic: Network Traffic Flow, Command: Command Execution, Network Traffic: Network Connection Creation</t>
  </si>
  <si>
    <t>John Page (aka hyp3rlinx), ApparitionSec, Mark Wee, Shailesh Tiwary (Indian Army), The DFIR Report, Alain Homewood</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</si>
  <si>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</si>
  <si>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13 October 2023</t>
  </si>
  <si>
    <t>Gordon Long, Box, Inc., @ethicalhax, Stefan Kanthak, Tristan Madani (Cybereason)</t>
  </si>
  <si>
    <t>User Account: User Account Authentication, Command: Command Execution, Application Log: Application Log Content</t>
  </si>
  <si>
    <t>David Fiser, @anu4is, Trend Micro, Alfredo Oliveira, Trend Micro, Magno Logan, @magnologan, Trend Micro, Yossi Weizman, Azure Defender Research Team, Ed Williams, Trustwave, SpiderLabs, Mohamed Kmal</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</si>
  <si>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</si>
  <si>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User Account: User Account Authentication, Application Log: Application Log Content</t>
  </si>
  <si>
    <t>Microsoft Threat Intelligence Center (MSTIC), Mohamed Kmal</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</si>
  <si>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</si>
  <si>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</si>
  <si>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Mohamed Kmal</t>
  </si>
  <si>
    <t>Microsoft Threat Intelligence Center (MSTIC), John Strand</t>
  </si>
  <si>
    <t>Diogo Fernandes, Anastasios Pingios</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</si>
  <si>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</si>
  <si>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</si>
  <si>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Windows Registry: Windows Registry Key Modification, Process: OS API Execution, Network Traffic: Network Traffic Flow, Command: Command Execution, Windows Registry: Windows Registry Key Deletion, Windows Registry: Windows Registry Key Creation, Process: Process Creation</t>
  </si>
  <si>
    <t>Bartosz Jerzman, Travis Smith, Tripwire, David Lu, Tripwire</t>
  </si>
  <si>
    <t>Windows, Office 365, Google Workspace, macOS, Linux</t>
  </si>
  <si>
    <t>Logon Session: Logon Session Creation, Application Log: Application Log Content, Network Traffic: Network Connection Creation, File: File Access, Command: Command Execution</t>
  </si>
  <si>
    <t>Office 365, Windows, Google Workspace</t>
  </si>
  <si>
    <t>Application Log: Application Log Content, Logon Session: Logon Session Creation, Command: Command Execution, Network Traffic: Network Connection Creation</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</si>
  <si>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</si>
  <si>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</si>
  <si>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Command: Command Execution, Application Log: Application Log Content</t>
  </si>
  <si>
    <t>Microsoft Security, Swetha Prabakaran, Microsoft Threat Intelligence Center (MSTIC), Liran Ravich, CardinalOps</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</si>
  <si>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</si>
  <si>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</si>
  <si>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</si>
  <si>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Linux, macOS, Windows, IaaS, SaaS</t>
  </si>
  <si>
    <t>Permissions to access directories, files, and API endpoints that store information of interest.</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</si>
  <si>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</si>
  <si>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</si>
  <si>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</si>
  <si>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Windows, Network</t>
  </si>
  <si>
    <t>Process: OS API Execution, Command: Command Execution, Process: Process Creation</t>
  </si>
  <si>
    <t>FIRST.ORG's Cyber Threat Intelligence SIG, Austin Clark, @c2defense</t>
  </si>
  <si>
    <t>Casey Smith, Matthew Demaske, Adaptforward</t>
  </si>
  <si>
    <t>@ionstorm, Carrie Roberts, @OrOneEqualsOne</t>
  </si>
  <si>
    <t>.NET Framework version 4 or higher</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</si>
  <si>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</si>
  <si>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12 October 2023</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</si>
  <si>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</si>
  <si>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21 April 2023</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</si>
  <si>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</si>
  <si>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03 March 2023</t>
  </si>
  <si>
    <t>persistence, initial-access</t>
  </si>
  <si>
    <t>Windows, Linux, Containers, macOS</t>
  </si>
  <si>
    <t>Network Traffic: Network Connection Creation, Network Traffic: Network Traffic Flow, Logon Session: Logon Session Metadata, Application Log: Application Log Content, Network Traffic: Network Traffic Content</t>
  </si>
  <si>
    <t>ExtraHop, David Fiser, @anu4is, Trend Micro, Alfredo Oliveira, Trend Micro, Idan Frimark, Cisco, Rory McCune, Aqua Security, Yuval Avrahami, Palo Alto Networks, Jay Chen, Palo Alto Networks, Brad Geesaman, @bradgeesaman, Magno Logan, @magnologan, Trend Micro, Ariel Shuper, Cisco, Yossi Weizman, Azure Defender Research Team, Vishwas Manral, McAfee, Daniel Oakley, Travis Smith, Tripwire, David Tayouri</t>
  </si>
  <si>
    <t>Process: OS API Execution, Command: Command Execution, User Account: User Account Metadata, Process: Process Metadata, Process: Process Creation, Active Directory: Active Directory Object Modification</t>
  </si>
  <si>
    <t>Tom Ueltschi @c_APT_ure, Travis Smith, Tripwire, Robby Winchester, @robwinchester3, Jared Atkinson, @jaredcatkinson</t>
  </si>
  <si>
    <t>Windows User Account Control, Heuristic Detection, System Access Controls, Host Forensic Analysis</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</si>
  <si>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</si>
  <si>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Jonny Johnson</t>
  </si>
  <si>
    <t>Windows User Account Control, System access controls, File system access controls</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</si>
  <si>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</si>
  <si>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Vadim Khrykov, Jonny Johnson</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</si>
  <si>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t>
  </si>
  <si>
    <t>Process: Process Creation, Process: OS API Execution, Process: Process Metadata</t>
  </si>
  <si>
    <t>Heuristic Detection, Host Forensic Analysis</t>
  </si>
  <si>
    <t>Alain Homewood, Insomnia Security, Vincent Le Toux</t>
  </si>
  <si>
    <t>persistence</t>
  </si>
  <si>
    <t>Windows, Azure AD, Office 365, IaaS, Linux, macOS, Google Workspace, Network, Containers, SaaS</t>
  </si>
  <si>
    <t>Process: Process Creation, Command: Command Execution, User Account: User Account Creation</t>
  </si>
  <si>
    <t>Microsoft Threat Intelligence Center (MSTIC), Praetorian, Austin Clark, @c2defense</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</si>
  <si>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</si>
  <si>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</si>
  <si>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Linux, macOS, Windows, Network, Containers</t>
  </si>
  <si>
    <t>User Account: User Account Creation, Process: Process Creation, Command: Command Execution</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</si>
  <si>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</si>
  <si>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</si>
  <si>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Praetorian, Microsoft Threat Intelligence Center (MSTIC)</t>
  </si>
  <si>
    <t>Windows, Office 365</t>
  </si>
  <si>
    <t>File: File Creation, Application Log: Application Log Content, Windows Registry: Windows Registry Key Modification, File: File Modification, Module: Module Load, Process: Process Creation, Windows Registry: Windows Registry Key Creation, Command: Command Execution</t>
  </si>
  <si>
    <t>Nick Carr, Mandiant, Microsoft Threat Intelligence Center (MSTIC), Sahar Shukrun, Praetorian, Loic Jaquemet, Ricardo Dias</t>
  </si>
  <si>
    <t>File: File Creation, Windows Registry: Windows Registry Key Modification, Command: Command Execution, Process: Process Creation, Windows Registry: Windows Registry Key Creation, File: File Modification</t>
  </si>
  <si>
    <t>Windows Registry: Windows Registry Key Creation, Command: Command Execution, File: File Modification, Windows Registry: Windows Registry Key Modification, File: File Creation, Process: Process Creation, Module: Module Load</t>
  </si>
  <si>
    <t>Process: Process Creation, Application Log: Application Log Content, Command: Command Execution</t>
  </si>
  <si>
    <t>Windows Registry: Windows Registry Key Modification, File: File Modification, Command: Command Execution, Windows Registry: Windows Registry Key Creation, Process: Process Creation, File: File Creation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</si>
  <si>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</si>
  <si>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Process: Process Creation, Script: Script Execution, File: File Modification</t>
  </si>
  <si>
    <t>Matthew Demaske, Adaptforward, Red Canary</t>
  </si>
  <si>
    <t>Anti-virus, Host Intrusion Prevention Systems, Signature-based Detection, Network Intrusion Detection System</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</si>
  <si>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</si>
  <si>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Windows Registry: Windows Registry Key Creation, Process: Process Creation, Command: Command Execution, File: File Creation, Network Traffic: Network Connection Creation</t>
  </si>
  <si>
    <t>Chris Ross @xorrior, Justin Warner, ICEBRG</t>
  </si>
  <si>
    <t>Process: Process Modification, Process: Process Access, Logon Session: Logon Session Creation</t>
  </si>
  <si>
    <t>File: File Access, Network Traffic: Network Traffic Flow, File: File Modification, File: File Creation, Network Traffic: Network Traffic Content</t>
  </si>
  <si>
    <t>Teodor Cimpoesu, Sudhanshu Chauhan, @Sudhanshu_C</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</si>
  <si>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</si>
  <si>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initial-access</t>
  </si>
  <si>
    <t>Windows, Linux, macOS, SaaS</t>
  </si>
  <si>
    <t>Application Log: Application Log Content, Network Traffic: Network Traffic Content, Process: Process Creation, File: File Creation, Network Traffic: Network Connection Creation</t>
  </si>
  <si>
    <t>Jeff Sakowicz, Microsoft Identity Developer Platform Services (IDPM Services), Saisha Agrawal, Microsoft Threat Intelligent Center (MSTIC)</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</si>
  <si>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</si>
  <si>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Windows, IaaS, Network, Linux, macOS, Containers</t>
  </si>
  <si>
    <t>Network Traffic: Network Traffic Content, Application Log: Application Log Content</t>
  </si>
  <si>
    <t>Yossi Weizman, Azure Defender Research Team, Praetorian</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</si>
  <si>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</si>
  <si>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Sensor Health: Host Status, File: File Metadata</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</si>
  <si>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</si>
  <si>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</si>
  <si>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</si>
  <si>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defense-evasion, persistence</t>
  </si>
  <si>
    <t>Brent Murphy, Elastic, David French, Elastic, Ricardo Dias, Red Canary</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</si>
  <si>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</si>
  <si>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Windows, SaaS, IaaS, Linux, macOS, Office 365</t>
  </si>
  <si>
    <t>Logon Session: Logon Session Creation, Logon Session: Logon Session Metadata, Network Traffic: Network Traffic Content, Application Log: Application Log Content</t>
  </si>
  <si>
    <t>Praetorian, ExtraHop, Jannie Li, Microsoft Threat Intelligence Center (MSTIC)</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</si>
  <si>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</si>
  <si>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Network Traffic: Network Traffic Flow, Drive: Drive Creation, Application Log: Application Log Content</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</si>
  <si>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</si>
  <si>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</si>
  <si>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User Account: User Account Metadata, Command: Command Execution, Process: Process Creation</t>
  </si>
  <si>
    <t>Regina Elwell, Sudhanshu Chauhan, @Sudhanshu_C, Isif Ibrahima, Mandiant, Austin Clark, @c2defense</t>
  </si>
  <si>
    <t>Static File Analysis, Application Control</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</si>
  <si>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</si>
  <si>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Linux, Windows, macOS, IaaS, Containers</t>
  </si>
  <si>
    <t>Instance: Instance Start, File: File Creation, Network Traffic: Network Connection Creation, Container: Container Creation, Instance: Instance Creation, Network Traffic: Network Traffic Content, Process: Process Creation, Command: Command Execution, Image: Image Creation, Application Log: Application Log Content, Container: Container Start</t>
  </si>
  <si>
    <t>File: File Creation, Network Traffic: Network Traffic Content, Network Traffic: Network Connection Creation</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</si>
  <si>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</si>
  <si>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Process: Process Creation, File: File Creation</t>
  </si>
  <si>
    <t>IaaS, Containers</t>
  </si>
  <si>
    <t>Application Log: Application Log Content, Command: Command Execution, Image: Image Creation, Container: Container Start, Container: Container Creation, Instance: Instance Start, Instance: Instance Creation</t>
  </si>
  <si>
    <t>Center for Threat-Informed Defense (CTID), Vishwas Manral, McAfee</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</si>
  <si>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</si>
  <si>
    <t>defense-evasion, persistence, command-and-control</t>
  </si>
  <si>
    <t>Network Traffic: Network Traffic Content, Network Traffic: Network Connection Creation, Process: Process Creation, Network Traffic: Network Traffic Flow</t>
  </si>
  <si>
    <t>Tony Lee, Josh Day, Gigamon</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</si>
  <si>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</si>
  <si>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t>
  </si>
  <si>
    <t>https://attack.mitre.org/techniques/T1205/002</t>
  </si>
  <si>
    <t>Identify running processes with raw sockets. Ensure processes listed have a need for an open raw socket and are in accordance with enterprise policy.(Citation: crowdstrike bpf socket filters)</t>
  </si>
  <si>
    <t>Process: Process Creation, Network Traffic: Network Connection Creation</t>
  </si>
  <si>
    <t>Tim (Wadhwa-)Brown, CrowdStrike</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</si>
  <si>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</si>
  <si>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Active Directory: Active Directory Object Modification, Network Traffic: Network Traffic Content, User Account: User Account Authentication, Active Directory: Active Directory Object Creation</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</si>
  <si>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</si>
  <si>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</si>
  <si>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</si>
  <si>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Linux, Windows, macOS, SaaS, IaaS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</si>
  <si>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</si>
  <si>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Linux, Windows, macOS, Azure AD</t>
  </si>
  <si>
    <t>User Account: User Account Authentication, Process: Process Creation, Application Log: Application Log Content</t>
  </si>
  <si>
    <t>John Lambert, Microsoft Threat Intelligence Center, Mohit Rathore</t>
  </si>
  <si>
    <t>Linux, Windows, macOS, SaaS, Office 365, Google Workspace, IaaS</t>
  </si>
  <si>
    <t>Logon Session: Logon Session Creation, Application Log: Application Log Content</t>
  </si>
  <si>
    <t>Naveen Vijayaraghavan, Nilesh Dherange (Gurucul), Regina Elwell, Praetorian, Milos Stojadinovic, Isif Ibrahima, Mandiant</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</si>
  <si>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</si>
  <si>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18 October 2022</t>
  </si>
  <si>
    <t>Itamar Mizrahi, Cymptom, Toby Kohlenberg, Josh Liburdi, @jshlbrd</t>
  </si>
  <si>
    <t>System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</si>
  <si>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</si>
  <si>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Praetorian, Wes Hurd</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</si>
  <si>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</si>
  <si>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Process: Process Creation, Command: Command Execution, Script: Script Execution</t>
  </si>
  <si>
    <t>Digital Certificate Validation, Application Control</t>
  </si>
  <si>
    <t>Browser Information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</si>
  <si>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</si>
  <si>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Mike Kemmerer, Manikantan Srinivasan, NEC Corporation India, Yinon Engelsman, Talon Cyber Security, Yonatan Gotlib, Talon Cyber Security</t>
  </si>
  <si>
    <t>System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</si>
  <si>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</si>
  <si>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3.0</t>
  </si>
  <si>
    <t>Network Traffic: Network Connection Creation, Windows Registry: Windows Registry Key Modification, Module: Module Load, File: File Creation, Process: OS API Execution, Process: Process Creation, Command: Command Execution</t>
  </si>
  <si>
    <t>Nishan Maharjan, @loki248, Hans Christoffer Gaardløs, Praetorian, Wes Hurd</t>
  </si>
  <si>
    <t>18 October 2023</t>
  </si>
  <si>
    <t>File: File Creation, Process: Process Creation, Command: Command Execution</t>
  </si>
  <si>
    <t>Digital Certificate Validation, Application control</t>
  </si>
  <si>
    <t>File: File Creation, Module: Module Load, Windows Registry: Windows Registry Key Modification, Command: Command Execution, Process: OS API Execution, Process: Process Creation</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</si>
  <si>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</si>
  <si>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Network Traffic: Network Connection Creation, Command: Command Execution, Process: Process Creation</t>
  </si>
  <si>
    <t>Nik Seetharaman, Palantir, Ye Yint Min Thu Htut, Offensive Security Team, DBS Bank</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</si>
  <si>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</si>
  <si>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Travis Smith, Tripwire, Casey Smith</t>
  </si>
  <si>
    <t>Process: Process Creation, File: File Creation, Command: Command Execution, Network Traffic: Network Connection Creation</t>
  </si>
  <si>
    <t>@ionstorm, Ye Yint Min Thu Htut, Offensive Security Team, DBS Bank, Ricardo Dias</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</si>
  <si>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</si>
  <si>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Module: Module Load, Network Traffic: Network Connection Creation, Process: Process Creation, Command: Command Execution</t>
  </si>
  <si>
    <t>Ziv Kaspersky, Cymptom, Alexandros Pappas</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</si>
  <si>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</si>
  <si>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Command: Command Execution, Process: Process Creation, Module: Module Load</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</si>
  <si>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</si>
  <si>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</si>
  <si>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Module: Module Load, Command: Command Execution, Network Traffic: Network Connection Creation, Process: Process Creation</t>
  </si>
  <si>
    <t>Digital Certificate Validation, Anti-virus, Application control</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</si>
  <si>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</si>
  <si>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Process: Process Creation, Command: Command Execution, File: File Metadata, Module: Module Load</t>
  </si>
  <si>
    <t>Gareth Phillips, Seek Ltd., Casey Smith, Ricardo Dias, James_inthe_box, Me</t>
  </si>
  <si>
    <t>Digital Certificate Validation, Application control, Anti-virus</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</si>
  <si>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</si>
  <si>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25 October 2022</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</si>
  <si>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</si>
  <si>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</si>
  <si>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</si>
  <si>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28 September 2023</t>
  </si>
  <si>
    <t>Process: Process Creation, Network Traffic: Network Traffic Flow, Network Traffic: Network Traffic Content, Network Traffic: Network Connection Creation</t>
  </si>
  <si>
    <t>Matt Kelly, @breakersall, Zachary Stanford, @svch0st</t>
  </si>
  <si>
    <t>Avneet Singh, Casey Smith, Praetorian</t>
  </si>
  <si>
    <t>Anti-virus, Digital Certificate Validation, Application Control</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</si>
  <si>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</si>
  <si>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</si>
  <si>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Network Traffic: Network Connection Creation, Process: Process Creation, Network Traffic: Network Traffic Content</t>
  </si>
  <si>
    <t>Michael Raggi @aRtAGGI, Brian Wiltse @evalstrings, Patrick Campbell, @pjcampbe11</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</si>
  <si>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</si>
  <si>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Process: Process Creation, Active Directory: Active Directory Object Modification, Command: Command Execution, File: File Metadata</t>
  </si>
  <si>
    <t>CrowdStrike Falcon OverWatch, Jan Miller, CrowdStrike</t>
  </si>
  <si>
    <t>Command: Command Execution, Active Directory: Active Directory Object Modification, Process: Process Creation, File: File Metadata</t>
  </si>
  <si>
    <t>Process: Process Creation, File: File Metadata, Command: Command Execution</t>
  </si>
  <si>
    <t>Anti-virus, Host Forensic Analysis, Signature-based Detection, Static File Analysis</t>
  </si>
  <si>
    <t>Process: Process Creation, Command: Command Execution, Script: Script Execution, Network Traffic: Network Traffic Content, Process: OS API Execution</t>
  </si>
  <si>
    <t>Dave Westgard, Elia Florio, Microsoft, Mnemonic, RedHuntLabs, @redhuntlabs, ExtraHop</t>
  </si>
  <si>
    <t>Windows, Azure AD</t>
  </si>
  <si>
    <t>Active Directory: Active Directory Object Deletion, Active Directory: Active Directory Object Creation, Command: Command Execution, Active Directory: Active Directory Object Modification</t>
  </si>
  <si>
    <t>System access controls, File system access controls</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</si>
  <si>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</si>
  <si>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Command: Command Execution, Active Directory: Active Directory Object Creation, Active Directory: Active Directory Object Modification, Active Directory: Active Directory Object Deletion</t>
  </si>
  <si>
    <t>Itamar Mizrahi, Cymptom, Tristan Bennett, Seamless Intelligence</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</si>
  <si>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</si>
  <si>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Command: Command Execution, Active Directory: Active Directory Object Modification, Active Directory: Active Directory Object Creation</t>
  </si>
  <si>
    <t>Blake Strom, Microsoft 365 Defender, Praetorian</t>
  </si>
  <si>
    <t>impact</t>
  </si>
  <si>
    <t>Windows, IaaS, Linux, macOS, Containers</t>
  </si>
  <si>
    <t>Snapshot: Snapshot Deletion, Process: Process Creation, File: File Deletion, Image: Image Deletion, Instance: Instance Deletion, File: File Modification, Volume: Volume Deletion, Cloud Storage: Cloud Storage Deletion, Command: Command Execution</t>
  </si>
  <si>
    <t>Brent Murphy, Elastic, David French, Elastic, Syed Ummar Farooqh, McAfee, Prasad Somasamudram, McAfee, Sekhar Sarukkai, McAfee, Varonis Threat Labs, Joey Lei</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</si>
  <si>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</si>
  <si>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File: File Modification, Cloud Storage: Cloud Storage Modification, Network Share: Network Share Access, File: File Creation, Command: Command Execution, Process: Process Creation</t>
  </si>
  <si>
    <t>Oleg Kolesnikov, Securonix, Mayuresh Dani, Qualys, Harshal Tupsamudre, Qualys, Travis Smith, Qualys, ExtraHop</t>
  </si>
  <si>
    <t>Process: Process Creation, Process: Process Termination, Windows Registry: Windows Registry Key Modification, Command: Command Execution, File: File Modification, Process: OS API Execution, Service: Service Metadata</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</si>
  <si>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</si>
  <si>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</si>
  <si>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macOS, Linux, Network, IaaS, Containers</t>
  </si>
  <si>
    <t>Process: Process Creation, Windows Registry: Windows Registry Key Modification, Cloud Storage: Cloud Storage Deletion, Command: Command Execution, Service: Service Metadata, Snapshot: Snapshot Deletion, File: File Deletion</t>
  </si>
  <si>
    <t>Yonatan Gotlib, Deep Instinct, Austin Clark, @c2defense, Pallavi Sivakumaran, WithSecure, Joey Lei</t>
  </si>
  <si>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</si>
  <si>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Network Traffic: Network Traffic Content, File: File Creation, Application Log: Application Log Content, File: File Modification</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</si>
  <si>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</si>
  <si>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File: File Creation, Network Traffic: Network Traffic Content, Application Log: Application Log Content, File: File Modification</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</si>
  <si>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</si>
  <si>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Application Log: Application Log Content, File: File Modification, File: File Creation, Network Traffic: Network Traffic Content</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</si>
  <si>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</si>
  <si>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31 August 2022</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</si>
  <si>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</si>
  <si>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02 October 2023</t>
  </si>
  <si>
    <t>Network Traffic: Network Traffic Flow, File: File Creation, Network Traffic: Network Connection Creation, Sensor Health: Host Status, Process: Process Creation, Command: Command Execution</t>
  </si>
  <si>
    <t>David Fiser, @anu4is, Trend Micro, Alfredo Oliveira, Trend Micro, Jay Chen, Palo Alto Networks, Magno Logan, @magnologan, Trend Micro, Vishwas Manral, McAfee, Yossi Weizman, Azure Defender Research Team, Goldstein Menachem</t>
  </si>
  <si>
    <t>defense-evasion, discovery</t>
  </si>
  <si>
    <t>Deloitte Threat Library Team, Sunny Neo</t>
  </si>
  <si>
    <t>Static File Analysis, Signature-based detection, Host forensic analysis, Anti-virus</t>
  </si>
  <si>
    <t>Anti-virus, Static File Analysis, Signature-based detection, Host forensic analysis</t>
  </si>
  <si>
    <t>Jorge Orchilles, SCYTHE, Ruben Dodge, @shotgunner101, Jeff Felling, Red Canary, Deloitte Threat Library Team</t>
  </si>
  <si>
    <t>Host forensic analysis, Signature-based detection, Static File Analysis, Anti-virus</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</si>
  <si>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</si>
  <si>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</si>
  <si>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Sensor Health: Host Status, Network Traffic: Network Traffic Flow</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</si>
  <si>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</si>
  <si>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Application Log: Application Log Content, Network Traffic: Network Traffic Flow, Network Traffic: Network Traffic Content, Sensor Health: Host Status</t>
  </si>
  <si>
    <t>Alfredo Oliveira, Trend Micro, David Fiser, @anu4is, Trend Micro, Magno Logan, @magnologan, Trend Micro, Vishwas Manral, McAfee, Yossi Weizman, Azure Defender Research Team</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</si>
  <si>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</si>
  <si>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Network Traffic: Network Traffic Flow, Network Traffic: Network Traffic Content, Sensor Health: Host Status</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</si>
  <si>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</si>
  <si>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Application Log: Application Log Content, Sensor Health: Host Status, Network Traffic: Network Traffic Flow, Network Traffic: Network Traffic Content</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</si>
  <si>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</si>
  <si>
    <t>Network Traffic: Network Traffic Flow, Network Traffic: Network Traffic Content, Sensor Health: Host Status, Application Log: Application Log Content</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</si>
  <si>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</si>
  <si>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Application Log: Application Log Content, Sensor Health: Host Status, Network Traffic: Network Traffic Content, Network Traffic: Network Traffic Flow</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</si>
  <si>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</si>
  <si>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Network Traffic: Network Traffic Flow, Application Log: Application Log Content, File: File Modification, File: File Creation, Process: Process Creation, Network Traffic: Network Traffic Content</t>
  </si>
  <si>
    <t>Windows, Linux</t>
  </si>
  <si>
    <t>Carlos Borges, @huntingneo, CIP, Lucas da Silva Pereira, @vulcanunsec, CIP, Kaspersky</t>
  </si>
  <si>
    <t>File: File Creation, Application Log: Application Log Content</t>
  </si>
  <si>
    <t>ESET, Christoffer Strömblad</t>
  </si>
  <si>
    <t>SYSTEM, Administrator, root</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</si>
  <si>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</si>
  <si>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</si>
  <si>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Application Log: Application Log Content, Process: Process Creation, File: File Creation, Network Traffic: Network Traffic Content, Network Traffic: Network Traffic Flow, File: File Modification</t>
  </si>
  <si>
    <t>File: File Creation, Command: Command Execution, File: File Modification</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</si>
  <si>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</si>
  <si>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</si>
  <si>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28 March 2022</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</si>
  <si>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</si>
  <si>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Module: Module Load, Command: Command Execution, File: File Modification, Windows Registry: Windows Registry Key Modification, Process: Process Creation</t>
  </si>
  <si>
    <t>Process: OS API Execution, Command: Command Execution, Process: Process Creation, Firewall: Firewall Enumeration, Firewall: Firewall Metadata</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</si>
  <si>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</si>
  <si>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Process: Process Creation, Firewall: Firewall Metadata, Command: Command Execution, Process: OS API Execution, Firewall: Firewall Enumeration</t>
  </si>
  <si>
    <t>Isif Ibrahima, Mandiant</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</si>
  <si>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</si>
  <si>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Image: Image Metadata, Image: Image Creation, Image: Image Modification</t>
  </si>
  <si>
    <t>Yossi Weizman, Azure Defender Research Team, Vishwas Manral, McAfee, Praetorian</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</si>
  <si>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</si>
  <si>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Suzy Schapperle - Microsoft Azure Red Team, Praetorian, Thanabodi Phrakhun, I-SECURE</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</si>
  <si>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</si>
  <si>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19 September 2023</t>
  </si>
  <si>
    <t>SaaS, Office 365, Azure AD, Google Workspace, Containers</t>
  </si>
  <si>
    <t>Suzy Schapperle - Microsoft Azure Red Team, Shailesh Tiwary (Indian Army), Mark Wee, Jeff Sakowicz, Microsoft Identity Developer Platform Services (IDPM Services), Saisha Agrawal, Microsoft Threat Intelligent Center (MSTIC), Ram Pliskin, Microsoft Azure Security Center, Jack Burns, HubSpot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</si>
  <si>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</si>
  <si>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</si>
  <si>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Process: Process Creation, Sensor Health: Host Status, Command: Command Execution</t>
  </si>
  <si>
    <t>Austin Clark, @c2defense, Hubert Mank</t>
  </si>
  <si>
    <t>Data from Cloud Storage</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</si>
  <si>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</si>
  <si>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 Google Workspace, Office 365</t>
  </si>
  <si>
    <t>Netskope, Praetorian, AppOmni</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</si>
  <si>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</si>
  <si>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</si>
  <si>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Active Directory: Active Directory Object Modification, User Account: User Account Modification, User Account: User Account Deletion</t>
  </si>
  <si>
    <t>Hubert Mank</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</si>
  <si>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</si>
  <si>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</si>
  <si>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Windows, macOS, Linux, Office 365, SaaS, Google Workspace</t>
  </si>
  <si>
    <t>Network Traffic: Network Traffic Content, Network Traffic: Network Traffic Flow, Application Log: Application Log Content</t>
  </si>
  <si>
    <t>Tim MalcomVetter, Swetha Prabakaran, Microsoft Threat Intelligence Center (MSTIC)</t>
  </si>
  <si>
    <t>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</si>
  <si>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Cloud Storage: Cloud Storage Modification, Snapshot: Snapshot Creation, Snapshot: Snapshot Modification, Cloud Storage: Cloud Storage Metadata, Snapshot: Snapshot Metadata, Network Traffic: Network Traffic Content, Cloud Storage: Cloud Storage Creation</t>
  </si>
  <si>
    <t>Praetorian, Darin Smith, Cisco, ExtraHop</t>
  </si>
  <si>
    <t>Azure AD, Office 365, IaaS, Google Workspace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</si>
  <si>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</si>
  <si>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03 August 2023</t>
  </si>
  <si>
    <t>Linux, macOS, Windows, Office 365, SaaS, Google Workspace</t>
  </si>
  <si>
    <t>Process: Process Access, File: File Access</t>
  </si>
  <si>
    <t>Microsoft Threat Intelligence Center (MSTIC), Johann Rehberger</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</si>
  <si>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investigation.(Citation: ITWorld Hard Disk Health Dec 2014)</t>
  </si>
  <si>
    <t>Linux, Windows, Network, macOS</t>
  </si>
  <si>
    <t>Drive: Drive Modification, Network Traffic: Network Connection Creation, Process: OS API Execution, Driver: Driver Metadata, Command: Command Execution, Firmware: Firmware Modification</t>
  </si>
  <si>
    <t>Anti-virus, Host intrusion prevention systems, File monitoring</t>
  </si>
  <si>
    <t>persistence, defense-evasion</t>
  </si>
  <si>
    <t>Jean-Ian Boutin, ESET, McAfee, Ryan Becwar</t>
  </si>
  <si>
    <t>Host intrusion prevention systems, Anti-virus, File monitoring</t>
  </si>
  <si>
    <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
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</si>
  <si>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Firmware: Firmware Modification, Process: OS API Execution, Driver: Driver Metadata</t>
  </si>
  <si>
    <t>Command: Command Execution, Network Traffic: Network Connection Creation, Firmware: Firmware Modification</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</si>
  <si>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</si>
  <si>
    <t>Service: Service Creation, Driver: Driver Load, Service: Service Modification, Process: Process Creation, Windows Registry: Windows Registry Key Modification, File: File Modification, File: File Creation, Windows Registry: Windows Registry Key Creation, Process: OS API Execution, Command: Command Execution</t>
  </si>
  <si>
    <t>File: File Modification, Service: Service Modification, File: File Creation, Service: Service Creation, Command: Command Execution</t>
  </si>
  <si>
    <t>Antonio Piazza, @antman1p</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</si>
  <si>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
  </si>
  <si>
    <t>09 October 2023</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</si>
  <si>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</si>
  <si>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Command: Command Execution, File: File Modification, Service: Service Creation, Service: Service Modification, Process: Process Creation, File: File Creation</t>
  </si>
  <si>
    <t>Tony Lambert, Red Canary, Emad Al-Mousa, Saudi Aramco, Tim (Wadhwa-)Brown</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</si>
  <si>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</si>
  <si>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15 September 2023</t>
  </si>
  <si>
    <t>Windows Registry: Windows Registry Key Modification, Process: Process Creation, Network Traffic: Network Traffic Flow, Service: Service Creation, Command: Command Execution, File: File Metadata, Windows Registry: Windows Registry Key Creation, Driver: Driver Load, Service: Service Modification, Process: OS API Execution</t>
  </si>
  <si>
    <t>Matthew Demaske, Adaptforward, Pedro Harrison, Mayuresh Dani, Qualys, Wietze Beukema, @wietze, Akshat Pradhan, Qualys</t>
  </si>
  <si>
    <t>Process: Process Creation, File: File Creation, File: File Modification, Service: Service Modification, Command: Command Execution, Service: Service Creation</t>
  </si>
  <si>
    <t>root, Administrator</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</si>
  <si>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</si>
  <si>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privilege-escalation, persistence</t>
  </si>
  <si>
    <t>Linux, macOS, Windows, SaaS, IaaS, Office 365</t>
  </si>
  <si>
    <t>Module: Module Load, WMI: WMI Creation, File: File Metadata, File: File Creation, File: File Modification, Windows Registry: Windows Registry Key Modification, Command: Command Execution, Cloud Service: Cloud Service Modification, Process: Process Creation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</si>
  <si>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</si>
  <si>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Process: Process Creation, Command: Command Execution, Windows Registry: Windows Registry Key Modification</t>
  </si>
  <si>
    <t>Travis Smith, Tripwire, Stefan Kanthak</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</si>
  <si>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</si>
  <si>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File: File Modification, File: File Creation, Command: Command Execution, Process: Process Creation, Windows Registry: Windows Registry Key Modification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</si>
  <si>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</si>
  <si>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</si>
  <si>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Process: Process Creation, Command: Command Execution, WMI: WMI Creation</t>
  </si>
  <si>
    <t>Brent Murphy, Elastic, David French, Elastic</t>
  </si>
  <si>
    <t>Unix Shell Configuration Modification</t>
  </si>
  <si>
    <t>Process: Process Creation, File: File Creation, Command: Command Execution, File: File Modification</t>
  </si>
  <si>
    <t>Robert Wilson, Tony Lambert, Red Canary</t>
  </si>
  <si>
    <t>File: File Creation, Process: Process Creation, Command: Command Execution, File: File Modification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</si>
  <si>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</si>
  <si>
    <t>Command: Command Execution, File: File Metadata, Process: Process Creation, File: File Modification, Module: Module Load</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</si>
  <si>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</si>
  <si>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</si>
  <si>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Command: Command Execution, Windows Registry: Windows Registry Key Modification, Module: Module Load, Process: Process Creation</t>
  </si>
  <si>
    <t>Process: Process Creation, Command: Command Execution, File: File Creation, File: File Modification, Windows Registry: Windows Registry Key Modification</t>
  </si>
  <si>
    <t>Module: Module Load, Command: Command Execution, Process: OS API Execution, Windows Registry: Windows Registry Key Modification, Process: Process Creation</t>
  </si>
  <si>
    <t>Process: Process Creation, Command: Command Execution, Module: Module Load, Windows Registry: Windows Registry Key Modification, Process: OS API Execution</t>
  </si>
  <si>
    <t>File: File Modification, Module: Module Load, Windows Registry: Windows Registry Key Modification, Command: Command Execution, Process: Process Creation</t>
  </si>
  <si>
    <t>Command: Command Execution, Windows Registry: Windows Registry Key Modification, Process: Process Creation</t>
  </si>
  <si>
    <t>20 October 2023</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</si>
  <si>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</si>
  <si>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File: File Modification, Command: Command Execution, Process: Process Creation, File: File Creation</t>
  </si>
  <si>
    <t>Allen DeRyke, ICE, Matt Green, @mgreen27</t>
  </si>
  <si>
    <t>File: File Creation, Command: Command Execution, Process: Process Creation, File: File Modification</t>
  </si>
  <si>
    <t>Process: Process Creation, Module: Module Load, Windows Registry: Windows Registry Key Modification, Command: Command Execution</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</si>
  <si>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Adversaries have leveraged `Prebuild` and `Postbuild` events to run commands before or after a build when installing .msi files.(Citation: Windows AppleJeus GReAT)(Citation: Debian Manual Maintainer Scripts)</t>
  </si>
  <si>
    <t>https://attack.mitre.org/techniques/T1546/016</t>
  </si>
  <si>
    <t>27 September 2022</t>
  </si>
  <si>
    <t>Process: Process Creation, Command: Command Execution, File: File Creation</t>
  </si>
  <si>
    <t>Brandon Dalton @PartyD0lphin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</si>
  <si>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</si>
  <si>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Process: OS API Execution, Module: Module Load, Command: Command Execution, File: File Creation, Windows Registry: Windows Registry Key Creation, Windows Registry: Windows Registry Key Modification, File: File Modification, Kernel: Kernel Module Load, Process: Process Creation, Driver: Driver Load</t>
  </si>
  <si>
    <t>User, Administrator, root</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</si>
  <si>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</si>
  <si>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Oddvar Moe, @oddvarmoe, Dray Agha, @Purp1eW0lf, Huntress Labs, Harun Küßner</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</si>
  <si>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</si>
  <si>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Command: Command Execution, Windows Registry: Windows Registry Key Modification, Module: Module Load</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</si>
  <si>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</si>
  <si>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</si>
  <si>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Process: Process Creation, Command: Command Execution, Windows Registry: Windows Registry Key Modification, Module: Module Load</t>
  </si>
  <si>
    <t>SYSTEM, Administrator</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</si>
  <si>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</si>
  <si>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</si>
  <si>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Wayne Silva, F-Secure Countercept, Anastasios Pingios, Jeremy Galloway, Red Canary, Eric Kaiser @ideologysec</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</si>
  <si>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</si>
  <si>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</si>
  <si>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Module: Module Load, File: File Creation, Driver: Driver Load, File: File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</si>
  <si>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</si>
  <si>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File: File Modification, Process: Process Creation, File: File Creation</t>
  </si>
  <si>
    <t>David French, Elastic, Bobby, Filar, Elastic, Travis Smith, Tripwire</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</si>
  <si>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</si>
  <si>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</si>
  <si>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Windows Registry: Windows Registry Key Modification, File: File Creation, Module: Module Load, Process: OS API Execution</t>
  </si>
  <si>
    <t>Stefan Kanthak, Travis Smith, Tripwire</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</si>
  <si>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</si>
  <si>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04 October 2023</t>
  </si>
  <si>
    <t>Windows Registry: Windows Registry Key Modification, File: File Creation, Driver: Driver Load, Module: Module Load, Process: OS API Execution</t>
  </si>
  <si>
    <t>Mathieu Tartare, ESET, Tahseen Bin Taj</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</si>
  <si>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t>
  </si>
  <si>
    <t>Command: Command Execution, Windows Registry: Windows Registry Key Creation, Process: Process Creation, Windows Registry: Windows Registry Key Modification</t>
  </si>
  <si>
    <t>Process: Process Creation, File: File Creation, File: File Modification</t>
  </si>
  <si>
    <t>privilege-escalation, defense-evasion</t>
  </si>
  <si>
    <t>Linux, macOS, Windows, Office 365, IaaS, Google Workspace, Azure AD</t>
  </si>
  <si>
    <t>Process: Process Creation, User Account: User Account Modification, Command: Command Execution, Process: OS API Execution, File: File Modification, Process: Process Metadata, File: File Metadata, Windows Registry: Windows Registry Key Modification</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</si>
  <si>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</si>
  <si>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</si>
  <si>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Windows Registry: Windows Registry Key Modification, Command: Command Execution, Process: Process Creation, Process: Process Metadata</t>
  </si>
  <si>
    <t>Stefan Kanthak, Casey Smith</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</si>
  <si>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</si>
  <si>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File: File Modification, Command: Command Execution, Process: Process Creation, Process: Process Metadata</t>
  </si>
  <si>
    <t>Process: Process Creation, Process: OS API Execution</t>
  </si>
  <si>
    <t>Jimmy Astle, @AstleJimmy, Carbon Black, Erika Noerenberg, @gutterchurl, Carbon Black</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</si>
  <si>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Google Cloud Just in Time Access 2023)(Citation: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account.(Citation: Google Cloud Service Account Authentication Roles)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t>
  </si>
  <si>
    <t>https://attack.mitre.org/techniques/T1548/005</t>
  </si>
  <si>
    <t>IaaS, Azure AD, Office 365</t>
  </si>
  <si>
    <t>Arad Inbar, Fidelis Security</t>
  </si>
  <si>
    <t>defense-evasion, lateral-movement</t>
  </si>
  <si>
    <t>Windows, Office 365, SaaS, Google Workspace, IaaS, Containers</t>
  </si>
  <si>
    <t>Application Log: Application Log Content, Logon Session: Logon Session Creation, Active Directory: Active Directory Credential Request, Web Credential: Web Credential Usage, User Account: User Account Authentication</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</si>
  <si>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</si>
  <si>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</si>
  <si>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Office 365, SaaS, Google Workspace, Containers, IaaS, Azure AD</t>
  </si>
  <si>
    <t>Shailesh Tiwary (Indian Army), Saisha Agrawal, Microsoft Threat Intelligent Center (MSTIC), Jeff Sakowicz, Microsoft Identity Developer Platform Services (IDPM Services), Mark Wee, Ian Davila, Tidal Cyber, Dylan Silva, AWS Security, Jack Burns, HubSpot</t>
  </si>
  <si>
    <t>Logon Session: Logon Session Creation, Active Directory: Active Directory Credential Request, User Account: User Account Authentication</t>
  </si>
  <si>
    <t>Blake Strom, Microsoft 365 Defender, Travis Smith, Tripwire</t>
  </si>
  <si>
    <t>User Account: User Account Authentication, Logon Session: Logon Session Creation, Active Directory: Active Directory Credential Request</t>
  </si>
  <si>
    <t>Vincent Le Toux, Ryan Becwar</t>
  </si>
  <si>
    <t>Office 365, SaaS, Google Workspace, IaaS</t>
  </si>
  <si>
    <t>Johann Rehberger, Jack Burns, HubSpot</t>
  </si>
  <si>
    <t>Windows Registry: Windows Registry Key Access, Application Log: Application Log Content, Command: Command Execution, Process: Process Creation, File: File Access, User Account: User Account Authentication</t>
  </si>
  <si>
    <t>23 August 2023</t>
  </si>
  <si>
    <t>Command: Command Execution, Process: Process Creation, File: File Access</t>
  </si>
  <si>
    <t>Rory McCune, Aqua Security, Jay Chen, Palo Alto Networks, Yossi Weizman, Azure Defender Research Team, Vishwas Manral, McAfee, Microsoft Threat Intelligence Center (MSTIC)</t>
  </si>
  <si>
    <t>Process: Process Creation, Command: Command Execution, Windows Registry: Windows Registry Key Access</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</si>
  <si>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</si>
  <si>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</si>
  <si>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12 April 2023</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</si>
  <si>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</si>
  <si>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Itzik Kotler, SafeBreach, Austin Clark, @c2defense</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</si>
  <si>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</si>
  <si>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21 March 2023</t>
  </si>
  <si>
    <t>User Account: User Account Authentication, Command: Command Execution</t>
  </si>
  <si>
    <t>Center for Threat-Informed Defense (CTID), Jay Chen, Palo Alto Networks, Yossi Weizman, Azure Defender Research Team</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</si>
  <si>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</si>
  <si>
    <t>https://attack.mitre.org/techniques/T1552/008</t>
  </si>
  <si>
    <t>11 April 2023</t>
  </si>
  <si>
    <t>Office 365, SaaS, Google Workspace</t>
  </si>
  <si>
    <t>Douglas Weir</t>
  </si>
  <si>
    <t>Module: Module Load, Windows Registry: Windows Registry Key Creation, File: File Metadata, Command: Command Execution, Process: Process Creation, File: File Modification, Windows Registry: Windows Registry Key Modification</t>
  </si>
  <si>
    <t>Anti-virus, Autoruns Analysis, Digital Certificate Validation, User Mode Signature Validation, Windows User Account Control, Application Control</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</si>
  <si>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</si>
  <si>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Process: Process Creation, Command: Command Execution, File: File Metadata, File: File Modification</t>
  </si>
  <si>
    <t>Brandon Dalton @PartyD0lphin, Swasti Bhushan Deb, IBM India Pvt. Ltd.</t>
  </si>
  <si>
    <t>Anti-virus, Application Control</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</si>
  <si>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</si>
  <si>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22 September 2022</t>
  </si>
  <si>
    <t>Windows Registry: Windows Registry Key Modification, Module: Module Load, File: File Modification</t>
  </si>
  <si>
    <t>Autoruns Analysis, Digital Certificate Validation, User Mode Signature Validation, Application Control</t>
  </si>
  <si>
    <t>Command: Command Execution, Process: Process Creation, Windows Registry: Windows Registry Key Modification, Windows Registry: Windows Registry Key Creation</t>
  </si>
  <si>
    <t>Matt Graeber, @mattifestation, SpecterOps, Red Canary, Travis Smith, Tripwire, Itzik Kotler, SafeBreach</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</si>
  <si>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</si>
  <si>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22 March 2023</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</si>
  <si>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</si>
  <si>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User Mode Signature Validation, Digital Certificate Validation, Application Control</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</si>
  <si>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</si>
  <si>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File: File Deletion, File: File Modification, File: File Metadata, File: File Creation</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</si>
  <si>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</si>
  <si>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30 September 2023</t>
  </si>
  <si>
    <t>File: File Access, Command: Command Execution, Process: Process Access, Cloud Service: Cloud Service Enumeration, Process: Process Creation, Process: OS API Execution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</si>
  <si>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</si>
  <si>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Command: Command Execution, Process: Process Creation, Process: OS API Execution, File: File Access</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</si>
  <si>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</si>
  <si>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</si>
  <si>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Command: Command Execution, Process: Process Access, File: File Access, Process: OS API Execution</t>
  </si>
  <si>
    <t>Ryan Benson, Exabeam, Barry Shteiman, Exabeam, Sylvain Gil, Exabeam, RedHuntLabs, @redhuntlabs</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</si>
  <si>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</si>
  <si>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File: File Access, Command: Command Execution, Process: OS API Execution, Process: Process Creation</t>
  </si>
  <si>
    <t>Bernaldo Penas Antelo, Mugdha Peter Bansode, Uriel Kosayev, Vadim Khrykov</t>
  </si>
  <si>
    <t>Process: Process Access, Process: OS API Execution, File: File Access, Command: Command Execution</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</si>
  <si>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t>
  </si>
  <si>
    <t>https://attack.mitre.org/techniques/T1555/006</t>
  </si>
  <si>
    <t>25 September 2023</t>
  </si>
  <si>
    <t>Martin McCloskey, Datadog</t>
  </si>
  <si>
    <t>credential-access, defense-evasion, persistence</t>
  </si>
  <si>
    <t xml:space="preserve">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Monitor property changes in Group Policy that manage authentication mechanisms (i.e. [Group Policy Modification](https://attack.mitre.org/techniques/T1484/001)). The &lt;code&gt;Store passwords using reversible encryption&lt;/code&gt; configuration should be set to Disabled. Additionally, monitor and/or block suspicious command/script execution of &lt;code&gt;-AllowReversiblePasswordEncryption $true&lt;/code&gt;, &lt;code&gt;Set-ADUser&lt;/code&gt; and &lt;code&gt;Set-ADAccountControl&lt;/code&gt;. Finally, monitor Fine-Grained Password Policies and regularly audit user accounts and group settings.(Citation: dump_pwd_dcsync)
</t>
  </si>
  <si>
    <t>Windows, Linux, macOS, Network, Azure AD, Google Workspace, IaaS, Office 365, SaaS</t>
  </si>
  <si>
    <t>Application Log: Application Log Content, Process: Process Access, Logon Session: Logon Session Creation, Active Directory: Active Directory Object Modification, User Account: User Account Authentication, Process: OS API Execution, Windows Registry: Windows Registry Key Creation, File: File Creation, User Account: User Account Modification, File: File Modification, Module: Module Load, Windows Registry: Windows Registry Key Modification</t>
  </si>
  <si>
    <t>Logon Session: Logon Session Creation, Process: Process Access, File: File Modification, Process: OS API Execution</t>
  </si>
  <si>
    <t>Windows Registry: Windows Registry Key Modification, File: File Creation, Module: Module Load</t>
  </si>
  <si>
    <t>Scott Knight, @sdotknight, VMware Carbon Black, George Allen, VMware Carbon Black</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</si>
  <si>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</si>
  <si>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t>
  </si>
  <si>
    <t>https://attack.mitre.org/techniques/T1556/005</t>
  </si>
  <si>
    <t>13 January 2022</t>
  </si>
  <si>
    <t>Monitor property changes in Group Policy: &lt;code&gt;Computer Configuration\Windows Settings\Security Settings\Account Policies\Password Policy\Store passwords using reversible encryption&lt;/code&gt;. By default, the property should be set to Disabled.
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Monitor Fine-Grained Password Policies and regularly audit user accounts and group settings.(Citation: dump_pwd_dcsync)</t>
  </si>
  <si>
    <t>Active Directory: Active Directory Object Modification, Command: Command Execution, User Account: User Account Metadata, Script: Script Execution</t>
  </si>
  <si>
    <t xml:space="preserve">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t>
  </si>
  <si>
    <t>https://attack.mitre.org/techniques/T1556/006</t>
  </si>
  <si>
    <t>31 May 2022</t>
  </si>
  <si>
    <t>Windows, Azure AD, Office 365, SaaS, IaaS, Google Workspace, Linux, macOS</t>
  </si>
  <si>
    <t>Logon Session: Logon Session Creation, Active Directory: Active Directory Object Modification, User Account: User Account Authentication, User Account: User Account Modification</t>
  </si>
  <si>
    <t>Liran Ravich, CardinalOps, Muhammad Moiz Arshad, @5T34L7H</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</si>
  <si>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Azure AD includes three options for synchronizing identities between Active Directory and Azure AD(Citation: Azure AD Hybrid Identity):
* Password Hash Synchronization (PHS), in which a privileged on-premises account synchronizes user password hashes between Active Directory and Azure AD, allowing authentication to Azure AD to take place entirely in the cloud 
* Pass Through Authentication (PTA), in which Azure AD authentication attempts are forwarded to an on-premises PTA agent, which validates the credentials against Active Directory 
* Active Directory Federation Services (AD FS), in which a trust relationship is established between Active Directory and Azure AD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Azure AD,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Azure AD tenant may be able to register a new PTA agent via the web console, similarly allowing them to harvest credentials and log into the Azure AD environment as any user.(Citation: Mandiant Azure AD Backdoors)</t>
  </si>
  <si>
    <t>https://attack.mitre.org/techniques/T1556/007</t>
  </si>
  <si>
    <t>28 September 2022</t>
  </si>
  <si>
    <t>Windows, Azure AD, SaaS, Google Workspace, Office 365, IaaS</t>
  </si>
  <si>
    <t>File: File Modification, Module: Module Load, Application Log: Application Log Content, Logon Session: Logon Session Creation</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</si>
  <si>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t>
  </si>
  <si>
    <t>https://attack.mitre.org/techniques/T1556/008</t>
  </si>
  <si>
    <t>CrowdStrike Falcon OverWatch, Jai Minton</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</si>
  <si>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</si>
  <si>
    <t>credential-access, collection</t>
  </si>
  <si>
    <t>Application Log: Application Log Content, Network Traffic: Network Traffic Content, Windows Registry: Windows Registry Key Modification, Network Traffic: Network Traffic Flow, Service: Service Creation</t>
  </si>
  <si>
    <t>Mayuresh Dani, Qualys, Daniil Yugoslavskiy, @yugoslavskiy, Atomic Threat Coverage project, NEC</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</si>
  <si>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</si>
  <si>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25 April 2023</t>
  </si>
  <si>
    <t>Service: Service Creation, Network Traffic: Network Traffic Flow, Network Traffic: Network Traffic Content, Windows Registry: Windows Registry Key Modification</t>
  </si>
  <si>
    <t>Eric Kuehn, Secure Ideas, Matthew Demaske, Adaptforward, Andrew Allen, @whitehat_zero</t>
  </si>
  <si>
    <t xml:space="preserve">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t>
  </si>
  <si>
    <t>https://attack.mitre.org/techniques/T1557/003</t>
  </si>
  <si>
    <t>24 March 2022</t>
  </si>
  <si>
    <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</si>
  <si>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Network Traffic: Network Traffic Content, Application Log: Application Log Content, Network Traffic: Network Traffic Flow</t>
  </si>
  <si>
    <t>Alex Spivakovsky, Pentera, Andrew Allen, @whitehat_zero</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</si>
  <si>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</si>
  <si>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Command: Command Execution, Logon Session: Logon Session Metadata, Active Directory: Active Directory Credential Request, File: File Access</t>
  </si>
  <si>
    <t>Tim (Wadhwa-)Brown, Cody Thomas, SpecterOps</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</si>
  <si>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</si>
  <si>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Yossi Nisani, Cymptom, James Dunn, @jamdunnDFW, EY, Swapnil Kumbhar, Jacques Pluviose, @Jacqueswildy_IT, Dan Nutting, @KerberToast</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</si>
  <si>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</si>
  <si>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Module: Module Load, Process: Process Creation, Script: Script Execution, Process: Process Access</t>
  </si>
  <si>
    <t>Administrator, User, SYSTEM</t>
  </si>
  <si>
    <t>Module: Module Load, Script: Script Execution, Process: Process Creation</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</si>
  <si>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</si>
  <si>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</si>
  <si>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Process: Process Creation, Module: Module Load, Script: Script Execution</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</si>
  <si>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</si>
  <si>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https://attack.mitre.org/techniques/T1559/003</t>
  </si>
  <si>
    <t>Csaba Fitzl @theevilbit of Offensive Security</t>
  </si>
  <si>
    <t>Command: Command Execution, Script: Script Execution, Process: Process Creation, File: File Creation</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</si>
  <si>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</si>
  <si>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Mayan Arora aka Mayan Mohan, Mark Wee</t>
  </si>
  <si>
    <t>Script: Script Execution, File: File Creation</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</si>
  <si>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</si>
  <si>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Driver: Driver Load, Drive: Drive Access, Command: Command Execution, Drive: Drive Modification, Process: Process Creation</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</si>
  <si>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</si>
  <si>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</si>
  <si>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Drive: Drive Modification, Drive: Drive Access, Driver: Driver Load, Command: Command Execution, Process: Process Creation</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</si>
  <si>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</si>
  <si>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</si>
  <si>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Driver: Driver Load, Drive: Drive Modification, Drive: Drive Access, Command: Command Execution, Process: Process Creation</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</si>
  <si>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</si>
  <si>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</si>
  <si>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File: File Modification, Cloud Service: Cloud Service Disable, Firewall: Firewall Rule Modification, Command: Command Execution, Script: Script Execution, Process: Process Modification, Windows Registry: Windows Registry Key Deletion, Process: Process Termination, Service: Service Metadata, Cloud Service: Cloud Service Modification, User Account: User Account Modification, File: File Deletion, Sensor Health: Host Status, Process: OS API Execution, Process: Process Creation, Windows Registry: Windows Registry Key Modification, Driver: Driver Load, Firewall: Firewall Disable</t>
  </si>
  <si>
    <t>Anti-virus, Signature-based detection, Host intrusion prevention systems, File monitoring, Digital Certificate Validation, Host forensic analysis, Log analysis, Firewall</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</si>
  <si>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</si>
  <si>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28 May 2023</t>
  </si>
  <si>
    <t>Windows, macOS, Linux, Containers, IaaS, Network</t>
  </si>
  <si>
    <t>Sensor Health: Host Status, Process: Process Termination, Process: Process Creation, Service: Service Metadata, Windows Registry: Windows Registry Key Modification, Command: Command Execution, Windows Registry: Windows Registry Key Deletion, Driver: Driver Load</t>
  </si>
  <si>
    <t>Gordon Long, Box, Inc., @ethicalhax, Ziv Karliner, @ziv_kr, Team Nautilus Aqua Security, Nathaniel Quist, Palo Alto Networks, Gal Singer, @galsinger29, Team Nautilus Aqua Security, Daniel Feichter, @VirtualAllocEx, Infosec Tirol, Cian Heasley, Alex Soler, AttackIQ, Sarathkumar Rajendran, Microsoft Defender365, Lucas Heiligenstein</t>
  </si>
  <si>
    <t>Anti-virus, Log analysis, Signature-based detection, Host intrusion prevention systems, File monitoring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</si>
  <si>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</si>
  <si>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18 September 2023</t>
  </si>
  <si>
    <t>Sensor Health: Host Status, Command: Command Execution, Windows Registry: Windows Registry Key Modification, Script: Script Execution, Process: Process Creation, Windows Registry: Windows Registry Key Creation, Application Log: Application Log Content</t>
  </si>
  <si>
    <t>Prasanth Sadanala, Cigna Information Protection (CIP) - Threat Response Engineering Team, Lucas Heiligenstein</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</si>
  <si>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</si>
  <si>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</si>
  <si>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Sensor Health: Host Status, Command: Command Execution</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</si>
  <si>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</si>
  <si>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Firewall: Firewall Rule Modification, Windows Registry: Windows Registry Key Modification, Command: Command Execution, Firewall: Firewall Disable</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</si>
  <si>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</si>
  <si>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Rob Smith, Lucas Heiligenstein</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</si>
  <si>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</si>
  <si>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Disable or Modify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</si>
  <si>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</si>
  <si>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</si>
  <si>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IaaS, SaaS, Google Workspace, Azure AD, Office 365</t>
  </si>
  <si>
    <t>Cloud Service: Cloud Service Modification, User Account: User Account Modification, Cloud Service: Cloud Service Disable</t>
  </si>
  <si>
    <t>Syed Ummar Farooqh, McAfee, Prasad Somasamudram, McAfee, Sekhar Sarukkai, McAfee, Ibrahim Ali Khan, Alex Soler, AttackIQ, Janantha Marasinghe, Matt Snyder, VMware, Joe Gumke, U.S. Bank</t>
  </si>
  <si>
    <t>Windows Registry: Windows Registry Key Creation, Process: Process Creation, Windows Registry: Windows Registry Key Modification, Command: Command Execution</t>
  </si>
  <si>
    <t>Jorell Magtibay, National Australia Bank Limited, Kiyohito Yamamoto, RedLark, NTT Communications, Yusuke Kubo, RedLark, NTT Communications</t>
  </si>
  <si>
    <t>Host Intrusion Prevention Systems, Anti-virus</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</si>
  <si>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</si>
  <si>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</si>
  <si>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Mayuresh Dani, Qualys, Daniel Feichter, @VirtualAllocEx, Infosec Tirol, Arad Inbar, Fidelis Security</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</si>
  <si>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t>
  </si>
  <si>
    <t>https://attack.mitre.org/techniques/T1562/011</t>
  </si>
  <si>
    <t>Goldstein Menachem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</si>
  <si>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</si>
  <si>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https://attack.mitre.org/techniques/T1562/012</t>
  </si>
  <si>
    <t>24 May 2023</t>
  </si>
  <si>
    <t>Network Traffic: Network Traffic Flow, Network Traffic: Network Traffic Content, Command: Command Execution, Process: Process Creation, Logon Session: Logon Session Creation</t>
  </si>
  <si>
    <t>SYSTEM, root</t>
  </si>
  <si>
    <t>Process: Process Creation, Network Traffic: Network Traffic Content, Command: Command Execution, Logon Session: Logon Session Creation, Network Traffic: Network Traffic Flow</t>
  </si>
  <si>
    <t>Logon Session: Logon Session Creation, Process: Process Creation, Command: Command Execution, Network Traffic: Network Traffic Flow, Network Traffic: Network Traffic Content</t>
  </si>
  <si>
    <t>Linux, macOS, Windows, Office 365</t>
  </si>
  <si>
    <t>File: File Metadata, Application Log: Application Log Content, Process: Process Creation, Command: Command Execution, File: File Modification, Firmware: Firmware Modification, Service: Service Creation, Windows Registry: Windows Registry Key Modification, Script: Script Execution, User Account: User Account Creation, Process: OS API Execution, User Account: User Account Metadata, File: File Creation</t>
  </si>
  <si>
    <t>Process: Process Creation, File: File Creation, File: File Metadata, Command: Command Execution</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</si>
  <si>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</si>
  <si>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</si>
  <si>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File: File Modification, User Account: User Account Creation, Windows Registry: Windows Registry Key Modification, Process: Process Creation, Command: Command Execution, User Account: User Account Metadata</t>
  </si>
  <si>
    <t>File: File Modification, Command: Command Execution, Process: Process Creation, Script: Script Execution</t>
  </si>
  <si>
    <t>Command: Command Execution, File: File Modification, File: File Metadata, Process: OS API Execution</t>
  </si>
  <si>
    <t>Oddvar Moe, @oddvarmoe, Red Canary</t>
  </si>
  <si>
    <t>Firmware: Firmware Modification, File: File Modification, Windows Registry: Windows Registry Key Modification</t>
  </si>
  <si>
    <t>Windows Registry: Windows Registry Key Modification, Image: Image Metadata, Service: Service Creation, Process: Process Creation, File: File Creation, Command: Command Execution</t>
  </si>
  <si>
    <t>Johann Rehberger, Janantha Marasinghe, Menachem Shafran, XM Cyber</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</si>
  <si>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</si>
  <si>
    <t>Windows, Office 365, Linux, macOS, Google Workspace</t>
  </si>
  <si>
    <t>Command: Command Execution, Application Log: Application Log Content, File: File Modification</t>
  </si>
  <si>
    <t>Dor Edry, Microsoft, Liran Ravich, CardinalOps</t>
  </si>
  <si>
    <t>File: File Metadata, Process: Process Creation, Command: Command Execution, File: File Creation</t>
  </si>
  <si>
    <t>Jaron Bradley @jbradley89, Ivan Sinyakov</t>
  </si>
  <si>
    <t>Notarization, Gatekeeper</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</si>
  <si>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</si>
  <si>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https://attack.mitre.org/techniques/T1564/010</t>
  </si>
  <si>
    <t>19 November 2021</t>
  </si>
  <si>
    <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
Analyze process behavior to determine if a process is performing actions it usually does not and/or do no align with its logged command-line arguments.</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</si>
  <si>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t>
  </si>
  <si>
    <t>https://attack.mitre.org/techniques/T1564/011</t>
  </si>
  <si>
    <t>24 August 2023</t>
  </si>
  <si>
    <t>06 November 2023</t>
  </si>
  <si>
    <t>Viren Chaudhari, Qualys</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</si>
  <si>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</si>
  <si>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Process: OS API Execution, Network Traffic: Network Traffic Content, File: File Creation, Network Traffic: Network Traffic Flow, File: File Deletion, File: File Modification, File: File Metadata</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</si>
  <si>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</si>
  <si>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File: File Modification, File: File Creation, File: File Deletion</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</si>
  <si>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</si>
  <si>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Process: OS API Execution, Network Traffic: Network Traffic Content, Network Traffic: Network Traffic Flow</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</si>
  <si>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</si>
  <si>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File: File Modification, File: File Deletion, Process: OS API Execution, File: File Metadata, File: File Creation</t>
  </si>
  <si>
    <t>User, Administrator, root, SYSTEM</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</si>
  <si>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</si>
  <si>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Linux, macOS, Windows, SaaS, Office 365, Google Workspace</t>
  </si>
  <si>
    <t>File: File Creation, Network Traffic: Network Traffic Flow, Application Log: Application Log Content, Network Traffic: Network Traffic Content</t>
  </si>
  <si>
    <t>Philip Winther, Ohad Zaidenberg, @ohad_mz, Liora Itkin, Liran Ravich, CardinalOps, Scott Cook, Capital One</t>
  </si>
  <si>
    <t>Network Traffic: Network Traffic Content, Network Traffic: Network Traffic Flow, Application Log: Application Log Content, File: File Creation</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</si>
  <si>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</si>
  <si>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06 September 2023</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</si>
  <si>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</si>
  <si>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Network Traffic: Network Traffic Flow, Application Log: Application Log Content, Network Traffic: Network Traffic Content</t>
  </si>
  <si>
    <t>Philip Winther, Shailesh Tiwary (Indian Army), Mark Wee, Jeff Sakowicz, Microsoft Identity Developer Platform Services (IDPM Services), Saisha Agrawal, Microsoft Threat Intelligent Center (MSTIC), Kobi Haimovich, CardinalOps, Menachem Goldstein</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</si>
  <si>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t>
  </si>
  <si>
    <t>https://attack.mitre.org/techniques/T1566/004</t>
  </si>
  <si>
    <t>07 September 2023</t>
  </si>
  <si>
    <t>05 September 2023</t>
  </si>
  <si>
    <t>Network Traffic: Network Traffic Content, Network Traffic: Network Connection Creation, Command: Command Execution, Network Traffic: Network Traffic Flow, File: File Access, Application Log: Application Log Content</t>
  </si>
  <si>
    <t>Command: Command Execution, Network Traffic: Network Traffic Content, Network Traffic: Network Traffic Flow, File: File Access</t>
  </si>
  <si>
    <t>Network Traffic: Network Traffic Content, Network Traffic: Network Connection Creation, Network Traffic: Network Traffic Flow, File: File Access, Command: Command Execution</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</si>
  <si>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</si>
  <si>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https://attack.mitre.org/techniques/T1567/003</t>
  </si>
  <si>
    <t>27 February 2023</t>
  </si>
  <si>
    <t>04 May 2023</t>
  </si>
  <si>
    <t>Harun Küßner</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</si>
  <si>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</si>
  <si>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https://attack.mitre.org/techniques/T1567/004</t>
  </si>
  <si>
    <t>20 July 2023</t>
  </si>
  <si>
    <t>Windows, macOS, Linux, SaaS, Office 365, Google Workspace</t>
  </si>
  <si>
    <t>Yossi Weizman, Microsoft Threat Intelligence, Sunders Bruskin, Microsoft Threat Intelligence</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</si>
  <si>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</si>
  <si>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Ryan Benson, Exabeam, Barry Shteiman, Exabeam, Sylvain Gil, Exabeam</t>
  </si>
  <si>
    <t>Windows Registry: Windows Registry Key Modification, Process: Process Creation, Service: Service Creation, File: File Modification, Command: Command Execution</t>
  </si>
  <si>
    <t>User, Administrator, SYSTEM, root</t>
  </si>
  <si>
    <t>Process: Process Creation, Command: Command Execution, Service: Service Creation, File: File Modification</t>
  </si>
  <si>
    <t>Windows Registry: Windows Registry Key Modification, Network Traffic: Network Traffic Flow, Service: Service Creation, Process: Process Creation, Command: Command Execution</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</si>
  <si>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</si>
  <si>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</si>
  <si>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Named Pipe: Named Pipe Metadata, Network Share: Network Share Access, Network Traffic: Network Traffic Flow, Command: Command Execution, Process: Process Creation, File: File Creation, Network Traffic: Network Traffic Content, File: File Metadata</t>
  </si>
  <si>
    <t>Shailesh Tiwary (Indian Army)</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</si>
  <si>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</si>
  <si>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persistence, privilege-escalation, defense-evasion</t>
  </si>
  <si>
    <t>Windows Registry: Windows Registry Key Modification, File: File Creation, Module: Module Load, Process: Process Creation, Service: Service Metadata, File: File Modification, Command: Command Execution</t>
  </si>
  <si>
    <t>File: File Modification, Module: Module Load, File: File Creation</t>
  </si>
  <si>
    <t>File: File Modification, Process: Process Creation, Module: Module Load, File: File Creation</t>
  </si>
  <si>
    <t>Module: Module Load, File: File Creation, File: File Modification</t>
  </si>
  <si>
    <t>27 October 2020</t>
  </si>
  <si>
    <t>Service: Service Metadata, File: File Modification, File: File Creation, Process: Process Creation, Module: Module Load</t>
  </si>
  <si>
    <t>Dynamic Linker Hijacking</t>
  </si>
  <si>
    <t>File: File Creation, Command: Command Execution, Module: Module Load, Process: Process Creation, File: File Modification</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</si>
  <si>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t>
  </si>
  <si>
    <t>File: File Creation, Windows Registry: Windows Registry Key Modification, Process: Process Creation</t>
  </si>
  <si>
    <t>Process: Process Creation, File: File Modification, File: File Creation</t>
  </si>
  <si>
    <t>File: File Modification, File: File Creation, Process: Process Creation</t>
  </si>
  <si>
    <t>File: File Modification, File: File Creation, Process: Process Creation, Service: Service Metadata</t>
  </si>
  <si>
    <t>Windows Registry: Windows Registry Key Modification, Service: Service Modification, Command: Command Execution, Process: Process Creation</t>
  </si>
  <si>
    <t>Travis Smith, Tripwire, Matthew Demaske, Adaptforward</t>
  </si>
  <si>
    <t>Process: Process Creation, Windows Registry: Windows Registry Key Modification, Module: Module Load, Command: Command Execution</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</si>
  <si>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t>
  </si>
  <si>
    <t>https://attack.mitre.org/techniques/T1574/013</t>
  </si>
  <si>
    <t>25 February 2022</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</si>
  <si>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</si>
  <si>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Instance: Instance Metadata, Instance: Instance Stop, Snapshot: Snapshot Creation, Volume: Volume Modification, Instance: Instance Modification, Instance: Instance Creation, Volume: Volume Metadata, Instance: Instance Start, Cloud Service: Cloud Service Metadata, Volume: Volume Creation, Snapshot: Snapshot Modification, Snapshot: Snapshot Metadata, Volume: Volume Deletion, Snapshot: Snapshot Deletion, Instance: Instance Deletion</t>
  </si>
  <si>
    <t>Instance: Instance Metadata, Instance: Instance Deletion</t>
  </si>
  <si>
    <t>Instance: Instance Start, Instance: Instance Metadata, Instance: Instance Stop, Instance: Instance Modification</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</si>
  <si>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In Azure environments, an adversary who has gained access to a Global Administrator account may create new subscriptions in which to deploy resources, or engage in subscription hijacking by transferring an existing pay-as-you-go subscription from a victim tenant to an adversary-controlled tenant.(Citation: Microsoft Peach Sandstorm 2023) This will allow the adversary to use the victim’s compute resources without generating logs on the victim tenant.(Citation: Microsoft Azure Policy) (Citation: Microsoft Subscription Hijacking 2022)</t>
  </si>
  <si>
    <t>https://attack.mitre.org/techniques/T1578/005</t>
  </si>
  <si>
    <t>Blake Strom, Microsoft Threat Intelligence, Amir Gharib, Microsoft Threat Intelligence</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</si>
  <si>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</si>
  <si>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</si>
  <si>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Instance: Instance Enumeration, Cloud Storage: Cloud Storage Enumeration, Volume: Volume Enumeration, Snapshot: Snapshot Enumeration</t>
  </si>
  <si>
    <t>Regina Elwell, Praetorian, Isif Ibrahima, Mandiant</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</si>
  <si>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</si>
  <si>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resource-development</t>
  </si>
  <si>
    <t>Internet Scan: Response Metadata, Internet Scan: Response Content, Domain Name: Active DNS, Domain Name: Passive DNS, Domain Name: Domain Registration</t>
  </si>
  <si>
    <t>Shailesh Tiwary (Indian Army), Goldstein Menachem</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</si>
  <si>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</si>
  <si>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Domain Name: Passive DNS, Domain Name: Domain Registration, Domain Name: Active DNS</t>
  </si>
  <si>
    <t>Wes Hurd, Vinayak Wadhwa, Lucideus, Deloitte Threat Library Team, Oleg Kolesnikov, Securonix, Menachem Goldstein</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</si>
  <si>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Adversaries may use web servers to support support watering hole operations, as in [Drive-by Compromise](https://attack.mitre.org/techniques/T1189), or email servers to support [Phishing](https://attack.mitre.org/techniques/T1566) operations.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</si>
  <si>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Internet Scan: Response Metadata, Internet Scan: Response Content</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</si>
  <si>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 By utilizing a web service, adversaries can make it difficult to physically tie back operations to them.</t>
  </si>
  <si>
    <t>Adversaries may purchase and configure serverless cloud infrastructure, such as Cloudflare Workers or AWS Lambda functions,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</si>
  <si>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https://attack.mitre.org/techniques/T1583/007</t>
  </si>
  <si>
    <t>20 October 2022</t>
  </si>
  <si>
    <t>Awake Security</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</si>
  <si>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</si>
  <si>
    <t>https://attack.mitre.org/techniques/T1583/008</t>
  </si>
  <si>
    <t>17 April 2023</t>
  </si>
  <si>
    <t>Tom Hegel, Goldstein Menachem, Hiroki Nagahama, NEC Corporation, Manikantan Srinivasan, NEC Corporation India, Pooja Natarajan, NEC Corporation India, Juan Carlos Campuzano - Mnemo-CERT</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</si>
  <si>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t>
  </si>
  <si>
    <t>Internet Scan: Response Content, Domain Name: Domain Registration, Domain Name: Active DNS, Domain Name: Passive DNS, Internet Scan: Response Metadata</t>
  </si>
  <si>
    <t>Jeremy Galloway, Shailesh Tiwary (Indian Army), Goldstein Menachem</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</si>
  <si>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</si>
  <si>
    <t>Jeremy Galloway</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</si>
  <si>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</si>
  <si>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</si>
  <si>
    <t>13 April 2023</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</si>
  <si>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</si>
  <si>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</si>
  <si>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</si>
  <si>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https://attack.mitre.org/techniques/T1584/007</t>
  </si>
  <si>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t>
  </si>
  <si>
    <t>https://attack.mitre.org/techniques/T1585/003</t>
  </si>
  <si>
    <t>27 May 2022</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</si>
  <si>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</si>
  <si>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Francesco Bigarella</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</si>
  <si>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</si>
  <si>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Persona: Social Media, Network Traffic: Network Traffic Content</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</si>
  <si>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</si>
  <si>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Tristan Bennett, Seamless Intelligence, Bryan Onel</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</si>
  <si>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</si>
  <si>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https://attack.mitre.org/techniques/T1586/003</t>
  </si>
  <si>
    <t>21 October 2022</t>
  </si>
  <si>
    <t>Malware Repository: Malware Content, Malware Repository: Malware Metadata, Internet Scan: Response Content</t>
  </si>
  <si>
    <t>Certificate: Certificate Registration, Malware Repository: Malware Metadata, Internet Scan: Response Content, Malware Repository: Malware Content</t>
  </si>
  <si>
    <t>Malware Repository: Malware Metadata, Malware Repository: Malware Content</t>
  </si>
  <si>
    <t>SOCCRATES, Mnemonic AS</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</si>
  <si>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</si>
  <si>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reconnaissance</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</si>
  <si>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</si>
  <si>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Jannie Li, Microsoft Threat Intelligence Center (MSTIC)</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</si>
  <si>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Finally, where multi-factor authentication (MFA) based on out-of-band communications is in use, adversaries may compromise a service provider to gain access to MFA codes and one-time passwords (OTP).(Citation: Okta Scatter Swine 2022)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</si>
  <si>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Vinayak Wadhwa, Lucideus, Lee Christensen, SpecterOps, Toby Kohlenberg</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</si>
  <si>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</si>
  <si>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</si>
  <si>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</si>
  <si>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</si>
  <si>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</si>
  <si>
    <t>https://attack.mitre.org/techniques/T1593/003</t>
  </si>
  <si>
    <t>09 August 2022</t>
  </si>
  <si>
    <t>26 October 2022</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</si>
  <si>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</si>
  <si>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Matt Burrough, @mattburrough, Microsoft, Vinayak Wadhwa, SAFE Security</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</si>
  <si>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</si>
  <si>
    <t>https://attack.mitre.org/techniques/T1595/003</t>
  </si>
  <si>
    <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</si>
  <si>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Jan Petrov, Citi, Elvis Veliz, Citi, Richard Julian, Citi</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</si>
  <si>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</si>
  <si>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Philip Winther, Sebastian Salla, McAfee, Robert Simmons, @MalwareUtkonos, Ohad Zaidenberg, @ohad_mz, Liora Itkin, Liran Ravich, CardinalOps, Scott Cook, Capital One</t>
  </si>
  <si>
    <t>Application Log: Application Log Content, Network Traffic: Network Traffic Flow, Network Traffic: Network Traffic Content</t>
  </si>
  <si>
    <t>Philip Winther, Sebastian Salla, McAfee, Robert Simmons, @MalwareUtkonos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</si>
  <si>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</si>
  <si>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Philip Winther, Sebastian Salla, McAfee, Menachem Goldstein, Robert Simmons, @MalwareUtkonos, Elpidoforos Maragkos, @emaragkos, Joas Antonio dos Santos, @C0d3Cr4zy, Austin Herrin</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</si>
  <si>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</si>
  <si>
    <t>https://attack.mitre.org/techniques/T1598/004</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</si>
  <si>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</si>
  <si>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Firewall, System Access Controls</t>
  </si>
  <si>
    <t>Network Traffic: Network Traffic Content, Network Traffic: Network Connection Creation</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</si>
  <si>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</si>
  <si>
    <t>Identify network traffic sent or received by untrusted hosts or networks. Configure signatures to identify strings that may be found in a network device configuration.(Citation: US-CERT TA18-068A 2018)</t>
  </si>
  <si>
    <t xml:space="preserve">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t>
  </si>
  <si>
    <t>SaaS, Windows, macOS, Linux, Azure AD, Office 365, Google Workspace, IaaS</t>
  </si>
  <si>
    <t>Web Credential: Web Credential Usage, Web Credential: Web Credential Creation, Logon Session: Logon Session Creation</t>
  </si>
  <si>
    <t>Dylan Silva, AWS Security</t>
  </si>
  <si>
    <t>Linux, macOS, Windows, SaaS, IaaS</t>
  </si>
  <si>
    <t>Jack Burns, HubSpot</t>
  </si>
  <si>
    <t>Azure AD, SaaS, Windows, Office 365, Google Workspace, IaaS</t>
  </si>
  <si>
    <t>Web Credential: Web Credential Usage, Web Credential: Web Credential Creation, Logon Session: Logon Session Creation, User Account: User Account Authentication, Logon Session: Logon Session Metadata</t>
  </si>
  <si>
    <t>Blake Strom, Microsoft 365 Defender, Oleg Kolesnikov, Securonix, Jack Burns, HubSpot</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</si>
  <si>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</si>
  <si>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19 October 2022</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</si>
  <si>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</si>
  <si>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Kobi Haimovich, CardinalOps, Goldstein Menachem</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</si>
  <si>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</si>
  <si>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</si>
  <si>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 Adversaries may also use free or paid accounts on Platform-as-a-Service providers to host link targets while taking advantage of the widely trusted domains of those providers to avoid being blocked.(Citation: Netskope GCP Redirection)(Citation: Netskope Cloud Phishing)(Citation: Intezer App Service Phishing) Finally, adversaries may take advantage of the decentralized nature of the InterPlanetary File System (IPFS) to host link targets that are difficult to remove.(Citation: Talos IPFS 2022)</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</si>
  <si>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</si>
  <si>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https://attack.mitre.org/techniques/T1608/006</t>
  </si>
  <si>
    <t>13 March 2023</t>
  </si>
  <si>
    <t>Goldstein Menachem, Vijay Lalwani, Will Thomas, Equinix Threat Analysis Center (ETAC), Will Jolliffe, Hiroki Nagahama, NEC Corporation, Manikantan Srinivasan, NEC Corporation India, Pooja Natarajan, NEC Corporation India</t>
  </si>
  <si>
    <t>Alfredo Oliveira, Trend Micro, David Fiser, @anu4is, Trend Micro, Brad Geesaman, @bradgeesaman, Center for Threat-Informed Defense (CTID), Magno Logan, @magnologan, Trend Micro, Vishwas Manral, McAfee, Yossi Weizman, Azure Defender Research Team</t>
  </si>
  <si>
    <t>defense-evasion, execution</t>
  </si>
  <si>
    <t>Container: Container Start, Application Log: Application Log Content, Pod: Pod Creation, Container: Container Creation, Pod: Pod Modification</t>
  </si>
  <si>
    <t>Pawan Kinger, @kingerpawan, Trend Micro, Alfredo Oliveira, Trend Micro, Idan Frimark, Cisco, Center for Threat-Informed Defense (CTID), Magno Logan, @magnologan, Trend Micro, Ariel Shuper, Cisco, Vishwas Manral, McAfee, Yossi Weizman, Azure Defender Research Team</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</si>
  <si>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</si>
  <si>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</si>
  <si>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Process: Process Creation, Kernel: Kernel Module Load, Container: Container Creation, Volume: Volume Modification, Process: OS API Execution</t>
  </si>
  <si>
    <t>Yuval Avrahami, Palo Alto Networks, Daniel Prizmant, Palo Alto Networks, Joas Antonio dos Santos, @C0d3Cr4zy, Inmetrics, Alfredo Oliveira, Trend Micro, David Fiser, @anu4is, Trend Micro, Idan Frimark, Cisco, Magno Logan, @magnologan, Trend Micro, Ariel Shuper, Cisco, Yossi Weizman, Azure Defender Research Team, Vishwas Manral, McAfee, CrowdStrike, Eran Ayalon, Cybereason, Oren Ofer, Cybereason, Ilan Sokol, Cybereason</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</si>
  <si>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</si>
  <si>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Assaf Morag, @MoragAssaf, Team Nautilus Aqua Security, Roi Kol, @roykol1, Team Nautilus Aqua Security, Michael Katchinskiy, @michael64194968, Team Nautilus Aqua Security, Vishwas Manral, McAfee</t>
  </si>
  <si>
    <t>Pod: Pod Enumeration, Container: Container Enumeration</t>
  </si>
  <si>
    <t>Vishwas Manral, McAfee, Center for Threat-Informed Defense (CTID), Yossi Weizman, Azure Defender Research Team</t>
  </si>
  <si>
    <t>Windows, Linux, macOS, IaaS</t>
  </si>
  <si>
    <t>Pooja Natarajan, NEC Corporation India, Hiroki Nagahama, NEC Corporation, Manikantan Srinivasan, NEC Corporation India, Wes Hurd, Katie Nickels, Red Canary</t>
  </si>
  <si>
    <t>Process: Process Creation, Process: OS API Execution, Windows Registry: Windows Registry Key Access, Command: Command Execution</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</si>
  <si>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</si>
  <si>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Script: Script Execution, Active Directory: Active Directory Object Access, Process: Process Creation, Command: Command Execution, Network Traffic: Network Traffic Content</t>
  </si>
  <si>
    <t>Ted Samuels, Rapid7, Jonhnathan Ribeiro, 3CORESec, @_w0rk3r</t>
  </si>
  <si>
    <t>Module: Module Load, Script: Script Execution, Process: OS API Execution</t>
  </si>
  <si>
    <t>João Paulo de A. Filho, @Hug1nN__, Shlomi Salem, SentinelOne, Lior Ribak, SentinelOne, Rex Guo, @Xiaofei_REX, Confluera, Joas Antonio dos Santos, @C0d3Cr4zy, Inmetrics</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</si>
  <si>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</si>
  <si>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https://attack.mitre.org/techniques/T1621</t>
  </si>
  <si>
    <t>01 April 2022</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</si>
  <si>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</si>
  <si>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Windows, Office 365, Linux, macOS, IaaS, SaaS, Azure AD, Google Workspace</t>
  </si>
  <si>
    <t>User Account: User Account Authentication, Logon Session: Logon Session Metadata, Application Log: Application Log Content, Logon Session: Logon Session Creation</t>
  </si>
  <si>
    <t>Jon Sternstein, Stern Security, Pawel Partyka, Microsoft 365 Defender, Shanief Webb</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</si>
  <si>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</si>
  <si>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https://attack.mitre.org/techniques/T1622</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</si>
  <si>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</si>
  <si>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Process: Process Creation, Process: OS API Execution, Application Log: Application Log Content, Command: Command Execution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</si>
  <si>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</si>
  <si>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</si>
  <si>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09 April 2022</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</si>
  <si>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</si>
  <si>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</si>
  <si>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https://attack.mitre.org/techniques/T1648</t>
  </si>
  <si>
    <t>SaaS, IaaS, Office 365</t>
  </si>
  <si>
    <t>Cloud Service: Cloud Service Modification, Application Log: Application Log Content</t>
  </si>
  <si>
    <t>Shailesh Tiwary (Indian Army), Praetorian, Oleg Kolesnikov, Securonix, Cisco, Varonis Threat Labs, Alex Soler, AttackIQ</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</si>
  <si>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</si>
  <si>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https://attack.mitre.org/techniques/T1649</t>
  </si>
  <si>
    <t>03 August 2022</t>
  </si>
  <si>
    <t>Windows, Linux, macOS, Azure AD</t>
  </si>
  <si>
    <t>Command: Command Execution, Application Log: Application Log Content, Active Directory: Active Directory Credential Request, Active Directory: Active Directory Object Modification, Windows Registry: Windows Registry Key Access, File: File Access, Logon Session: Logon Session Creation</t>
  </si>
  <si>
    <t>Tristan Bennett, Seamless Intelligence, Lee Christensen, SpecterOps, Thirumalai Natarajan, Mandiant</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</si>
  <si>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</si>
  <si>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https://attack.mitre.org/techniques/T1650</t>
  </si>
  <si>
    <t>10 March 2023</t>
  </si>
  <si>
    <t xml:space="preserve">Much of this takes place outside the visibility of the target organization, making detection difficult for defenders. 
Detection efforts may be focused on related stages of the adversary lifecycle, such as during Initial Access. </t>
  </si>
  <si>
    <t>Jeremy Kennelly, Jeffrey Barto</t>
  </si>
  <si>
    <t>Adversaries may abuse cloud management services to execute commands within virtual machines or hybrid-joined devices. Resources such as AWS Systems Manager, Azure RunCommand, and Runbooks allow users to remotely run scripts in virtual machines by leveraging installed virtual machine agents. Similarly, in Azure AD environments, Microsoft Endpoint Manager allows Global or Intune Administrators to run scripts as SYSTEM on on-premises devices joined to the Azure AD.(Citation: AWS Systems Manager Run Command)(Citation: Microsoft Run Command)(Citation: SpecterOps Lateral Movement from Azure to On-Prem AD 2020)
If an adversary gains administrative access to a cloud environment, they may be able to abuse cloud management services to execute commands in the environment’s virtual machines or on-premises hybrid-joined devices.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</si>
  <si>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https://attack.mitre.org/techniques/T1651</t>
  </si>
  <si>
    <t>IaaS, Azure AD</t>
  </si>
  <si>
    <t>Cisco, Nichols Jasper, Jared Wilson, Caio Silva, Adrien Bataille, Anders Vejlby, Nader Zaveri</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</si>
  <si>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</si>
  <si>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https://attack.mitre.org/techniques/T1652</t>
  </si>
  <si>
    <t>28 March 2023</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</si>
  <si>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</si>
  <si>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https://attack.mitre.org/techniques/T1653</t>
  </si>
  <si>
    <t>05 June 2023</t>
  </si>
  <si>
    <t xml:space="preserve">Command-line invocation of tools capable of modifying services may be unusual and can be monitored for and alerted on, depending on how systems are typically used in a particular environment. 
</t>
  </si>
  <si>
    <t>Goldstein Menachem, Juan Tapiador</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</si>
  <si>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</si>
  <si>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https://attack.mitre.org/techniques/T1654</t>
  </si>
  <si>
    <t>Bilal Bahadır Yenici</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</si>
  <si>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</si>
  <si>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https://attack.mitre.org/techniques/T1656</t>
  </si>
  <si>
    <t>08 August 2023</t>
  </si>
  <si>
    <t>Pawel Partyka, Microsoft Threat Intelligence, Blake Strom, Microsoft Threat Intelligence</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</si>
  <si>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public exposure unless payment is made to the adversary.(Citation: Mandiant-leaks)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</si>
  <si>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https://attack.mitre.org/techniques/T1657</t>
  </si>
  <si>
    <t>18 August 2023</t>
  </si>
  <si>
    <t>Blake Strom, Microsoft Threat Intelligence, Pawel Partyka, Microsoft Threat Intelligence</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</si>
  <si>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t>
  </si>
  <si>
    <t>https://attack.mitre.org/techniques/T1659</t>
  </si>
  <si>
    <t>01 September 2023</t>
  </si>
  <si>
    <t>initial-access, command-and-control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</si>
</sst>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rgb="FF444444"/>
      <name val="Calibri"/>
      <family val="2"/>
    </font>
    <font>
      <b/>
      <sz val="11"/>
      <color rgb="FF000000"/>
      <name val="Calibri"/>
      <family val="2"/>
    </font>
    <font>
      <sz val="10"/>
      <color rgb="FF000000"/>
      <name val="Calibri"/>
      <family val="2"/>
    </font>
    <font>
      <b/>
      <sz val="10"/>
      <color rgb="FFFFFFFF"/>
      <name val="Calibri"/>
      <family val="2"/>
    </font>
    <font>
      <b/>
      <sz val="10"/>
      <color rgb="FF000000"/>
      <name val="Calibri"/>
      <family val="2"/>
    </font>
    <font>
      <sz val="12"/>
      <color rgb="FF006100"/>
      <name val="Calibri"/>
      <family val="2"/>
      <scheme val="minor"/>
    </font>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2"/>
      <color rgb="FF000000"/>
      <name val="Calibri"/>
      <family val="2"/>
      <scheme val="minor"/>
    </font>
    <font>
      <b/>
      <sz val="12"/>
      <color theme="1"/>
      <name val="Calibri"/>
      <family val="2"/>
      <scheme val="minor"/>
    </font>
    <font>
      <sz val="12"/>
      <color rgb="FFFF0000"/>
      <name val="Calibri"/>
      <family val="2"/>
      <scheme val="minor"/>
    </font>
    <font>
      <u/>
      <sz val="12"/>
      <color theme="10"/>
      <name val="Calibri"/>
      <family val="2"/>
      <scheme val="minor"/>
    </font>
  </fonts>
  <fills count="19">
    <fill>
      <patternFill patternType="none"/>
    </fill>
    <fill>
      <patternFill patternType="gray125"/>
    </fill>
    <fill>
      <patternFill patternType="solid">
        <fgColor rgb="FFD9E1F2"/>
        <bgColor indexed="64"/>
      </patternFill>
    </fill>
    <fill>
      <patternFill patternType="solid">
        <fgColor rgb="FFFFF2CC"/>
        <bgColor indexed="64"/>
      </patternFill>
    </fill>
    <fill>
      <patternFill patternType="solid">
        <fgColor rgb="FF92D050"/>
        <bgColor indexed="64"/>
      </patternFill>
    </fill>
    <fill>
      <patternFill patternType="solid">
        <fgColor rgb="FF7030A0"/>
        <bgColor rgb="FF000000"/>
      </patternFill>
    </fill>
    <fill>
      <patternFill patternType="solid">
        <fgColor rgb="FF404040"/>
        <bgColor rgb="FF000000"/>
      </patternFill>
    </fill>
    <fill>
      <patternFill patternType="solid">
        <fgColor rgb="FFFF4F4F"/>
        <bgColor rgb="FF000000"/>
      </patternFill>
    </fill>
    <fill>
      <patternFill patternType="solid">
        <fgColor rgb="FFFF7757"/>
        <bgColor rgb="FF000000"/>
      </patternFill>
    </fill>
    <fill>
      <patternFill patternType="solid">
        <fgColor rgb="FFF2F57B"/>
        <bgColor rgb="FF000000"/>
      </patternFill>
    </fill>
    <fill>
      <patternFill patternType="solid">
        <fgColor rgb="FF7D9CFF"/>
        <bgColor rgb="FF000000"/>
      </patternFill>
    </fill>
    <fill>
      <patternFill patternType="solid">
        <fgColor rgb="FFC6EFCE"/>
      </patternFill>
    </fill>
    <fill>
      <patternFill patternType="solid">
        <fgColor theme="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rgb="FFFFC000"/>
        <bgColor indexed="64"/>
      </patternFill>
    </fill>
    <fill>
      <patternFill patternType="solid">
        <fgColor rgb="FF305496"/>
        <bgColor indexed="64"/>
      </patternFill>
    </fill>
    <fill>
      <patternFill patternType="solid">
        <fgColor theme="4"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theme="1"/>
      </top>
      <bottom style="thin">
        <color theme="1"/>
      </bottom>
      <diagonal/>
    </border>
  </borders>
  <cellStyleXfs count="5">
    <xf numFmtId="0" fontId="0" fillId="0" borderId="0"/>
    <xf numFmtId="0" fontId="6" fillId="11" borderId="0" applyNumberFormat="0" applyBorder="0" applyAlignment="0" applyProtection="0"/>
    <xf numFmtId="0" fontId="7" fillId="0" borderId="0"/>
    <xf numFmtId="0" fontId="9" fillId="0" borderId="0" applyNumberFormat="0" applyFill="0" applyBorder="0" applyAlignment="0" applyProtection="0">
      <alignment vertical="top"/>
      <protection locked="0"/>
    </xf>
    <xf numFmtId="0" fontId="14" fillId="0" borderId="0" applyNumberFormat="0" applyFill="0" applyBorder="0" applyAlignment="0" applyProtection="0"/>
  </cellStyleXfs>
  <cellXfs count="70">
    <xf numFmtId="0" fontId="0" fillId="0" borderId="0" xfId="0"/>
    <xf numFmtId="0" fontId="0" fillId="4" borderId="0" xfId="0" applyFill="1"/>
    <xf numFmtId="0" fontId="3" fillId="0" borderId="6" xfId="0" applyFont="1" applyBorder="1" applyAlignment="1">
      <alignment horizontal="center" vertical="top" wrapText="1"/>
    </xf>
    <xf numFmtId="0" fontId="5" fillId="0" borderId="6" xfId="0" applyFont="1" applyBorder="1" applyAlignment="1">
      <alignment horizontal="center" vertical="top" wrapText="1"/>
    </xf>
    <xf numFmtId="0" fontId="3" fillId="0" borderId="1" xfId="0" applyFont="1" applyBorder="1" applyAlignment="1">
      <alignment horizontal="center" vertical="top"/>
    </xf>
    <xf numFmtId="0" fontId="3" fillId="0" borderId="2" xfId="0" applyFont="1" applyBorder="1" applyAlignment="1">
      <alignment horizontal="center" vertical="top"/>
    </xf>
    <xf numFmtId="0" fontId="4" fillId="5" borderId="2" xfId="0" applyFont="1" applyFill="1" applyBorder="1" applyAlignment="1">
      <alignment horizontal="center" vertical="top"/>
    </xf>
    <xf numFmtId="0" fontId="4" fillId="6" borderId="5" xfId="0" applyFont="1" applyFill="1" applyBorder="1" applyAlignment="1">
      <alignment horizontal="center" vertical="top"/>
    </xf>
    <xf numFmtId="0" fontId="4" fillId="6" borderId="6" xfId="0" applyFont="1" applyFill="1" applyBorder="1" applyAlignment="1">
      <alignment horizontal="center" vertical="top"/>
    </xf>
    <xf numFmtId="0" fontId="3" fillId="7" borderId="5" xfId="0" applyFont="1" applyFill="1" applyBorder="1" applyAlignment="1">
      <alignment horizontal="center" vertical="top"/>
    </xf>
    <xf numFmtId="0" fontId="3" fillId="8" borderId="5" xfId="0" applyFont="1" applyFill="1" applyBorder="1" applyAlignment="1">
      <alignment horizontal="center" vertical="top"/>
    </xf>
    <xf numFmtId="0" fontId="3" fillId="9" borderId="5" xfId="0" applyFont="1" applyFill="1" applyBorder="1" applyAlignment="1">
      <alignment horizontal="center" vertical="top"/>
    </xf>
    <xf numFmtId="0" fontId="3" fillId="10" borderId="5" xfId="0" applyFont="1" applyFill="1" applyBorder="1" applyAlignment="1">
      <alignment horizontal="center" vertical="top"/>
    </xf>
    <xf numFmtId="0" fontId="0" fillId="0" borderId="0" xfId="0" applyAlignment="1">
      <alignment horizontal="center" vertical="top"/>
    </xf>
    <xf numFmtId="0" fontId="0" fillId="0" borderId="3" xfId="0" applyBorder="1" applyAlignment="1">
      <alignment vertical="top" wrapText="1"/>
    </xf>
    <xf numFmtId="0" fontId="0" fillId="0" borderId="0" xfId="0" applyAlignment="1">
      <alignment vertical="top"/>
    </xf>
    <xf numFmtId="0" fontId="8" fillId="0" borderId="1" xfId="2" applyFont="1" applyBorder="1" applyAlignment="1">
      <alignment horizontal="center" vertical="top"/>
    </xf>
    <xf numFmtId="0" fontId="8" fillId="0" borderId="1" xfId="2" applyFont="1" applyBorder="1" applyAlignment="1">
      <alignment horizontal="center" vertical="top" wrapText="1"/>
    </xf>
    <xf numFmtId="0" fontId="7" fillId="0" borderId="0" xfId="2"/>
    <xf numFmtId="0" fontId="7" fillId="0" borderId="0" xfId="2" applyAlignment="1">
      <alignment wrapText="1"/>
    </xf>
    <xf numFmtId="0" fontId="0" fillId="2" borderId="0" xfId="0" applyFill="1" applyAlignment="1">
      <alignment horizontal="center"/>
    </xf>
    <xf numFmtId="0" fontId="6" fillId="11" borderId="7" xfId="1" applyBorder="1"/>
    <xf numFmtId="0" fontId="6" fillId="11" borderId="8" xfId="1" applyBorder="1"/>
    <xf numFmtId="0" fontId="6" fillId="11" borderId="9" xfId="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Alignment="1">
      <alignment horizontal="left" vertical="top"/>
    </xf>
    <xf numFmtId="0" fontId="0" fillId="3" borderId="0" xfId="0" applyFill="1" applyAlignment="1">
      <alignment horizontal="left" vertical="top"/>
    </xf>
    <xf numFmtId="0" fontId="2" fillId="0" borderId="1" xfId="0" applyFont="1" applyBorder="1" applyAlignment="1">
      <alignment horizontal="left" vertical="top" wrapText="1"/>
    </xf>
    <xf numFmtId="0" fontId="0" fillId="4" borderId="0" xfId="0" applyFill="1" applyAlignment="1">
      <alignment horizontal="left" vertical="top"/>
    </xf>
    <xf numFmtId="0" fontId="0" fillId="12" borderId="0" xfId="0" applyFill="1" applyAlignment="1">
      <alignment horizontal="center" vertical="top"/>
    </xf>
    <xf numFmtId="0" fontId="0" fillId="13" borderId="0" xfId="0" applyFill="1" applyAlignment="1">
      <alignment horizontal="center" vertical="top"/>
    </xf>
    <xf numFmtId="0" fontId="0" fillId="2" borderId="0" xfId="0" applyFill="1" applyAlignment="1">
      <alignment horizontal="center" vertical="top"/>
    </xf>
    <xf numFmtId="0" fontId="0" fillId="14" borderId="0" xfId="0" applyFill="1" applyAlignment="1">
      <alignment horizontal="center" vertical="top"/>
    </xf>
    <xf numFmtId="0" fontId="11" fillId="0" borderId="0" xfId="0" applyFont="1"/>
    <xf numFmtId="14" fontId="0" fillId="0" borderId="0" xfId="0" applyNumberFormat="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16" borderId="15" xfId="0" applyFill="1" applyBorder="1"/>
    <xf numFmtId="0" fontId="0" fillId="16" borderId="16" xfId="0" applyFill="1" applyBorder="1"/>
    <xf numFmtId="0" fontId="0" fillId="16" borderId="17" xfId="0" applyFill="1" applyBorder="1"/>
    <xf numFmtId="0" fontId="12" fillId="0" borderId="23" xfId="0" applyFont="1" applyBorder="1" applyAlignment="1">
      <alignment horizontal="left" vertical="top"/>
    </xf>
    <xf numFmtId="1" fontId="2" fillId="0" borderId="0" xfId="0" applyNumberFormat="1" applyFont="1" applyAlignment="1">
      <alignment horizontal="left"/>
    </xf>
    <xf numFmtId="0" fontId="1" fillId="0" borderId="18" xfId="0" applyFont="1" applyBorder="1"/>
    <xf numFmtId="0" fontId="13" fillId="17" borderId="0" xfId="0" applyFont="1" applyFill="1" applyAlignment="1">
      <alignment horizontal="center" vertical="top"/>
    </xf>
    <xf numFmtId="0" fontId="0" fillId="12" borderId="0" xfId="0" applyFill="1" applyAlignment="1">
      <alignment horizontal="center" vertical="top"/>
    </xf>
    <xf numFmtId="0" fontId="0" fillId="2" borderId="0" xfId="0" applyFill="1" applyAlignment="1">
      <alignment horizontal="center" vertical="top"/>
    </xf>
    <xf numFmtId="0" fontId="0" fillId="15" borderId="0" xfId="0" applyFill="1" applyAlignment="1">
      <alignment horizontal="center" vertical="top"/>
    </xf>
    <xf numFmtId="0" fontId="0" fillId="14" borderId="0" xfId="0" applyFill="1" applyAlignment="1">
      <alignment horizontal="center" vertical="top"/>
    </xf>
    <xf numFmtId="0" fontId="4" fillId="5" borderId="4" xfId="0" applyFont="1" applyFill="1" applyBorder="1" applyAlignment="1">
      <alignment horizontal="center" vertical="top"/>
    </xf>
    <xf numFmtId="0" fontId="4" fillId="5" borderId="2" xfId="0" applyFont="1" applyFill="1" applyBorder="1" applyAlignment="1">
      <alignment horizontal="center" vertical="top"/>
    </xf>
    <xf numFmtId="0" fontId="11" fillId="0" borderId="0" xfId="0" applyNumberFormat="1" applyFont="1"/>
    <xf numFmtId="0" fontId="11" fillId="0" borderId="0" xfId="0" applyFont="1" applyAlignment="1">
      <alignment wrapText="1"/>
    </xf>
    <xf numFmtId="0" fontId="0" fillId="0" borderId="0" xfId="0" applyAlignment="1">
      <alignment horizontal="left" vertical="top" wrapText="1"/>
    </xf>
    <xf numFmtId="0" fontId="0" fillId="0" borderId="0" xfId="0" applyAlignment="1">
      <alignment wrapText="1"/>
    </xf>
    <xf numFmtId="0" fontId="8" fillId="0" borderId="1" xfId="2" applyNumberFormat="1" applyFont="1" applyBorder="1" applyAlignment="1">
      <alignment horizontal="center" vertical="top" wrapText="1"/>
    </xf>
    <xf numFmtId="0" fontId="0" fillId="0" borderId="0" xfId="0" applyNumberFormat="1" applyAlignment="1">
      <alignment wrapText="1"/>
    </xf>
    <xf numFmtId="0" fontId="7" fillId="0" borderId="0" xfId="2" applyNumberFormat="1" applyAlignment="1">
      <alignment wrapText="1"/>
    </xf>
    <xf numFmtId="0" fontId="14" fillId="0" borderId="0" xfId="4" applyNumberFormat="1" applyAlignment="1">
      <alignment wrapText="1"/>
    </xf>
    <xf numFmtId="0" fontId="0" fillId="14" borderId="0" xfId="0" applyFill="1" applyAlignment="1">
      <alignment horizontal="center" vertical="top" wrapText="1"/>
    </xf>
    <xf numFmtId="0" fontId="0" fillId="18" borderId="0" xfId="0" applyFill="1" applyAlignment="1">
      <alignment horizontal="center" vertical="top"/>
    </xf>
    <xf numFmtId="0" fontId="0" fillId="18" borderId="0" xfId="0" applyFill="1" applyAlignment="1">
      <alignment horizontal="left" vertical="top"/>
    </xf>
    <xf numFmtId="0" fontId="11" fillId="18" borderId="0" xfId="0" applyFont="1" applyFill="1"/>
    <xf numFmtId="0" fontId="11" fillId="15" borderId="0" xfId="0" applyFont="1" applyFill="1"/>
  </cellXfs>
  <cellStyles count="5">
    <cellStyle name="Good" xfId="1" builtinId="26"/>
    <cellStyle name="Hyperlink" xfId="4" builtinId="8"/>
    <cellStyle name="Hyperlink 2" xfId="3" xr:uid="{3AA4B3EF-D78B-AB4A-B334-8EBB52A2930F}"/>
    <cellStyle name="Normal" xfId="0" builtinId="0"/>
    <cellStyle name="Normal 2" xfId="2" xr:uid="{6C0BDFEF-4B8F-A247-80EF-9C2D2966FA8B}"/>
  </cellStyles>
  <dxfs count="11">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fgColor indexed="64"/>
          <bgColor theme="4" tint="0.79998168889431442"/>
        </patternFill>
      </fill>
    </dxf>
    <dxf>
      <fill>
        <patternFill>
          <fgColor indexed="64"/>
          <bgColor theme="4" tint="0.79998168889431442"/>
        </patternFill>
      </fill>
    </dxf>
    <dxf>
      <fill>
        <patternFill>
          <fgColor indexed="64"/>
          <bgColor theme="4" tint="0.79998168889431442"/>
        </patternFill>
      </fill>
    </dxf>
    <dxf>
      <fill>
        <patternFill>
          <fgColor indexed="64"/>
          <bgColor theme="4" tint="0.79998168889431442"/>
        </patternFill>
      </fill>
    </dxf>
    <dxf>
      <alignment horizontal="general" vertical="bottom" textRotation="0" wrapText="1" indent="0" justifyLastLine="0" shrinkToFit="0" readingOrder="0"/>
    </dxf>
    <dxf>
      <alignment textRotation="0" wrapText="1"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exia Crumpton" id="{904307EF-B3E5-4244-915F-3902586D9F0C}" userId="S::acrumpton@mitre-engenuity.org::16d55ecf-aa02-4c5c-94f5-e0d5f455a48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231CD7-11E7-BC40-BC9C-2F6EFB148F12}" name="TechniqueData" displayName="TechniqueData" ref="A3:AU641" totalsRowShown="0" headerRowDxfId="10">
  <autoFilter ref="A3:AU641" xr:uid="{16231CD7-11E7-BC40-BC9C-2F6EFB148F12}"/>
  <sortState xmlns:xlrd2="http://schemas.microsoft.com/office/spreadsheetml/2017/richdata2" ref="A4:AU605">
    <sortCondition ref="C3:C605"/>
  </sortState>
  <tableColumns count="47">
    <tableColumn id="34" xr3:uid="{FFE1ADF8-856B-2A42-A00B-6C62937F49C2}" name="Total Ransomware Top Score (Utility)">
      <calculatedColumnFormula>parameters!$J$21*TechniqueData[[#This Row],[TAT Utility]]+parameters!$J$22*TechniqueData[[#This Row],[Count Utility]]</calculatedColumnFormula>
    </tableColumn>
    <tableColumn id="33" xr3:uid="{4EB85A57-872B-4B26-9CF3-D67DA43E0FAD}" name="Total Top Att&amp;ck Score ">
      <calculatedColumnFormula>SUM(H4,M4,V4)*(1+SUM(AF4,AH4,AJ4,AL4,AN4))</calculatedColumnFormula>
    </tableColumn>
    <tableColumn id="35" xr3:uid="{89D1303A-F531-4D4F-8F8F-D17CE76ABCCB}" name="Technique (ID)"/>
    <tableColumn id="2" xr3:uid="{74371775-0130-F446-97C3-6C50E8C2D749}" name="Technique (Name)" dataDxfId="9"/>
    <tableColumn id="3" xr3:uid="{E6421C7F-9509-2E4C-9BF4-2E284200B546}" name="Sub-technique (Name)"/>
    <tableColumn id="32" xr3:uid="{25E54F86-DEE0-D842-8D1B-D9D045A38070}" name="Num. TID Before"/>
    <tableColumn id="31" xr3:uid="{14D9ACC4-00F2-7547-B2D1-FC28871FB1B1}" name="Num. TID After"/>
    <tableColumn id="30" xr3:uid="{F4AB1645-3043-504B-84A8-87D73C60DBF7}" name="Choke Point Score">
      <calculatedColumnFormula>parameters!$J$10*TechniqueData[[#This Row],[Before Utility]]+parameters!$J$11*TechniqueData[[#This Row],[After Utility]]</calculatedColumnFormula>
    </tableColumn>
    <tableColumn id="39" xr3:uid="{C283DC34-A46E-404C-BE7C-4C0F141FCBFC}" name="Before Utility (unclipped)">
      <calculatedColumnFormula>(TechniqueData[[#This Row],[Num. TID Before]]-parameters!$D$8)/(parameters!$D$9-parameters!$D$8)</calculatedColumnFormula>
    </tableColumn>
    <tableColumn id="38" xr3:uid="{9E2AD081-13C3-EE45-93CB-CD2BAA5DD2BB}" name="Before Utility">
      <calculatedColumnFormula>IF(TechniqueData[[#This Row],[Before Utility (unclipped)]]&gt;1,1, IF(TechniqueData[[#This Row],[Before Utility (unclipped)]]&lt;0,0, TechniqueData[[#This Row],[Before Utility (unclipped)]]))</calculatedColumnFormula>
    </tableColumn>
    <tableColumn id="37" xr3:uid="{8E7EDD2D-F81F-5347-A475-4065E509ACD0}" name="After Utility (unclipped)">
      <calculatedColumnFormula>(TechniqueData[[#This Row],[Num. TID After]]-parameters!$D$10)/(parameters!$D$11-parameters!$D$10)</calculatedColumnFormula>
    </tableColumn>
    <tableColumn id="36" xr3:uid="{183D54FF-5783-8B40-A499-5EC8983FB991}" name="After Utility">
      <calculatedColumnFormula>IF(TechniqueData[[#This Row],[After Utility (unclipped)]]&gt;1,1, IF(TechniqueData[[#This Row],[After Utility (unclipped)]]&lt;0,0, TechniqueData[[#This Row],[After Utility (unclipped)]]))</calculatedColumnFormula>
    </tableColumn>
    <tableColumn id="27" xr3:uid="{3716BA3F-491C-364C-BACC-313C4BAC8609}" name="Prevalence Scores"/>
    <tableColumn id="4" xr3:uid="{AE7A9F16-BA2D-EF4B-ACB9-D99009F39605}" name="Num. CAR" dataDxfId="7"/>
    <tableColumn id="5" xr3:uid="{FD05F95D-7485-AE45-9E06-5DB3602E64E6}" name="Num. Sigma" dataDxfId="6"/>
    <tableColumn id="6" xr3:uid="{678763CB-F7D5-4741-BFA9-8DBFB70E0D89}" name="Num. ES SIEM" dataDxfId="5"/>
    <tableColumn id="7" xr3:uid="{870DF541-E181-2A48-A472-EB99B26E75E1}" name="Num. Splunk" dataDxfId="4"/>
    <tableColumn id="15" xr3:uid="{71DE9E0E-7284-40D2-823E-1340C41189E5}" name="CIS Controls" dataDxfId="3"/>
    <tableColumn id="14" xr3:uid="{9907181B-210D-4917-A218-298AC742360C}" name="Num. CIS Controls" dataDxfId="2"/>
    <tableColumn id="16" xr3:uid="{ED8FF4B2-0FA4-426D-A483-5A34565188FC}" name="NIST Controls" dataDxfId="1"/>
    <tableColumn id="8" xr3:uid="{0343C2C1-C45D-8645-A7F8-FB40112F5C95}" name="Num. 800-53 (r5)" dataDxfId="0"/>
    <tableColumn id="10" xr3:uid="{CAB14FCA-E8B8-4C00-9F33-0DB4559642C4}" name="Actionability Score">
      <calculatedColumnFormula>parameters!$J$4*TechniqueData[[#This Row],[Mitigations Utility]] + parameters!$J$5*TechniqueData[[#This Row],[Detections Utility]]</calculatedColumnFormula>
    </tableColumn>
    <tableColumn id="45" xr3:uid="{CF92AE1B-0A23-1041-876D-F93227FF8F24}" name="Total Mitigations"/>
    <tableColumn id="44" xr3:uid="{757C89C0-FCE6-2242-9DAB-68228BB380DC}" name="Mitigations Utility (unclipped)"/>
    <tableColumn id="43" xr3:uid="{92D5B6D0-5989-AC47-A8BF-21F4067CA15C}" name="Mitigations Utility"/>
    <tableColumn id="42" xr3:uid="{CF6693FD-5839-1243-BD89-2C9AB3FFE291}" name="Total Detections"/>
    <tableColumn id="41" xr3:uid="{DBD0165B-2245-2244-8DF8-F2BD4D4C8894}" name="Detections Utility (unclipped)"/>
    <tableColumn id="40" xr3:uid="{F7D7FA57-2522-DB42-AFF8-405E1E1B276A}" name="Detections Utility"/>
    <tableColumn id="1" xr3:uid="{CE3BAD23-65F9-8448-AB07-4988E1B4416B}" name="Technique Status"/>
    <tableColumn id="17" xr3:uid="{065848EB-5E17-43BB-8601-CD50132D61E6}" name="data sources" dataDxfId="8"/>
    <tableColumn id="19" xr3:uid="{24078B67-B6D9-46C9-B814-D855EB8A71A8}" name="Process Coverage">
      <calculatedColumnFormula array="1">IF(SUMPRODUCT(--(NOT(ISERR(SEARCH({"Process","Command","Script","WMI","Module","Pipe","Service"},AD4)))))&gt;0,"1","0")</calculatedColumnFormula>
    </tableColumn>
    <tableColumn id="24" xr3:uid="{6A61B421-4EAA-C846-AF5F-0AEC845F38C2}" name="Process Modifier"/>
    <tableColumn id="20" xr3:uid="{4D532940-A715-4A08-8D8D-6E9B65B0D55E}" name="Network Coverage">
      <calculatedColumnFormula array="1">IF(SUMPRODUCT(--(NOT(ISERR(SEARCH({"Network","Firewall"},AD4)))))&gt;0,"1","0")</calculatedColumnFormula>
    </tableColumn>
    <tableColumn id="18" xr3:uid="{C7E4A516-E74B-C547-9FB4-02F25AED3967}" name="Network Modifier"/>
    <tableColumn id="21" xr3:uid="{85237D7C-AE1E-464D-A4E4-0CA77D3020BC}" name="File Coverage">
      <calculatedColumnFormula array="1">IF(SUMPRODUCT(--(NOT(ISERR(SEARCH({"File","Group","Logon","Schedule","User","Registry","Active","Application"},AD4)))))&gt;0,"1","0")</calculatedColumnFormula>
    </tableColumn>
    <tableColumn id="13" xr3:uid="{A078EFA7-3462-9245-B855-5B565C0A2959}" name="File Modifier"/>
    <tableColumn id="22" xr3:uid="{F6E76C3E-2D0B-4F84-BE18-4F28D6BAAD92}" name="Cloud Coverage">
      <calculatedColumnFormula array="1">IF(SUMPRODUCT(--(NOT(ISERR(SEARCH({"Cloud","Cluster","Container","Image","Instance","Pod","Snapshot","Volume"},AD4)))))&gt;0,"1","0")</calculatedColumnFormula>
    </tableColumn>
    <tableColumn id="11" xr3:uid="{AEDF0A33-C613-3040-B1C3-B4503E0BB5F4}" name="Cloud Modifier"/>
    <tableColumn id="23" xr3:uid="{BEF7F23C-B167-4B66-9114-34E12057D796}" name="Hardware Coverage">
      <calculatedColumnFormula array="1">IF(SUMPRODUCT(--(NOT(ISERR(SEARCH({"Drive","Firmware","Host","Kernel"},AD4)))))&gt;0,"1","0")</calculatedColumnFormula>
    </tableColumn>
    <tableColumn id="9" xr3:uid="{A4C8D28E-261E-4940-873F-0764116FA7FE}" name="Hardware Modifier"/>
    <tableColumn id="25" xr3:uid="{234AAD8E-8C3C-4864-97AE-AEF24856102F}" name="Ransomware (Total # of ATT&amp;CK Observations)"/>
    <tableColumn id="12" xr3:uid="{02C0A71B-5D73-41F6-8F3D-AD4789B8B46C}" name="Total Ransomware Top Score (Utility)2">
      <calculatedColumnFormula>parameters!$J$21*TechniqueData[[#This Row],[TAT Utility]]+parameters!$J$22*TechniqueData[[#This Row],[Count Utility]]</calculatedColumnFormula>
    </tableColumn>
    <tableColumn id="29" xr3:uid="{C0257BC7-8D5C-47CA-9E90-6BA62E9E3728}" name="TAT Utility (unclipped)">
      <calculatedColumnFormula>(TechniqueData[[#This Row],[Total Top Att&amp;ck Score ]]-parameters!$D$19)/(parameters!$D$20-parameters!$D$19)</calculatedColumnFormula>
    </tableColumn>
    <tableColumn id="46" xr3:uid="{95BE68C9-141A-4F5F-A9DF-E6C3696547B0}" name="TAT Utility">
      <calculatedColumnFormula>IF(TechniqueData[[#This Row],[TAT Utility (unclipped)]]&gt;1,1, IF(TechniqueData[[#This Row],[TAT Utility (unclipped)]]&lt;0,0, TechniqueData[[#This Row],[TAT Utility (unclipped)]]) )</calculatedColumnFormula>
    </tableColumn>
    <tableColumn id="47" xr3:uid="{5DC5FC8F-3666-4E87-94D3-04DC864E3CD1}" name="Count Utility (unclipped)">
      <calculatedColumnFormula>(TechniqueData[[#This Row],[Ransomware (Total '# of ATT&amp;CK Observations)]]-parameters!$D$21)/(parameters!$D$22-parameters!$D$21)</calculatedColumnFormula>
    </tableColumn>
    <tableColumn id="48" xr3:uid="{BE7138C8-4511-4671-9BE1-8FA330A033E0}" name="Count Utility">
      <calculatedColumnFormula>IF(TechniqueData[[#This Row],[Count Utility (unclipped)]]&gt;1,1, IF(TechniqueData[[#This Row],[Count Utility (unclipped)]]&lt;0,0, TechniqueData[[#This Row],[Count Utility (unclipped)]]) )</calculatedColumnFormula>
    </tableColumn>
    <tableColumn id="28" xr3:uid="{05759BF5-0105-4501-9A20-BF37443652F8}" name="Total Ransomware Top Score (Polynomial)2">
      <calculatedColumnFormula>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2-03-03T21:17:14.89" personId="{904307EF-B3E5-4244-915F-3902586D9F0C}" id="{C8C0DA6D-81EC-4D8E-B0EB-4EDDEC5EA839}">
    <text>Ease of Use 
Response Time 
OS Coverage (Visibility)</text>
  </threadedComment>
  <threadedComment ref="C5" dT="2022-03-03T21:37:32.52" personId="{904307EF-B3E5-4244-915F-3902586D9F0C}" id="{EB64C9E7-13DF-417D-96BB-2AB76B32F74D}">
    <text xml:space="preserve">Without the right tools or processes to aggregate and make sense of all the data, your team might not be effective yet after automating a few rules/queries. Hunters might be running queries and still get a very high amount of events that still need to be analyzed.
Tools collecting/integrating the right data (NOT JUST MORE DATA) to improve the detection of an adversary technique.
</text>
  </threadedComment>
  <threadedComment ref="C6" dT="2022-03-03T21:40:10.11" personId="{904307EF-B3E5-4244-915F-3902586D9F0C}" id="{0DBD9DCC-E22C-4CA6-B2A3-5FB64D883C65}">
    <text>Tools helping you leverage more than just simple outlier detection techniques. Here is where the capability of using advanced data science techniques are posible with the right libraries and plugins provided by your tools with access to your data (i.e Integration of Spark Analytics). (Remember, data science concepts such as machine learning might not be applicable to every single use case or technique that you are trying to detect). If you can validate the detection of an adversay technique by just applying basic data science techniques, then you might be already in the "Very Good" level.</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techniques/T1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7978-445B-B940-9D99-F64F67CA40D8}">
  <dimension ref="A1:G27"/>
  <sheetViews>
    <sheetView workbookViewId="0">
      <selection activeCell="E12" sqref="E12"/>
    </sheetView>
  </sheetViews>
  <sheetFormatPr baseColWidth="10" defaultColWidth="11" defaultRowHeight="16" x14ac:dyDescent="0.2"/>
  <cols>
    <col min="1" max="1" width="44.5" customWidth="1"/>
    <col min="2" max="2" width="11.1640625" customWidth="1"/>
    <col min="3" max="3" width="36.6640625" customWidth="1"/>
    <col min="5" max="5" width="29.1640625" customWidth="1"/>
    <col min="6" max="6" width="9.6640625" customWidth="1"/>
    <col min="7" max="7" width="41" customWidth="1"/>
  </cols>
  <sheetData>
    <row r="1" spans="1:7" x14ac:dyDescent="0.2">
      <c r="A1" t="s">
        <v>0</v>
      </c>
    </row>
    <row r="2" spans="1:7" x14ac:dyDescent="0.2">
      <c r="A2" s="21" t="s">
        <v>1</v>
      </c>
      <c r="B2" s="22" t="s">
        <v>2</v>
      </c>
      <c r="C2" s="23" t="s">
        <v>3</v>
      </c>
      <c r="E2" s="44" t="s">
        <v>4</v>
      </c>
      <c r="F2" s="45" t="s">
        <v>2</v>
      </c>
      <c r="G2" s="46" t="s">
        <v>3</v>
      </c>
    </row>
    <row r="3" spans="1:7" x14ac:dyDescent="0.2">
      <c r="A3" s="24" cm="1">
        <f t="array" ref="A3:C12">_xlfn._xlws.SORT(_xlfn._xlws.FILTER(Methodology!B4:D641,Methodology!B4:B641&gt;=LARGE(Methodology!B4:B641,10)),1,-1)</f>
        <v>3595.7685788095241</v>
      </c>
      <c r="B3" t="str">
        <v>T1574</v>
      </c>
      <c r="C3" s="25" t="str">
        <v>Hijack Execution Flow</v>
      </c>
      <c r="E3" s="49" cm="1">
        <f t="array" ref="E3:G12">_xlfn._xlws.SORT(
    _xlfn.CHOOSECOLS(
        _xlfn._xlws.FILTER(
            TechniqueData[[Total Ransomware Top Score (Utility)]:[Technique (Name)]],
            TechniqueData[Total Ransomware Top Score (Utility)]&gt;=LARGE(TechniqueData[Total Ransomware Top Score (Utility)], 10)
        ),
        1,
        3,
        4
    ),
    1,
    -1
)</f>
        <v>0.8666666666666667</v>
      </c>
      <c r="F3" t="str">
        <v>T1486</v>
      </c>
      <c r="G3" s="40" t="str">
        <v>Data Encrypted for Impact</v>
      </c>
    </row>
    <row r="4" spans="1:7" x14ac:dyDescent="0.2">
      <c r="A4" s="24">
        <v>3163.7479529523812</v>
      </c>
      <c r="B4" t="str">
        <v>T1562</v>
      </c>
      <c r="C4" s="25" t="str">
        <v>Impair Defenses</v>
      </c>
      <c r="E4" s="39">
        <v>0.76666666666666661</v>
      </c>
      <c r="F4" t="str">
        <v>T1490</v>
      </c>
      <c r="G4" s="40" t="str">
        <v>Inhibit System Recovery</v>
      </c>
    </row>
    <row r="5" spans="1:7" x14ac:dyDescent="0.2">
      <c r="A5" s="24">
        <v>2383.2333333333331</v>
      </c>
      <c r="B5" t="str">
        <v>T1543</v>
      </c>
      <c r="C5" s="25" t="str">
        <v>Create or Modify System Process</v>
      </c>
      <c r="E5" s="39">
        <v>0.6333333333333333</v>
      </c>
      <c r="F5" t="str">
        <v>T1027</v>
      </c>
      <c r="G5" s="40" t="str">
        <v>Obfuscated Files or Information</v>
      </c>
    </row>
    <row r="6" spans="1:7" x14ac:dyDescent="0.2">
      <c r="A6" s="24">
        <v>2094.2142857142858</v>
      </c>
      <c r="B6" t="str">
        <v>T1557.003</v>
      </c>
      <c r="C6" s="25" t="str">
        <v>Adversary-in-the-Middle</v>
      </c>
      <c r="E6" s="39">
        <v>0.6333333333333333</v>
      </c>
      <c r="F6" t="str">
        <v>T1562.001</v>
      </c>
      <c r="G6" s="40" t="str">
        <v>Impair Defenses</v>
      </c>
    </row>
    <row r="7" spans="1:7" x14ac:dyDescent="0.2">
      <c r="A7" s="24">
        <v>2091.2428571428572</v>
      </c>
      <c r="B7" t="str">
        <v>T1564.010</v>
      </c>
      <c r="C7" s="25" t="str">
        <v>Hide Artifacts</v>
      </c>
      <c r="E7" s="39">
        <v>0.6</v>
      </c>
      <c r="F7" t="str">
        <v>T1489</v>
      </c>
      <c r="G7" s="40" t="str">
        <v>Service Stop</v>
      </c>
    </row>
    <row r="8" spans="1:7" x14ac:dyDescent="0.2">
      <c r="A8" s="24">
        <v>2070.4243338095239</v>
      </c>
      <c r="B8" t="str">
        <v>T1569</v>
      </c>
      <c r="C8" s="25" t="str">
        <v>System Services</v>
      </c>
      <c r="E8" s="39">
        <v>0.56666666666666665</v>
      </c>
      <c r="F8" t="str">
        <v>T1036</v>
      </c>
      <c r="G8" s="40" t="str">
        <v>Masquerading</v>
      </c>
    </row>
    <row r="9" spans="1:7" x14ac:dyDescent="0.2">
      <c r="A9" s="24">
        <v>1995.6903751428572</v>
      </c>
      <c r="B9" t="str">
        <v>T1218</v>
      </c>
      <c r="C9" s="25" t="str">
        <v>Signed Binary Proxy Execution</v>
      </c>
      <c r="E9" s="39">
        <v>0.56666666666666665</v>
      </c>
      <c r="F9" t="str">
        <v>T1057</v>
      </c>
      <c r="G9" s="40" t="str">
        <v>Process Discovery</v>
      </c>
    </row>
    <row r="10" spans="1:7" x14ac:dyDescent="0.2">
      <c r="A10" s="24">
        <v>1975.0523809523811</v>
      </c>
      <c r="B10" t="str">
        <v>T1559.003</v>
      </c>
      <c r="C10" s="25" t="str">
        <v>Inter-Process Communication</v>
      </c>
      <c r="E10" s="39">
        <v>0.56666666666666665</v>
      </c>
      <c r="F10" t="str">
        <v>T1059.001</v>
      </c>
      <c r="G10" s="40" t="str">
        <v>Command and Scripting Interpreter</v>
      </c>
    </row>
    <row r="11" spans="1:7" x14ac:dyDescent="0.2">
      <c r="A11" s="24">
        <v>1955.6557074285713</v>
      </c>
      <c r="B11" t="str">
        <v>T1548</v>
      </c>
      <c r="C11" s="25" t="str">
        <v>Abuse Elevation Control Mechanism</v>
      </c>
      <c r="E11" s="39">
        <v>0.56666666666666665</v>
      </c>
      <c r="F11" t="str">
        <v>T1083</v>
      </c>
      <c r="G11" s="40" t="str">
        <v>File and Directory Discovery</v>
      </c>
    </row>
    <row r="12" spans="1:7" x14ac:dyDescent="0.2">
      <c r="A12" s="26">
        <v>1647.3579854761906</v>
      </c>
      <c r="B12" s="27" t="str">
        <v>T1552</v>
      </c>
      <c r="C12" s="28" t="str">
        <v>Unsecured Credentials</v>
      </c>
      <c r="E12" s="41">
        <v>0.56666666666666665</v>
      </c>
      <c r="F12" s="42" t="str">
        <v>T1112</v>
      </c>
      <c r="G12" s="43" t="str">
        <v>Modify Registry</v>
      </c>
    </row>
    <row r="14" spans="1:7" x14ac:dyDescent="0.2">
      <c r="C14" t="s">
        <v>5</v>
      </c>
    </row>
    <row r="15" spans="1:7" x14ac:dyDescent="0.2">
      <c r="A15" t="s">
        <v>6</v>
      </c>
      <c r="B15" t="s">
        <v>7</v>
      </c>
      <c r="C15">
        <f>IF(B15="N",0.2*0.99,IF(B15="L", 0.2 * 0.66,IF(B15="M",0.2*0.33,IF(B15="H",0))))</f>
        <v>0</v>
      </c>
    </row>
    <row r="16" spans="1:7" x14ac:dyDescent="0.2">
      <c r="A16" t="s">
        <v>8</v>
      </c>
      <c r="B16" t="s">
        <v>7</v>
      </c>
      <c r="C16">
        <f t="shared" ref="C16:C19" si="0">IF(B16="N",0.2*0.99,IF(B16="L", 0.2 * 0.66,IF(B16="M",0.2*0.33,IF(B16="H",0))))</f>
        <v>0</v>
      </c>
    </row>
    <row r="17" spans="1:3" x14ac:dyDescent="0.2">
      <c r="A17" t="s">
        <v>9</v>
      </c>
      <c r="B17" t="s">
        <v>10</v>
      </c>
      <c r="C17">
        <f t="shared" si="0"/>
        <v>0.19800000000000001</v>
      </c>
    </row>
    <row r="18" spans="1:3" x14ac:dyDescent="0.2">
      <c r="A18" t="s">
        <v>11</v>
      </c>
      <c r="B18" t="s">
        <v>10</v>
      </c>
      <c r="C18">
        <f t="shared" si="0"/>
        <v>0.19800000000000001</v>
      </c>
    </row>
    <row r="19" spans="1:3" x14ac:dyDescent="0.2">
      <c r="A19" t="s">
        <v>12</v>
      </c>
      <c r="B19" t="s">
        <v>7</v>
      </c>
      <c r="C19">
        <f t="shared" si="0"/>
        <v>0</v>
      </c>
    </row>
    <row r="21" spans="1:3" x14ac:dyDescent="0.2">
      <c r="A21" t="s">
        <v>13</v>
      </c>
    </row>
    <row r="23" spans="1:3" x14ac:dyDescent="0.2">
      <c r="A23" t="s">
        <v>14</v>
      </c>
    </row>
    <row r="25" spans="1:3" x14ac:dyDescent="0.2">
      <c r="A25" t="s">
        <v>15</v>
      </c>
    </row>
    <row r="27" spans="1:3" x14ac:dyDescent="0.2">
      <c r="A27"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DFD9-4E39-0040-BA61-27A0B135497C}">
  <dimension ref="A1:AU641"/>
  <sheetViews>
    <sheetView topLeftCell="A500" zoomScale="85" zoomScaleNormal="140" workbookViewId="0">
      <selection activeCell="B642" sqref="B642:B999"/>
    </sheetView>
  </sheetViews>
  <sheetFormatPr baseColWidth="10" defaultColWidth="11" defaultRowHeight="16" x14ac:dyDescent="0.2"/>
  <cols>
    <col min="1" max="1" width="23.5" style="29" customWidth="1"/>
    <col min="2" max="2" width="23.1640625" style="32" customWidth="1"/>
    <col min="3" max="3" width="21.5" style="29" customWidth="1"/>
    <col min="4" max="4" width="26.5" style="59" customWidth="1"/>
    <col min="5" max="5" width="26.5" style="29" customWidth="1"/>
    <col min="6" max="6" width="15.6640625" style="29" customWidth="1"/>
    <col min="7" max="7" width="14" style="29" customWidth="1"/>
    <col min="8" max="8" width="12.6640625" style="29" customWidth="1"/>
    <col min="9" max="9" width="18.1640625" customWidth="1"/>
    <col min="10" max="10" width="14.33203125" customWidth="1"/>
    <col min="11" max="11" width="24.1640625" customWidth="1"/>
    <col min="12" max="12" width="22.5" customWidth="1"/>
    <col min="13" max="13" width="24.33203125" style="29" customWidth="1"/>
    <col min="14" max="14" width="11.33203125" style="67" customWidth="1"/>
    <col min="15" max="15" width="12.1640625" style="67" customWidth="1"/>
    <col min="16" max="16" width="14.33203125" style="67" customWidth="1"/>
    <col min="17" max="17" width="14.1640625" style="67" customWidth="1"/>
    <col min="18" max="18" width="26.5" style="30" customWidth="1"/>
    <col min="19" max="19" width="18.33203125" style="30" customWidth="1"/>
    <col min="20" max="20" width="34.1640625" style="30" customWidth="1"/>
    <col min="21" max="21" width="22.1640625" style="30" customWidth="1"/>
    <col min="22" max="22" width="17.1640625" style="32" customWidth="1"/>
    <col min="23" max="23" width="15.83203125" style="1" hidden="1" customWidth="1"/>
    <col min="24" max="24" width="26.5" style="1" hidden="1" customWidth="1"/>
    <col min="25" max="25" width="17.5" style="1" hidden="1" customWidth="1"/>
    <col min="26" max="26" width="15.1640625" style="1" hidden="1" customWidth="1"/>
    <col min="27" max="28" width="26.5" style="1" hidden="1" customWidth="1"/>
    <col min="29" max="29" width="16.5" style="1" customWidth="1"/>
    <col min="30" max="30" width="52.1640625" style="59" customWidth="1"/>
    <col min="31" max="31" width="18" style="32" customWidth="1"/>
    <col min="32" max="32" width="18.1640625" style="32" hidden="1" customWidth="1"/>
    <col min="33" max="33" width="18.33203125" style="29" customWidth="1"/>
    <col min="34" max="34" width="18.33203125" style="29" hidden="1" customWidth="1"/>
    <col min="35" max="35" width="14.6640625" style="29" customWidth="1"/>
    <col min="36" max="36" width="14.6640625" style="29" hidden="1" customWidth="1"/>
    <col min="37" max="37" width="16.1640625" style="29" customWidth="1"/>
    <col min="38" max="38" width="16.1640625" style="29" hidden="1" customWidth="1"/>
    <col min="39" max="39" width="14.6640625" style="29" customWidth="1"/>
    <col min="40" max="40" width="14.6640625" style="29" hidden="1" customWidth="1"/>
    <col min="41" max="41" width="37" style="29" customWidth="1"/>
    <col min="42" max="42" width="33.1640625" style="29" customWidth="1"/>
    <col min="43" max="43" width="20.83203125" style="29" customWidth="1"/>
    <col min="44" max="44" width="18.5" style="29" customWidth="1"/>
    <col min="45" max="45" width="24.1640625" style="29" customWidth="1"/>
    <col min="46" max="46" width="15.83203125" style="29" customWidth="1"/>
    <col min="47" max="47" width="37.83203125" style="29" customWidth="1"/>
    <col min="48" max="16384" width="11" style="29"/>
  </cols>
  <sheetData>
    <row r="1" spans="1:47" ht="15" customHeight="1" x14ac:dyDescent="0.2">
      <c r="B1" s="29"/>
      <c r="F1" s="51" t="s">
        <v>17</v>
      </c>
      <c r="G1" s="51"/>
      <c r="H1" s="51"/>
      <c r="I1" s="51"/>
      <c r="J1" s="51"/>
      <c r="K1" s="51"/>
      <c r="L1" s="51"/>
      <c r="M1" s="34" t="s">
        <v>18</v>
      </c>
      <c r="N1" s="52" t="s">
        <v>19</v>
      </c>
      <c r="O1" s="52"/>
      <c r="P1" s="52"/>
      <c r="Q1" s="52"/>
      <c r="R1" s="52"/>
      <c r="S1" s="52"/>
      <c r="T1" s="52"/>
      <c r="U1" s="52"/>
      <c r="V1" s="52"/>
      <c r="W1" s="20"/>
      <c r="X1" s="20"/>
      <c r="Y1" s="20"/>
      <c r="Z1" s="20"/>
      <c r="AA1" s="20"/>
      <c r="AB1" s="20"/>
      <c r="AC1" s="20"/>
      <c r="AD1" s="54" t="s">
        <v>20</v>
      </c>
      <c r="AE1" s="54"/>
      <c r="AF1" s="54"/>
      <c r="AG1" s="54"/>
      <c r="AH1" s="54"/>
      <c r="AI1" s="54"/>
      <c r="AJ1" s="54"/>
      <c r="AK1" s="54"/>
      <c r="AL1" s="54"/>
      <c r="AM1" s="54"/>
      <c r="AN1" s="36"/>
      <c r="AO1" s="50" t="s">
        <v>21</v>
      </c>
      <c r="AP1" s="50"/>
      <c r="AQ1" s="50"/>
      <c r="AR1" s="50"/>
      <c r="AS1" s="50"/>
      <c r="AT1" s="50"/>
      <c r="AU1" s="50"/>
    </row>
    <row r="2" spans="1:47" x14ac:dyDescent="0.2">
      <c r="B2" s="29"/>
      <c r="F2" s="33"/>
      <c r="G2" s="33"/>
      <c r="H2" s="33"/>
      <c r="I2" s="33"/>
      <c r="J2" s="33"/>
      <c r="K2" s="33"/>
      <c r="L2" s="33"/>
      <c r="M2" s="34"/>
      <c r="N2" s="66" t="s">
        <v>16</v>
      </c>
      <c r="O2" s="66"/>
      <c r="P2" s="66"/>
      <c r="Q2" s="66"/>
      <c r="R2" s="53" t="s">
        <v>22</v>
      </c>
      <c r="S2" s="53"/>
      <c r="T2" s="53"/>
      <c r="U2" s="53"/>
      <c r="V2" s="35"/>
      <c r="W2" s="20"/>
      <c r="X2" s="20"/>
      <c r="Y2" s="20"/>
      <c r="Z2" s="20"/>
      <c r="AA2" s="20"/>
      <c r="AB2" s="20"/>
      <c r="AC2" s="20"/>
      <c r="AD2" s="65"/>
      <c r="AE2" s="36"/>
      <c r="AF2" s="36"/>
      <c r="AG2" s="36"/>
      <c r="AH2" s="36"/>
      <c r="AI2" s="36"/>
      <c r="AJ2" s="36"/>
      <c r="AK2" s="36"/>
      <c r="AL2" s="36"/>
      <c r="AM2" s="36"/>
      <c r="AN2" s="36"/>
      <c r="AO2" s="13"/>
    </row>
    <row r="3" spans="1:47" ht="17" x14ac:dyDescent="0.2">
      <c r="A3" s="29" t="s">
        <v>23</v>
      </c>
      <c r="B3" s="29" t="s">
        <v>24</v>
      </c>
      <c r="C3" s="29" t="s">
        <v>25</v>
      </c>
      <c r="D3" s="59" t="s">
        <v>26</v>
      </c>
      <c r="E3" s="47" t="s">
        <v>27</v>
      </c>
      <c r="F3" s="29" t="s">
        <v>28</v>
      </c>
      <c r="G3" s="29" t="s">
        <v>29</v>
      </c>
      <c r="H3" s="29" t="s">
        <v>30</v>
      </c>
      <c r="I3" t="s">
        <v>31</v>
      </c>
      <c r="J3" t="s">
        <v>32</v>
      </c>
      <c r="K3" t="s">
        <v>33</v>
      </c>
      <c r="L3" t="s">
        <v>34</v>
      </c>
      <c r="M3" s="29" t="s">
        <v>35</v>
      </c>
      <c r="N3" s="67" t="s">
        <v>36</v>
      </c>
      <c r="O3" s="67" t="s">
        <v>37</v>
      </c>
      <c r="P3" s="67" t="s">
        <v>38</v>
      </c>
      <c r="Q3" s="67" t="s">
        <v>39</v>
      </c>
      <c r="R3" s="30" t="s">
        <v>40</v>
      </c>
      <c r="S3" s="30" t="s">
        <v>41</v>
      </c>
      <c r="T3" s="30" t="s">
        <v>42</v>
      </c>
      <c r="U3" s="30" t="s">
        <v>43</v>
      </c>
      <c r="V3" s="29" t="s">
        <v>44</v>
      </c>
      <c r="W3" t="s">
        <v>45</v>
      </c>
      <c r="X3" t="s">
        <v>46</v>
      </c>
      <c r="Y3" t="s">
        <v>47</v>
      </c>
      <c r="Z3" t="s">
        <v>48</v>
      </c>
      <c r="AA3" t="s">
        <v>49</v>
      </c>
      <c r="AB3" t="s">
        <v>50</v>
      </c>
      <c r="AC3" t="s">
        <v>51</v>
      </c>
      <c r="AD3" s="31" t="s">
        <v>52</v>
      </c>
      <c r="AE3" s="29" t="s">
        <v>53</v>
      </c>
      <c r="AF3" s="29" t="s">
        <v>54</v>
      </c>
      <c r="AG3" s="29" t="s">
        <v>55</v>
      </c>
      <c r="AH3" s="29" t="s">
        <v>56</v>
      </c>
      <c r="AI3" s="29" t="s">
        <v>57</v>
      </c>
      <c r="AJ3" s="29" t="s">
        <v>58</v>
      </c>
      <c r="AK3" s="29" t="s">
        <v>59</v>
      </c>
      <c r="AL3" s="29" t="s">
        <v>60</v>
      </c>
      <c r="AM3" s="29" t="s">
        <v>61</v>
      </c>
      <c r="AN3" s="29" t="s">
        <v>62</v>
      </c>
      <c r="AO3" s="48" t="s">
        <v>63</v>
      </c>
      <c r="AP3" s="29" t="s">
        <v>64</v>
      </c>
      <c r="AQ3" s="29" t="s">
        <v>65</v>
      </c>
      <c r="AR3" s="29" t="s">
        <v>66</v>
      </c>
      <c r="AS3" s="29" t="s">
        <v>67</v>
      </c>
      <c r="AT3" s="29" t="s">
        <v>68</v>
      </c>
      <c r="AU3" s="29" t="s">
        <v>69</v>
      </c>
    </row>
    <row r="4" spans="1:47" ht="17" x14ac:dyDescent="0.2">
      <c r="A4" s="37">
        <f>parameters!$J$21*TechniqueData[[#This Row],[TAT Utility]]+parameters!$J$22*TechniqueData[[#This Row],[Count Utility]]</f>
        <v>0.19639577619047621</v>
      </c>
      <c r="B4" s="37">
        <f>SUM(H4,M4,V4)*(1+SUM(AF4,AH4,AJ4,AL4,AN4))</f>
        <v>0.29729109523809527</v>
      </c>
      <c r="C4" s="37" t="s">
        <v>70</v>
      </c>
      <c r="D4" s="58" t="s">
        <v>71</v>
      </c>
      <c r="E4" s="37"/>
      <c r="F4" s="37">
        <v>2</v>
      </c>
      <c r="G4" s="37">
        <v>2</v>
      </c>
      <c r="H4" s="37">
        <f>parameters!$J$10*TechniqueData[[#This Row],[Before Utility]]+parameters!$J$11*TechniqueData[[#This Row],[After Utility]]</f>
        <v>0.2</v>
      </c>
      <c r="I4" s="37">
        <f>(TechniqueData[[#This Row],[Num. TID Before]]-parameters!$D$8)/(parameters!$D$9-parameters!$D$8)</f>
        <v>0.2</v>
      </c>
      <c r="J4" s="37">
        <f>IF(TechniqueData[[#This Row],[Before Utility (unclipped)]]&gt;1,1, IF(TechniqueData[[#This Row],[Before Utility (unclipped)]]&lt;0,0, TechniqueData[[#This Row],[Before Utility (unclipped)]]))</f>
        <v>0.2</v>
      </c>
      <c r="K4" s="37">
        <f>(TechniqueData[[#This Row],[Num. TID After]]-parameters!$D$10)/(parameters!$D$11-parameters!$D$10)</f>
        <v>0.2</v>
      </c>
      <c r="L4" s="37">
        <f>IF(TechniqueData[[#This Row],[After Utility (unclipped)]]&gt;1,1, IF(TechniqueData[[#This Row],[After Utility (unclipped)]]&lt;0,0, TechniqueData[[#This Row],[After Utility (unclipped)]]))</f>
        <v>0.2</v>
      </c>
      <c r="M4" s="37">
        <v>1.1577E-2</v>
      </c>
      <c r="N4" s="68">
        <v>0</v>
      </c>
      <c r="O4" s="68">
        <v>0</v>
      </c>
      <c r="P4" s="68">
        <v>0</v>
      </c>
      <c r="Q4" s="68">
        <v>0</v>
      </c>
      <c r="R4" s="69" t="s">
        <v>73</v>
      </c>
      <c r="S4" s="69">
        <v>2</v>
      </c>
      <c r="T4" s="69" t="s">
        <v>74</v>
      </c>
      <c r="U4" s="69">
        <v>7</v>
      </c>
      <c r="V4" s="37">
        <f>parameters!$J$4*TechniqueData[[#This Row],[Mitigations Utility]] + parameters!$J$5*TechniqueData[[#This Row],[Detections Utility]]</f>
        <v>8.5714095238095242E-2</v>
      </c>
      <c r="W4" s="37">
        <v>9</v>
      </c>
      <c r="X4" s="37">
        <v>0.163636</v>
      </c>
      <c r="Y4" s="37">
        <v>0.163636</v>
      </c>
      <c r="Z4" s="37">
        <v>0</v>
      </c>
      <c r="AA4" s="37">
        <v>0</v>
      </c>
      <c r="AB4" s="37">
        <v>0</v>
      </c>
      <c r="AC4" s="37"/>
      <c r="AD4" s="58" t="s">
        <v>75</v>
      </c>
      <c r="AE4" s="37" t="str" cm="1">
        <f t="array" ref="AE4">IF(SUMPRODUCT(--(NOT(ISERR(SEARCH({"Process","Command","Script","WMI","Module","Pipe","Service"},AD4)))))&gt;0,"1","0")</f>
        <v>0</v>
      </c>
      <c r="AF4" s="37">
        <v>0</v>
      </c>
      <c r="AG4" s="37" t="str" cm="1">
        <f t="array" ref="AG4">IF(SUMPRODUCT(--(NOT(ISERR(SEARCH({"Network","Firewall"},AD4)))))&gt;0,"1","0")</f>
        <v>1</v>
      </c>
      <c r="AH4" s="37">
        <v>0</v>
      </c>
      <c r="AI4" s="37" t="str" cm="1">
        <f t="array" ref="AI4">IF(SUMPRODUCT(--(NOT(ISERR(SEARCH({"File","Group","Logon","Schedule","User","Registry","Active","Application"},AD4)))))&gt;0,"1","0")</f>
        <v>0</v>
      </c>
      <c r="AJ4" s="37">
        <v>0</v>
      </c>
      <c r="AK4" s="37" t="str" cm="1">
        <f t="array" ref="AK4">IF(SUMPRODUCT(--(NOT(ISERR(SEARCH({"Cloud","Cluster","Container","Image","Instance","Pod","Snapshot","Volume"},AD4)))))&gt;0,"1","0")</f>
        <v>0</v>
      </c>
      <c r="AL4" s="37">
        <v>0</v>
      </c>
      <c r="AM4" s="37" t="str" cm="1">
        <f t="array" ref="AM4">IF(SUMPRODUCT(--(NOT(ISERR(SEARCH({"Drive","Firmware","Host","Kernel"},AD4)))))&gt;0,"1","0")</f>
        <v>0</v>
      </c>
      <c r="AN4" s="37">
        <v>0</v>
      </c>
      <c r="AO4" s="37">
        <v>5</v>
      </c>
      <c r="AP4" s="37">
        <f>parameters!$J$21*TechniqueData[[#This Row],[TAT Utility]]+parameters!$J$22*TechniqueData[[#This Row],[Count Utility]]</f>
        <v>0.19639577619047621</v>
      </c>
      <c r="AQ4" s="37">
        <f>(TechniqueData[[#This Row],[Total Top Att&amp;ck Score ]]-parameters!$D$19)/(parameters!$D$20-parameters!$D$19)</f>
        <v>9.9097031746031752E-2</v>
      </c>
      <c r="AR4" s="37">
        <f>IF(TechniqueData[[#This Row],[TAT Utility (unclipped)]]&gt;1,1, IF(TechniqueData[[#This Row],[TAT Utility (unclipped)]]&lt;0,0, TechniqueData[[#This Row],[TAT Utility (unclipped)]]) )</f>
        <v>9.9097031746031752E-2</v>
      </c>
      <c r="AS4" s="37">
        <f>(TechniqueData[[#This Row],[Ransomware (Total '# of ATT&amp;CK Observations)]]-parameters!$D$21)/(parameters!$D$22-parameters!$D$21)</f>
        <v>0.23809523809523808</v>
      </c>
      <c r="AT4" s="37">
        <f>IF(TechniqueData[[#This Row],[Count Utility (unclipped)]]&gt;1,1, IF(TechniqueData[[#This Row],[Count Utility (unclipped)]]&lt;0,0, TechniqueData[[#This Row],[Count Utility (unclipped)]]) )</f>
        <v>0.23809523809523808</v>
      </c>
      <c r="AU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0.13084488473167044</v>
      </c>
    </row>
    <row r="5" spans="1:47" ht="17" x14ac:dyDescent="0.2">
      <c r="A5" s="37">
        <f>parameters!$J$21*TechniqueData[[#This Row],[TAT Utility]]+parameters!$J$22*TechniqueData[[#This Row],[Count Utility]]</f>
        <v>0.12619038095238094</v>
      </c>
      <c r="B5" s="37">
        <f t="shared" ref="B5:B68" si="0">SUM(H5,M5,V5)*(1+SUM(AF5,AH5,AJ5,AL5,AN5))</f>
        <v>0.92857047619047617</v>
      </c>
      <c r="C5" s="37" t="s">
        <v>76</v>
      </c>
      <c r="D5" s="58" t="s">
        <v>71</v>
      </c>
      <c r="E5" s="37" t="s">
        <v>77</v>
      </c>
      <c r="F5" s="37">
        <v>1</v>
      </c>
      <c r="G5" s="37">
        <v>1</v>
      </c>
      <c r="H5" s="37">
        <f>parameters!$J$10*TechniqueData[[#This Row],[Before Utility]]+parameters!$J$11*TechniqueData[[#This Row],[After Utility]]</f>
        <v>0.1</v>
      </c>
      <c r="I5" s="37">
        <f>(TechniqueData[[#This Row],[Num. TID Before]]-parameters!$D$8)/(parameters!$D$9-parameters!$D$8)</f>
        <v>0.1</v>
      </c>
      <c r="J5" s="37">
        <f>IF(TechniqueData[[#This Row],[Before Utility (unclipped)]]&gt;1,1, IF(TechniqueData[[#This Row],[Before Utility (unclipped)]]&lt;0,0, TechniqueData[[#This Row],[Before Utility (unclipped)]]))</f>
        <v>0.1</v>
      </c>
      <c r="K5" s="37">
        <f>(TechniqueData[[#This Row],[Num. TID After]]-parameters!$D$10)/(parameters!$D$11-parameters!$D$10)</f>
        <v>0.1</v>
      </c>
      <c r="L5" s="37">
        <f>IF(TechniqueData[[#This Row],[After Utility (unclipped)]]&gt;1,1, IF(TechniqueData[[#This Row],[After Utility (unclipped)]]&lt;0,0, TechniqueData[[#This Row],[After Utility (unclipped)]]))</f>
        <v>0.1</v>
      </c>
      <c r="M5" s="37">
        <v>0</v>
      </c>
      <c r="N5" s="68">
        <v>0</v>
      </c>
      <c r="O5" s="68">
        <v>0</v>
      </c>
      <c r="P5" s="68">
        <v>0</v>
      </c>
      <c r="Q5" s="68">
        <v>0</v>
      </c>
      <c r="R5" s="69" t="s">
        <v>73</v>
      </c>
      <c r="S5" s="69">
        <v>2</v>
      </c>
      <c r="T5" s="69" t="s">
        <v>74</v>
      </c>
      <c r="U5" s="69">
        <v>7</v>
      </c>
      <c r="V5" s="37">
        <f>parameters!$J$4*TechniqueData[[#This Row],[Mitigations Utility]] + parameters!$J$5*TechniqueData[[#This Row],[Detections Utility]]</f>
        <v>8.5714095238095242E-2</v>
      </c>
      <c r="W5" s="37">
        <v>9</v>
      </c>
      <c r="X5" s="37">
        <v>0.163636</v>
      </c>
      <c r="Y5" s="37">
        <v>0.163636</v>
      </c>
      <c r="Z5" s="37">
        <v>0</v>
      </c>
      <c r="AA5" s="37">
        <v>0</v>
      </c>
      <c r="AB5" s="37">
        <v>0</v>
      </c>
      <c r="AC5" s="37"/>
      <c r="AD5" s="58" t="s">
        <v>75</v>
      </c>
      <c r="AE5" s="37" t="str" cm="1">
        <f t="array" ref="AE5">IF(SUMPRODUCT(--(NOT(ISERR(SEARCH({"Process","Command","Script","WMI","Module","Pipe","Service"},AD5)))))&gt;0,"1","0")</f>
        <v>0</v>
      </c>
      <c r="AF5" s="37">
        <v>1</v>
      </c>
      <c r="AG5" s="37" t="str" cm="1">
        <f t="array" ref="AG5">IF(SUMPRODUCT(--(NOT(ISERR(SEARCH({"Network","Firewall"},AD5)))))&gt;0,"1","0")</f>
        <v>1</v>
      </c>
      <c r="AH5" s="37">
        <v>1</v>
      </c>
      <c r="AI5" s="37" t="str" cm="1">
        <f t="array" ref="AI5">IF(SUMPRODUCT(--(NOT(ISERR(SEARCH({"File","Group","Logon","Schedule","User","Registry","Active","Application"},AD5)))))&gt;0,"1","0")</f>
        <v>0</v>
      </c>
      <c r="AJ5" s="37">
        <v>1</v>
      </c>
      <c r="AK5" s="37" t="str" cm="1">
        <f t="array" ref="AK5">IF(SUMPRODUCT(--(NOT(ISERR(SEARCH({"Cloud","Cluster","Container","Image","Instance","Pod","Snapshot","Volume"},AD5)))))&gt;0,"1","0")</f>
        <v>0</v>
      </c>
      <c r="AL5" s="37">
        <v>1</v>
      </c>
      <c r="AM5" s="37" t="str" cm="1">
        <f t="array" ref="AM5">IF(SUMPRODUCT(--(NOT(ISERR(SEARCH({"Drive","Firmware","Host","Kernel"},AD5)))))&gt;0,"1","0")</f>
        <v>0</v>
      </c>
      <c r="AN5" s="37">
        <v>0</v>
      </c>
      <c r="AO5" s="37">
        <v>1</v>
      </c>
      <c r="AP5" s="37">
        <f>parameters!$J$21*TechniqueData[[#This Row],[TAT Utility]]+parameters!$J$22*TechniqueData[[#This Row],[Count Utility]]</f>
        <v>0.12619038095238094</v>
      </c>
      <c r="AQ5" s="37">
        <f>(TechniqueData[[#This Row],[Total Top Att&amp;ck Score ]]-parameters!$D$19)/(parameters!$D$20-parameters!$D$19)</f>
        <v>0.30952349206349206</v>
      </c>
      <c r="AR5" s="37">
        <f>IF(TechniqueData[[#This Row],[TAT Utility (unclipped)]]&gt;1,1, IF(TechniqueData[[#This Row],[TAT Utility (unclipped)]]&lt;0,0, TechniqueData[[#This Row],[TAT Utility (unclipped)]]) )</f>
        <v>0.30952349206349206</v>
      </c>
      <c r="AS5" s="37">
        <f>(TechniqueData[[#This Row],[Ransomware (Total '# of ATT&amp;CK Observations)]]-parameters!$D$21)/(parameters!$D$22-parameters!$D$21)</f>
        <v>4.7619047619047616E-2</v>
      </c>
      <c r="AT5" s="37">
        <f>IF(TechniqueData[[#This Row],[Count Utility (unclipped)]]&gt;1,1, IF(TechniqueData[[#This Row],[Count Utility (unclipped)]]&lt;0,0, TechniqueData[[#This Row],[Count Utility (unclipped)]]) )</f>
        <v>4.7619047619047616E-2</v>
      </c>
      <c r="AU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3.1179130763416475E-2</v>
      </c>
    </row>
    <row r="6" spans="1:47" ht="17" x14ac:dyDescent="0.2">
      <c r="A6" s="37">
        <f>parameters!$J$21*TechniqueData[[#This Row],[TAT Utility]]+parameters!$J$22*TechniqueData[[#This Row],[Count Utility]]</f>
        <v>0.1671426857142857</v>
      </c>
      <c r="B6" s="37">
        <f t="shared" si="0"/>
        <v>1.671426857142857</v>
      </c>
      <c r="C6" s="37" t="s">
        <v>78</v>
      </c>
      <c r="D6" s="58" t="s">
        <v>71</v>
      </c>
      <c r="E6" s="37" t="s">
        <v>79</v>
      </c>
      <c r="F6" s="37">
        <v>1</v>
      </c>
      <c r="G6" s="37">
        <v>1</v>
      </c>
      <c r="H6" s="37">
        <f>parameters!$J$10*TechniqueData[[#This Row],[Before Utility]]+parameters!$J$11*TechniqueData[[#This Row],[After Utility]]</f>
        <v>0.1</v>
      </c>
      <c r="I6" s="37">
        <f>(TechniqueData[[#This Row],[Num. TID Before]]-parameters!$D$8)/(parameters!$D$9-parameters!$D$8)</f>
        <v>0.1</v>
      </c>
      <c r="J6" s="37">
        <f>IF(TechniqueData[[#This Row],[Before Utility (unclipped)]]&gt;1,1, IF(TechniqueData[[#This Row],[Before Utility (unclipped)]]&lt;0,0, TechniqueData[[#This Row],[Before Utility (unclipped)]]))</f>
        <v>0.1</v>
      </c>
      <c r="K6" s="37">
        <f>(TechniqueData[[#This Row],[Num. TID After]]-parameters!$D$10)/(parameters!$D$11-parameters!$D$10)</f>
        <v>0.1</v>
      </c>
      <c r="L6" s="37">
        <f>IF(TechniqueData[[#This Row],[After Utility (unclipped)]]&gt;1,1, IF(TechniqueData[[#This Row],[After Utility (unclipped)]]&lt;0,0, TechniqueData[[#This Row],[After Utility (unclipped)]]))</f>
        <v>0.1</v>
      </c>
      <c r="M6" s="37">
        <v>0</v>
      </c>
      <c r="N6" s="68">
        <v>0</v>
      </c>
      <c r="O6" s="68">
        <v>0</v>
      </c>
      <c r="P6" s="68">
        <v>0</v>
      </c>
      <c r="Q6" s="68">
        <v>0</v>
      </c>
      <c r="R6" s="69" t="s">
        <v>73</v>
      </c>
      <c r="S6" s="69">
        <v>2</v>
      </c>
      <c r="T6" s="69" t="s">
        <v>74</v>
      </c>
      <c r="U6" s="69">
        <v>7</v>
      </c>
      <c r="V6" s="37">
        <f>parameters!$J$4*TechniqueData[[#This Row],[Mitigations Utility]] + parameters!$J$5*TechniqueData[[#This Row],[Detections Utility]]</f>
        <v>8.5714095238095242E-2</v>
      </c>
      <c r="W6" s="37">
        <v>9</v>
      </c>
      <c r="X6" s="37">
        <v>0.163636</v>
      </c>
      <c r="Y6" s="37">
        <v>0.163636</v>
      </c>
      <c r="Z6" s="37">
        <v>0</v>
      </c>
      <c r="AA6" s="37">
        <v>0</v>
      </c>
      <c r="AB6" s="37">
        <v>0</v>
      </c>
      <c r="AC6" s="37"/>
      <c r="AD6" s="58" t="s">
        <v>75</v>
      </c>
      <c r="AE6" s="37" t="str" cm="1">
        <f t="array" ref="AE6">IF(SUMPRODUCT(--(NOT(ISERR(SEARCH({"Process","Command","Script","WMI","Module","Pipe","Service"},AD6)))))&gt;0,"1","0")</f>
        <v>0</v>
      </c>
      <c r="AF6" s="37">
        <v>2</v>
      </c>
      <c r="AG6" s="37" t="str" cm="1">
        <f t="array" ref="AG6">IF(SUMPRODUCT(--(NOT(ISERR(SEARCH({"Network","Firewall"},AD6)))))&gt;0,"1","0")</f>
        <v>1</v>
      </c>
      <c r="AH6" s="37">
        <v>2</v>
      </c>
      <c r="AI6" s="37" t="str" cm="1">
        <f t="array" ref="AI6">IF(SUMPRODUCT(--(NOT(ISERR(SEARCH({"File","Group","Logon","Schedule","User","Registry","Active","Application"},AD6)))))&gt;0,"1","0")</f>
        <v>0</v>
      </c>
      <c r="AJ6" s="37">
        <v>2</v>
      </c>
      <c r="AK6" s="37" t="str" cm="1">
        <f t="array" ref="AK6">IF(SUMPRODUCT(--(NOT(ISERR(SEARCH({"Cloud","Cluster","Container","Image","Instance","Pod","Snapshot","Volume"},AD6)))))&gt;0,"1","0")</f>
        <v>0</v>
      </c>
      <c r="AL6" s="37">
        <v>2</v>
      </c>
      <c r="AM6" s="37" t="str" cm="1">
        <f t="array" ref="AM6">IF(SUMPRODUCT(--(NOT(ISERR(SEARCH({"Drive","Firmware","Host","Kernel"},AD6)))))&gt;0,"1","0")</f>
        <v>0</v>
      </c>
      <c r="AN6" s="37">
        <v>0</v>
      </c>
      <c r="AO6" s="37">
        <v>0</v>
      </c>
      <c r="AP6" s="37">
        <f>parameters!$J$21*TechniqueData[[#This Row],[TAT Utility]]+parameters!$J$22*TechniqueData[[#This Row],[Count Utility]]</f>
        <v>0.1671426857142857</v>
      </c>
      <c r="AQ6" s="37">
        <f>(TechniqueData[[#This Row],[Total Top Att&amp;ck Score ]]-parameters!$D$19)/(parameters!$D$20-parameters!$D$19)</f>
        <v>0.5571422857142857</v>
      </c>
      <c r="AR6" s="37">
        <f>IF(TechniqueData[[#This Row],[TAT Utility (unclipped)]]&gt;1,1, IF(TechniqueData[[#This Row],[TAT Utility (unclipped)]]&lt;0,0, TechniqueData[[#This Row],[TAT Utility (unclipped)]]) )</f>
        <v>0.5571422857142857</v>
      </c>
      <c r="AS6" s="37">
        <f>(TechniqueData[[#This Row],[Ransomware (Total '# of ATT&amp;CK Observations)]]-parameters!$D$21)/(parameters!$D$22-parameters!$D$21)</f>
        <v>0</v>
      </c>
      <c r="AT6" s="37">
        <f>IF(TechniqueData[[#This Row],[Count Utility (unclipped)]]&gt;1,1, IF(TechniqueData[[#This Row],[Count Utility (unclipped)]]&lt;0,0, TechniqueData[[#This Row],[Count Utility (unclipped)]]) )</f>
        <v>0</v>
      </c>
      <c r="AU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7" spans="1:47" ht="17" x14ac:dyDescent="0.2">
      <c r="A7" s="37">
        <f>parameters!$J$21*TechniqueData[[#This Row],[TAT Utility]]+parameters!$J$22*TechniqueData[[#This Row],[Count Utility]]</f>
        <v>0.29952356190476193</v>
      </c>
      <c r="B7" s="37">
        <f t="shared" si="0"/>
        <v>2.661902285714286</v>
      </c>
      <c r="C7" s="37" t="s">
        <v>80</v>
      </c>
      <c r="D7" s="58" t="s">
        <v>71</v>
      </c>
      <c r="E7" s="37" t="s">
        <v>81</v>
      </c>
      <c r="F7" s="37">
        <v>1</v>
      </c>
      <c r="G7" s="37">
        <v>1</v>
      </c>
      <c r="H7" s="37">
        <f>parameters!$J$10*TechniqueData[[#This Row],[Before Utility]]+parameters!$J$11*TechniqueData[[#This Row],[After Utility]]</f>
        <v>0.1</v>
      </c>
      <c r="I7" s="37">
        <f>(TechniqueData[[#This Row],[Num. TID Before]]-parameters!$D$8)/(parameters!$D$9-parameters!$D$8)</f>
        <v>0.1</v>
      </c>
      <c r="J7" s="37">
        <f>IF(TechniqueData[[#This Row],[Before Utility (unclipped)]]&gt;1,1, IF(TechniqueData[[#This Row],[Before Utility (unclipped)]]&lt;0,0, TechniqueData[[#This Row],[Before Utility (unclipped)]]))</f>
        <v>0.1</v>
      </c>
      <c r="K7" s="37">
        <f>(TechniqueData[[#This Row],[Num. TID After]]-parameters!$D$10)/(parameters!$D$11-parameters!$D$10)</f>
        <v>0.1</v>
      </c>
      <c r="L7" s="37">
        <f>IF(TechniqueData[[#This Row],[After Utility (unclipped)]]&gt;1,1, IF(TechniqueData[[#This Row],[After Utility (unclipped)]]&lt;0,0, TechniqueData[[#This Row],[After Utility (unclipped)]]))</f>
        <v>0.1</v>
      </c>
      <c r="M7" s="37">
        <v>0</v>
      </c>
      <c r="N7" s="68">
        <v>0</v>
      </c>
      <c r="O7" s="68">
        <v>3</v>
      </c>
      <c r="P7" s="68">
        <v>0</v>
      </c>
      <c r="Q7" s="68">
        <v>1</v>
      </c>
      <c r="R7" s="69" t="s">
        <v>73</v>
      </c>
      <c r="S7" s="69">
        <v>2</v>
      </c>
      <c r="T7" s="69" t="s">
        <v>74</v>
      </c>
      <c r="U7" s="69">
        <v>7</v>
      </c>
      <c r="V7" s="37">
        <f>parameters!$J$4*TechniqueData[[#This Row],[Mitigations Utility]] + parameters!$J$5*TechniqueData[[#This Row],[Detections Utility]]</f>
        <v>0.10476171428571429</v>
      </c>
      <c r="W7" s="37">
        <v>9</v>
      </c>
      <c r="X7" s="37">
        <v>0.163636</v>
      </c>
      <c r="Y7" s="37">
        <v>0.163636</v>
      </c>
      <c r="Z7" s="37">
        <v>4</v>
      </c>
      <c r="AA7" s="37">
        <v>0.04</v>
      </c>
      <c r="AB7" s="37">
        <v>0.04</v>
      </c>
      <c r="AC7" s="37"/>
      <c r="AD7" s="58" t="s">
        <v>75</v>
      </c>
      <c r="AE7" s="37" t="str" cm="1">
        <f t="array" ref="AE7">IF(SUMPRODUCT(--(NOT(ISERR(SEARCH({"Process","Command","Script","WMI","Module","Pipe","Service"},AD7)))))&gt;0,"1","0")</f>
        <v>0</v>
      </c>
      <c r="AF7" s="37">
        <v>3</v>
      </c>
      <c r="AG7" s="37" t="str" cm="1">
        <f t="array" ref="AG7">IF(SUMPRODUCT(--(NOT(ISERR(SEARCH({"Network","Firewall"},AD7)))))&gt;0,"1","0")</f>
        <v>1</v>
      </c>
      <c r="AH7" s="37">
        <v>3</v>
      </c>
      <c r="AI7" s="37" t="str" cm="1">
        <f t="array" ref="AI7">IF(SUMPRODUCT(--(NOT(ISERR(SEARCH({"File","Group","Logon","Schedule","User","Registry","Active","Application"},AD7)))))&gt;0,"1","0")</f>
        <v>0</v>
      </c>
      <c r="AJ7" s="37">
        <v>3</v>
      </c>
      <c r="AK7" s="37" t="str" cm="1">
        <f t="array" ref="AK7">IF(SUMPRODUCT(--(NOT(ISERR(SEARCH({"Cloud","Cluster","Container","Image","Instance","Pod","Snapshot","Volume"},AD7)))))&gt;0,"1","0")</f>
        <v>0</v>
      </c>
      <c r="AL7" s="37">
        <v>3</v>
      </c>
      <c r="AM7" s="37" t="str" cm="1">
        <f t="array" ref="AM7">IF(SUMPRODUCT(--(NOT(ISERR(SEARCH({"Drive","Firmware","Host","Kernel"},AD7)))))&gt;0,"1","0")</f>
        <v>0</v>
      </c>
      <c r="AN7" s="37">
        <v>0</v>
      </c>
      <c r="AO7" s="37">
        <v>1</v>
      </c>
      <c r="AP7" s="37">
        <f>parameters!$J$21*TechniqueData[[#This Row],[TAT Utility]]+parameters!$J$22*TechniqueData[[#This Row],[Count Utility]]</f>
        <v>0.29952356190476193</v>
      </c>
      <c r="AQ7" s="37">
        <f>(TechniqueData[[#This Row],[Total Top Att&amp;ck Score ]]-parameters!$D$19)/(parameters!$D$20-parameters!$D$19)</f>
        <v>0.88730076190476204</v>
      </c>
      <c r="AR7" s="37">
        <f>IF(TechniqueData[[#This Row],[TAT Utility (unclipped)]]&gt;1,1, IF(TechniqueData[[#This Row],[TAT Utility (unclipped)]]&lt;0,0, TechniqueData[[#This Row],[TAT Utility (unclipped)]]) )</f>
        <v>0.88730076190476204</v>
      </c>
      <c r="AS7" s="37">
        <f>(TechniqueData[[#This Row],[Ransomware (Total '# of ATT&amp;CK Observations)]]-parameters!$D$21)/(parameters!$D$22-parameters!$D$21)</f>
        <v>4.7619047619047616E-2</v>
      </c>
      <c r="AT7" s="37">
        <f>IF(TechniqueData[[#This Row],[Count Utility (unclipped)]]&gt;1,1, IF(TechniqueData[[#This Row],[Count Utility (unclipped)]]&lt;0,0, TechniqueData[[#This Row],[Count Utility (unclipped)]]) )</f>
        <v>4.7619047619047616E-2</v>
      </c>
      <c r="AU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4.4935732426303859E-2</v>
      </c>
    </row>
    <row r="8" spans="1:47" ht="119" x14ac:dyDescent="0.2">
      <c r="A8" s="37">
        <f>parameters!$J$21*TechniqueData[[#This Row],[TAT Utility]]+parameters!$J$22*TechniqueData[[#This Row],[Count Utility]]</f>
        <v>0.46666666666666667</v>
      </c>
      <c r="B8" s="37">
        <f t="shared" si="0"/>
        <v>24.825636714285714</v>
      </c>
      <c r="C8" s="37" t="s">
        <v>82</v>
      </c>
      <c r="D8" s="58" t="s">
        <v>83</v>
      </c>
      <c r="E8" s="37"/>
      <c r="F8" s="37">
        <v>1</v>
      </c>
      <c r="G8" s="37">
        <v>5</v>
      </c>
      <c r="H8" s="37">
        <f>parameters!$J$10*TechniqueData[[#This Row],[Before Utility]]+parameters!$J$11*TechniqueData[[#This Row],[After Utility]]</f>
        <v>0.3</v>
      </c>
      <c r="I8" s="37">
        <f>(TechniqueData[[#This Row],[Num. TID Before]]-parameters!$D$8)/(parameters!$D$9-parameters!$D$8)</f>
        <v>0.1</v>
      </c>
      <c r="J8" s="37">
        <f>IF(TechniqueData[[#This Row],[Before Utility (unclipped)]]&gt;1,1, IF(TechniqueData[[#This Row],[Before Utility (unclipped)]]&lt;0,0, TechniqueData[[#This Row],[Before Utility (unclipped)]]))</f>
        <v>0.1</v>
      </c>
      <c r="K8" s="37">
        <f>(TechniqueData[[#This Row],[Num. TID After]]-parameters!$D$10)/(parameters!$D$11-parameters!$D$10)</f>
        <v>0.5</v>
      </c>
      <c r="L8" s="37">
        <f>IF(TechniqueData[[#This Row],[After Utility (unclipped)]]&gt;1,1, IF(TechniqueData[[#This Row],[After Utility (unclipped)]]&lt;0,0, TechniqueData[[#This Row],[After Utility (unclipped)]]))</f>
        <v>0.5</v>
      </c>
      <c r="M8" s="37">
        <v>0.32699800000000001</v>
      </c>
      <c r="N8" s="68">
        <v>0</v>
      </c>
      <c r="O8" s="68">
        <v>23</v>
      </c>
      <c r="P8" s="68">
        <v>34</v>
      </c>
      <c r="Q8" s="68">
        <v>36</v>
      </c>
      <c r="R8" s="69" t="s">
        <v>84</v>
      </c>
      <c r="S8" s="69">
        <v>19</v>
      </c>
      <c r="T8" s="69" t="s">
        <v>85</v>
      </c>
      <c r="U8" s="69">
        <v>22</v>
      </c>
      <c r="V8" s="37">
        <f>parameters!$J$4*TechniqueData[[#This Row],[Mitigations Utility]] + parameters!$J$5*TechniqueData[[#This Row],[Detections Utility]]</f>
        <v>0.83333357142857145</v>
      </c>
      <c r="W8" s="37">
        <v>41</v>
      </c>
      <c r="X8" s="37">
        <v>0.74545499999999998</v>
      </c>
      <c r="Y8" s="37">
        <v>0.74545499999999998</v>
      </c>
      <c r="Z8" s="37">
        <v>93</v>
      </c>
      <c r="AA8" s="37">
        <v>0.93</v>
      </c>
      <c r="AB8" s="37">
        <v>0.93</v>
      </c>
      <c r="AC8" s="37"/>
      <c r="AD8" s="58" t="s">
        <v>86</v>
      </c>
      <c r="AE8" s="37" t="str" cm="1">
        <f t="array" ref="AE8">IF(SUMPRODUCT(--(NOT(ISERR(SEARCH({"Process","Command","Script","WMI","Module","Pipe","Service"},AD8)))))&gt;0,"1","0")</f>
        <v>1</v>
      </c>
      <c r="AF8" s="37">
        <v>4</v>
      </c>
      <c r="AG8" s="37" t="str" cm="1">
        <f t="array" ref="AG8">IF(SUMPRODUCT(--(NOT(ISERR(SEARCH({"Network","Firewall"},AD8)))))&gt;0,"1","0")</f>
        <v>1</v>
      </c>
      <c r="AH8" s="37">
        <v>4</v>
      </c>
      <c r="AI8" s="37" t="str" cm="1">
        <f t="array" ref="AI8">IF(SUMPRODUCT(--(NOT(ISERR(SEARCH({"File","Group","Logon","Schedule","User","Registry","Active","Application"},AD8)))))&gt;0,"1","0")</f>
        <v>1</v>
      </c>
      <c r="AJ8" s="37">
        <v>4</v>
      </c>
      <c r="AK8" s="37" t="str" cm="1">
        <f t="array" ref="AK8">IF(SUMPRODUCT(--(NOT(ISERR(SEARCH({"Cloud","Cluster","Container","Image","Instance","Pod","Snapshot","Volume"},AD8)))))&gt;0,"1","0")</f>
        <v>0</v>
      </c>
      <c r="AL8" s="37">
        <v>4</v>
      </c>
      <c r="AM8" s="37" t="str" cm="1">
        <f t="array" ref="AM8">IF(SUMPRODUCT(--(NOT(ISERR(SEARCH({"Drive","Firmware","Host","Kernel"},AD8)))))&gt;0,"1","0")</f>
        <v>0</v>
      </c>
      <c r="AN8" s="37">
        <v>0</v>
      </c>
      <c r="AO8" s="37">
        <v>5</v>
      </c>
      <c r="AP8" s="37">
        <f>parameters!$J$21*TechniqueData[[#This Row],[TAT Utility]]+parameters!$J$22*TechniqueData[[#This Row],[Count Utility]]</f>
        <v>0.46666666666666667</v>
      </c>
      <c r="AQ8" s="37">
        <f>(TechniqueData[[#This Row],[Total Top Att&amp;ck Score ]]-parameters!$D$19)/(parameters!$D$20-parameters!$D$19)</f>
        <v>8.2752122380952375</v>
      </c>
      <c r="AR8" s="37">
        <f>IF(TechniqueData[[#This Row],[TAT Utility (unclipped)]]&gt;1,1, IF(TechniqueData[[#This Row],[TAT Utility (unclipped)]]&lt;0,0, TechniqueData[[#This Row],[TAT Utility (unclipped)]]) )</f>
        <v>1</v>
      </c>
      <c r="AS8" s="37">
        <f>(TechniqueData[[#This Row],[Ransomware (Total '# of ATT&amp;CK Observations)]]-parameters!$D$21)/(parameters!$D$22-parameters!$D$21)</f>
        <v>0.23809523809523808</v>
      </c>
      <c r="AT8" s="37">
        <f>IF(TechniqueData[[#This Row],[Count Utility (unclipped)]]&gt;1,1, IF(TechniqueData[[#This Row],[Count Utility (unclipped)]]&lt;0,0, TechniqueData[[#This Row],[Count Utility (unclipped)]]) )</f>
        <v>0.23809523809523808</v>
      </c>
      <c r="AU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1.1041919331065759</v>
      </c>
    </row>
    <row r="9" spans="1:47" ht="51" x14ac:dyDescent="0.2">
      <c r="A9" s="37">
        <f>parameters!$J$21*TechniqueData[[#This Row],[TAT Utility]]+parameters!$J$22*TechniqueData[[#This Row],[Count Utility]]</f>
        <v>0.33333333333333331</v>
      </c>
      <c r="B9" s="37">
        <f t="shared" si="0"/>
        <v>19.100003999999998</v>
      </c>
      <c r="C9" s="37" t="s">
        <v>87</v>
      </c>
      <c r="D9" s="58" t="s">
        <v>83</v>
      </c>
      <c r="E9" s="37" t="s">
        <v>88</v>
      </c>
      <c r="F9" s="37">
        <v>1</v>
      </c>
      <c r="G9" s="37">
        <v>1</v>
      </c>
      <c r="H9" s="37">
        <f>parameters!$J$10*TechniqueData[[#This Row],[Before Utility]]+parameters!$J$11*TechniqueData[[#This Row],[After Utility]]</f>
        <v>0.1</v>
      </c>
      <c r="I9" s="37">
        <f>(TechniqueData[[#This Row],[Num. TID Before]]-parameters!$D$8)/(parameters!$D$9-parameters!$D$8)</f>
        <v>0.1</v>
      </c>
      <c r="J9" s="37">
        <f>IF(TechniqueData[[#This Row],[Before Utility (unclipped)]]&gt;1,1, IF(TechniqueData[[#This Row],[Before Utility (unclipped)]]&lt;0,0, TechniqueData[[#This Row],[Before Utility (unclipped)]]))</f>
        <v>0.1</v>
      </c>
      <c r="K9" s="37">
        <f>(TechniqueData[[#This Row],[Num. TID After]]-parameters!$D$10)/(parameters!$D$11-parameters!$D$10)</f>
        <v>0.1</v>
      </c>
      <c r="L9" s="37">
        <f>IF(TechniqueData[[#This Row],[After Utility (unclipped)]]&gt;1,1, IF(TechniqueData[[#This Row],[After Utility (unclipped)]]&lt;0,0, TechniqueData[[#This Row],[After Utility (unclipped)]]))</f>
        <v>0.1</v>
      </c>
      <c r="M9" s="37">
        <v>0</v>
      </c>
      <c r="N9" s="68">
        <v>5</v>
      </c>
      <c r="O9" s="68">
        <v>75</v>
      </c>
      <c r="P9" s="68">
        <v>10</v>
      </c>
      <c r="Q9" s="68">
        <v>14</v>
      </c>
      <c r="R9" s="69" t="s">
        <v>89</v>
      </c>
      <c r="S9" s="69">
        <v>16</v>
      </c>
      <c r="T9" s="69" t="s">
        <v>90</v>
      </c>
      <c r="U9" s="69">
        <v>19</v>
      </c>
      <c r="V9" s="37">
        <f>parameters!$J$4*TechniqueData[[#This Row],[Mitigations Utility]] + parameters!$J$5*TechniqueData[[#This Row],[Detections Utility]]</f>
        <v>0.80952400000000002</v>
      </c>
      <c r="W9" s="37">
        <v>35</v>
      </c>
      <c r="X9" s="37">
        <v>0.63636400000000004</v>
      </c>
      <c r="Y9" s="37">
        <v>0.63636400000000004</v>
      </c>
      <c r="Z9" s="37">
        <v>104</v>
      </c>
      <c r="AA9" s="37">
        <v>1.04</v>
      </c>
      <c r="AB9" s="37">
        <v>1</v>
      </c>
      <c r="AC9" s="37"/>
      <c r="AD9" s="58" t="s">
        <v>91</v>
      </c>
      <c r="AE9" s="37" t="str" cm="1">
        <f t="array" ref="AE9">IF(SUMPRODUCT(--(NOT(ISERR(SEARCH({"Process","Command","Script","WMI","Module","Pipe","Service"},AD9)))))&gt;0,"1","0")</f>
        <v>1</v>
      </c>
      <c r="AF9" s="37">
        <v>5</v>
      </c>
      <c r="AG9" s="37" t="str" cm="1">
        <f t="array" ref="AG9">IF(SUMPRODUCT(--(NOT(ISERR(SEARCH({"Network","Firewall"},AD9)))))&gt;0,"1","0")</f>
        <v>0</v>
      </c>
      <c r="AH9" s="37">
        <v>5</v>
      </c>
      <c r="AI9" s="37" t="str" cm="1">
        <f t="array" ref="AI9">IF(SUMPRODUCT(--(NOT(ISERR(SEARCH({"File","Group","Logon","Schedule","User","Registry","Active","Application"},AD9)))))&gt;0,"1","0")</f>
        <v>0</v>
      </c>
      <c r="AJ9" s="37">
        <v>5</v>
      </c>
      <c r="AK9" s="37" t="str" cm="1">
        <f t="array" ref="AK9">IF(SUMPRODUCT(--(NOT(ISERR(SEARCH({"Cloud","Cluster","Container","Image","Instance","Pod","Snapshot","Volume"},AD9)))))&gt;0,"1","0")</f>
        <v>0</v>
      </c>
      <c r="AL9" s="37">
        <v>5</v>
      </c>
      <c r="AM9" s="37" t="str" cm="1">
        <f t="array" ref="AM9">IF(SUMPRODUCT(--(NOT(ISERR(SEARCH({"Drive","Firmware","Host","Kernel"},AD9)))))&gt;0,"1","0")</f>
        <v>0</v>
      </c>
      <c r="AN9" s="37">
        <v>0</v>
      </c>
      <c r="AO9" s="37">
        <v>1</v>
      </c>
      <c r="AP9" s="37">
        <f>parameters!$J$21*TechniqueData[[#This Row],[TAT Utility]]+parameters!$J$22*TechniqueData[[#This Row],[Count Utility]]</f>
        <v>0.33333333333333331</v>
      </c>
      <c r="AQ9" s="37">
        <f>(TechniqueData[[#This Row],[Total Top Att&amp;ck Score ]]-parameters!$D$19)/(parameters!$D$20-parameters!$D$19)</f>
        <v>6.3666679999999998</v>
      </c>
      <c r="AR9" s="37">
        <f>IF(TechniqueData[[#This Row],[TAT Utility (unclipped)]]&gt;1,1, IF(TechniqueData[[#This Row],[TAT Utility (unclipped)]]&lt;0,0, TechniqueData[[#This Row],[TAT Utility (unclipped)]]) )</f>
        <v>1</v>
      </c>
      <c r="AS9" s="37">
        <f>(TechniqueData[[#This Row],[Ransomware (Total '# of ATT&amp;CK Observations)]]-parameters!$D$21)/(parameters!$D$22-parameters!$D$21)</f>
        <v>4.7619047619047616E-2</v>
      </c>
      <c r="AT9" s="37">
        <f>IF(TechniqueData[[#This Row],[Count Utility (unclipped)]]&gt;1,1, IF(TechniqueData[[#This Row],[Count Utility (unclipped)]]&lt;0,0, TechniqueData[[#This Row],[Count Utility (unclipped)]]) )</f>
        <v>4.7619047619047616E-2</v>
      </c>
      <c r="AU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0.17539685714285713</v>
      </c>
    </row>
    <row r="10" spans="1:47" ht="34" x14ac:dyDescent="0.2">
      <c r="A10" s="37">
        <f>parameters!$J$21*TechniqueData[[#This Row],[TAT Utility]]+parameters!$J$22*TechniqueData[[#This Row],[Count Utility]]</f>
        <v>0.33333333333333331</v>
      </c>
      <c r="B10" s="37">
        <f t="shared" si="0"/>
        <v>14.761910714285714</v>
      </c>
      <c r="C10" s="37" t="s">
        <v>92</v>
      </c>
      <c r="D10" s="58" t="s">
        <v>83</v>
      </c>
      <c r="E10" s="37" t="s">
        <v>93</v>
      </c>
      <c r="F10" s="37">
        <v>1</v>
      </c>
      <c r="G10" s="37">
        <v>1</v>
      </c>
      <c r="H10" s="37">
        <f>parameters!$J$10*TechniqueData[[#This Row],[Before Utility]]+parameters!$J$11*TechniqueData[[#This Row],[After Utility]]</f>
        <v>0.1</v>
      </c>
      <c r="I10" s="37">
        <f>(TechniqueData[[#This Row],[Num. TID Before]]-parameters!$D$8)/(parameters!$D$9-parameters!$D$8)</f>
        <v>0.1</v>
      </c>
      <c r="J10" s="37">
        <f>IF(TechniqueData[[#This Row],[Before Utility (unclipped)]]&gt;1,1, IF(TechniqueData[[#This Row],[Before Utility (unclipped)]]&lt;0,0, TechniqueData[[#This Row],[Before Utility (unclipped)]]))</f>
        <v>0.1</v>
      </c>
      <c r="K10" s="37">
        <f>(TechniqueData[[#This Row],[Num. TID After]]-parameters!$D$10)/(parameters!$D$11-parameters!$D$10)</f>
        <v>0.1</v>
      </c>
      <c r="L10" s="37">
        <f>IF(TechniqueData[[#This Row],[After Utility (unclipped)]]&gt;1,1, IF(TechniqueData[[#This Row],[After Utility (unclipped)]]&lt;0,0, TechniqueData[[#This Row],[After Utility (unclipped)]]))</f>
        <v>0.1</v>
      </c>
      <c r="M10" s="37">
        <v>0</v>
      </c>
      <c r="N10" s="68">
        <v>1</v>
      </c>
      <c r="O10" s="68">
        <v>28</v>
      </c>
      <c r="P10" s="68">
        <v>5</v>
      </c>
      <c r="Q10" s="68">
        <v>9</v>
      </c>
      <c r="R10" s="69" t="s">
        <v>94</v>
      </c>
      <c r="S10" s="69">
        <v>15</v>
      </c>
      <c r="T10" s="69" t="s">
        <v>95</v>
      </c>
      <c r="U10" s="69">
        <v>15</v>
      </c>
      <c r="V10" s="37">
        <f>parameters!$J$4*TechniqueData[[#This Row],[Mitigations Utility]] + parameters!$J$5*TechniqueData[[#This Row],[Detections Utility]]</f>
        <v>0.49047642857142859</v>
      </c>
      <c r="W10" s="37">
        <v>30</v>
      </c>
      <c r="X10" s="37">
        <v>0.54545500000000002</v>
      </c>
      <c r="Y10" s="37">
        <v>0.54545500000000002</v>
      </c>
      <c r="Z10" s="37">
        <v>43</v>
      </c>
      <c r="AA10" s="37">
        <v>0.43</v>
      </c>
      <c r="AB10" s="37">
        <v>0.43</v>
      </c>
      <c r="AC10" s="37"/>
      <c r="AD10" s="58" t="s">
        <v>96</v>
      </c>
      <c r="AE10" s="37" t="str" cm="1">
        <f t="array" ref="AE10">IF(SUMPRODUCT(--(NOT(ISERR(SEARCH({"Process","Command","Script","WMI","Module","Pipe","Service"},AD10)))))&gt;0,"1","0")</f>
        <v>1</v>
      </c>
      <c r="AF10" s="37">
        <v>6</v>
      </c>
      <c r="AG10" s="37" t="str" cm="1">
        <f t="array" ref="AG10">IF(SUMPRODUCT(--(NOT(ISERR(SEARCH({"Network","Firewall"},AD10)))))&gt;0,"1","0")</f>
        <v>0</v>
      </c>
      <c r="AH10" s="37">
        <v>6</v>
      </c>
      <c r="AI10" s="37" t="str" cm="1">
        <f t="array" ref="AI10">IF(SUMPRODUCT(--(NOT(ISERR(SEARCH({"File","Group","Logon","Schedule","User","Registry","Active","Application"},AD10)))))&gt;0,"1","0")</f>
        <v>1</v>
      </c>
      <c r="AJ10" s="37">
        <v>6</v>
      </c>
      <c r="AK10" s="37" t="str" cm="1">
        <f t="array" ref="AK10">IF(SUMPRODUCT(--(NOT(ISERR(SEARCH({"Cloud","Cluster","Container","Image","Instance","Pod","Snapshot","Volume"},AD10)))))&gt;0,"1","0")</f>
        <v>0</v>
      </c>
      <c r="AL10" s="37">
        <v>6</v>
      </c>
      <c r="AM10" s="37" t="str" cm="1">
        <f t="array" ref="AM10">IF(SUMPRODUCT(--(NOT(ISERR(SEARCH({"Drive","Firmware","Host","Kernel"},AD10)))))&gt;0,"1","0")</f>
        <v>0</v>
      </c>
      <c r="AN10" s="37">
        <v>0</v>
      </c>
      <c r="AO10" s="37">
        <v>1</v>
      </c>
      <c r="AP10" s="37">
        <f>parameters!$J$21*TechniqueData[[#This Row],[TAT Utility]]+parameters!$J$22*TechniqueData[[#This Row],[Count Utility]]</f>
        <v>0.33333333333333331</v>
      </c>
      <c r="AQ10" s="37">
        <f>(TechniqueData[[#This Row],[Total Top Att&amp;ck Score ]]-parameters!$D$19)/(parameters!$D$20-parameters!$D$19)</f>
        <v>4.9206369047619045</v>
      </c>
      <c r="AR10" s="37">
        <f>IF(TechniqueData[[#This Row],[TAT Utility (unclipped)]]&gt;1,1, IF(TechniqueData[[#This Row],[TAT Utility (unclipped)]]&lt;0,0, TechniqueData[[#This Row],[TAT Utility (unclipped)]]) )</f>
        <v>1</v>
      </c>
      <c r="AS10" s="37">
        <f>(TechniqueData[[#This Row],[Ransomware (Total '# of ATT&amp;CK Observations)]]-parameters!$D$21)/(parameters!$D$22-parameters!$D$21)</f>
        <v>4.7619047619047616E-2</v>
      </c>
      <c r="AT10" s="37">
        <f>IF(TechniqueData[[#This Row],[Count Utility (unclipped)]]&gt;1,1, IF(TechniqueData[[#This Row],[Count Utility (unclipped)]]&lt;0,0, TechniqueData[[#This Row],[Count Utility (unclipped)]]) )</f>
        <v>4.7619047619047616E-2</v>
      </c>
      <c r="AU1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0.14096754535147391</v>
      </c>
    </row>
    <row r="11" spans="1:47" ht="17" x14ac:dyDescent="0.2">
      <c r="A11" s="37">
        <f>parameters!$J$21*TechniqueData[[#This Row],[TAT Utility]]+parameters!$J$22*TechniqueData[[#This Row],[Count Utility]]</f>
        <v>0.3</v>
      </c>
      <c r="B11" s="37">
        <f t="shared" si="0"/>
        <v>15.88094961904762</v>
      </c>
      <c r="C11" s="37" t="s">
        <v>97</v>
      </c>
      <c r="D11" s="58" t="s">
        <v>83</v>
      </c>
      <c r="E11" s="37" t="s">
        <v>98</v>
      </c>
      <c r="F11" s="37">
        <v>1</v>
      </c>
      <c r="G11" s="37">
        <v>1</v>
      </c>
      <c r="H11" s="37">
        <f>parameters!$J$10*TechniqueData[[#This Row],[Before Utility]]+parameters!$J$11*TechniqueData[[#This Row],[After Utility]]</f>
        <v>0.1</v>
      </c>
      <c r="I11" s="37">
        <f>(TechniqueData[[#This Row],[Num. TID Before]]-parameters!$D$8)/(parameters!$D$9-parameters!$D$8)</f>
        <v>0.1</v>
      </c>
      <c r="J11" s="37">
        <f>IF(TechniqueData[[#This Row],[Before Utility (unclipped)]]&gt;1,1, IF(TechniqueData[[#This Row],[Before Utility (unclipped)]]&lt;0,0, TechniqueData[[#This Row],[Before Utility (unclipped)]]))</f>
        <v>0.1</v>
      </c>
      <c r="K11" s="37">
        <f>(TechniqueData[[#This Row],[Num. TID After]]-parameters!$D$10)/(parameters!$D$11-parameters!$D$10)</f>
        <v>0.1</v>
      </c>
      <c r="L11" s="37">
        <f>IF(TechniqueData[[#This Row],[After Utility (unclipped)]]&gt;1,1, IF(TechniqueData[[#This Row],[After Utility (unclipped)]]&lt;0,0, TechniqueData[[#This Row],[After Utility (unclipped)]]))</f>
        <v>0.1</v>
      </c>
      <c r="M11" s="37">
        <v>0</v>
      </c>
      <c r="N11" s="68">
        <v>2</v>
      </c>
      <c r="O11" s="68">
        <v>19</v>
      </c>
      <c r="P11" s="68">
        <v>1</v>
      </c>
      <c r="Q11" s="68">
        <v>8</v>
      </c>
      <c r="R11" s="69" t="s">
        <v>99</v>
      </c>
      <c r="S11" s="69">
        <v>14</v>
      </c>
      <c r="T11" s="69" t="s">
        <v>100</v>
      </c>
      <c r="U11" s="69">
        <v>18</v>
      </c>
      <c r="V11" s="37">
        <f>parameters!$J$4*TechniqueData[[#This Row],[Mitigations Utility]] + parameters!$J$5*TechniqueData[[#This Row],[Detections Utility]]</f>
        <v>0.44761895238095234</v>
      </c>
      <c r="W11" s="37">
        <v>32</v>
      </c>
      <c r="X11" s="37">
        <v>0.58181799999999995</v>
      </c>
      <c r="Y11" s="37">
        <v>0.58181799999999995</v>
      </c>
      <c r="Z11" s="37">
        <v>30</v>
      </c>
      <c r="AA11" s="37">
        <v>0.3</v>
      </c>
      <c r="AB11" s="37">
        <v>0.3</v>
      </c>
      <c r="AC11" s="37"/>
      <c r="AD11" s="58" t="s">
        <v>101</v>
      </c>
      <c r="AE11" s="37" t="str" cm="1">
        <f t="array" ref="AE11">IF(SUMPRODUCT(--(NOT(ISERR(SEARCH({"Process","Command","Script","WMI","Module","Pipe","Service"},AD11)))))&gt;0,"1","0")</f>
        <v>1</v>
      </c>
      <c r="AF11" s="37">
        <v>7</v>
      </c>
      <c r="AG11" s="37" t="str" cm="1">
        <f t="array" ref="AG11">IF(SUMPRODUCT(--(NOT(ISERR(SEARCH({"Network","Firewall"},AD11)))))&gt;0,"1","0")</f>
        <v>0</v>
      </c>
      <c r="AH11" s="37">
        <v>7</v>
      </c>
      <c r="AI11" s="37" t="str" cm="1">
        <f t="array" ref="AI11">IF(SUMPRODUCT(--(NOT(ISERR(SEARCH({"File","Group","Logon","Schedule","User","Registry","Active","Application"},AD11)))))&gt;0,"1","0")</f>
        <v>1</v>
      </c>
      <c r="AJ11" s="37">
        <v>7</v>
      </c>
      <c r="AK11" s="37" t="str" cm="1">
        <f t="array" ref="AK11">IF(SUMPRODUCT(--(NOT(ISERR(SEARCH({"Cloud","Cluster","Container","Image","Instance","Pod","Snapshot","Volume"},AD11)))))&gt;0,"1","0")</f>
        <v>0</v>
      </c>
      <c r="AL11" s="37">
        <v>7</v>
      </c>
      <c r="AM11" s="37" t="str" cm="1">
        <f t="array" ref="AM11">IF(SUMPRODUCT(--(NOT(ISERR(SEARCH({"Drive","Firmware","Host","Kernel"},AD11)))))&gt;0,"1","0")</f>
        <v>0</v>
      </c>
      <c r="AN11" s="37">
        <v>0</v>
      </c>
      <c r="AO11" s="37">
        <v>0</v>
      </c>
      <c r="AP11" s="37">
        <f>parameters!$J$21*TechniqueData[[#This Row],[TAT Utility]]+parameters!$J$22*TechniqueData[[#This Row],[Count Utility]]</f>
        <v>0.3</v>
      </c>
      <c r="AQ11" s="37">
        <f>(TechniqueData[[#This Row],[Total Top Att&amp;ck Score ]]-parameters!$D$19)/(parameters!$D$20-parameters!$D$19)</f>
        <v>5.2936498730158732</v>
      </c>
      <c r="AR11" s="37">
        <f>IF(TechniqueData[[#This Row],[TAT Utility (unclipped)]]&gt;1,1, IF(TechniqueData[[#This Row],[TAT Utility (unclipped)]]&lt;0,0, TechniqueData[[#This Row],[TAT Utility (unclipped)]]) )</f>
        <v>1</v>
      </c>
      <c r="AS11" s="37">
        <f>(TechniqueData[[#This Row],[Ransomware (Total '# of ATT&amp;CK Observations)]]-parameters!$D$21)/(parameters!$D$22-parameters!$D$21)</f>
        <v>0</v>
      </c>
      <c r="AT11" s="37">
        <f>IF(TechniqueData[[#This Row],[Count Utility (unclipped)]]&gt;1,1, IF(TechniqueData[[#This Row],[Count Utility (unclipped)]]&lt;0,0, TechniqueData[[#This Row],[Count Utility (unclipped)]]) )</f>
        <v>0</v>
      </c>
      <c r="AU1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2" spans="1:47" ht="34" x14ac:dyDescent="0.2">
      <c r="A12" s="37">
        <f>parameters!$J$21*TechniqueData[[#This Row],[TAT Utility]]+parameters!$J$22*TechniqueData[[#This Row],[Count Utility]]</f>
        <v>0.36666666666666664</v>
      </c>
      <c r="B12" s="37">
        <f t="shared" si="0"/>
        <v>13.199992142857145</v>
      </c>
      <c r="C12" s="37" t="s">
        <v>102</v>
      </c>
      <c r="D12" s="58" t="s">
        <v>83</v>
      </c>
      <c r="E12" s="37" t="s">
        <v>103</v>
      </c>
      <c r="F12" s="37">
        <v>1</v>
      </c>
      <c r="G12" s="37">
        <v>1</v>
      </c>
      <c r="H12" s="37">
        <f>parameters!$J$10*TechniqueData[[#This Row],[Before Utility]]+parameters!$J$11*TechniqueData[[#This Row],[After Utility]]</f>
        <v>0.1</v>
      </c>
      <c r="I12" s="37">
        <f>(TechniqueData[[#This Row],[Num. TID Before]]-parameters!$D$8)/(parameters!$D$9-parameters!$D$8)</f>
        <v>0.1</v>
      </c>
      <c r="J12" s="37">
        <f>IF(TechniqueData[[#This Row],[Before Utility (unclipped)]]&gt;1,1, IF(TechniqueData[[#This Row],[Before Utility (unclipped)]]&lt;0,0, TechniqueData[[#This Row],[Before Utility (unclipped)]]))</f>
        <v>0.1</v>
      </c>
      <c r="K12" s="37">
        <f>(TechniqueData[[#This Row],[Num. TID After]]-parameters!$D$10)/(parameters!$D$11-parameters!$D$10)</f>
        <v>0.1</v>
      </c>
      <c r="L12" s="37">
        <f>IF(TechniqueData[[#This Row],[After Utility (unclipped)]]&gt;1,1, IF(TechniqueData[[#This Row],[After Utility (unclipped)]]&lt;0,0, TechniqueData[[#This Row],[After Utility (unclipped)]]))</f>
        <v>0.1</v>
      </c>
      <c r="M12" s="37">
        <v>0</v>
      </c>
      <c r="N12" s="68">
        <v>0</v>
      </c>
      <c r="O12" s="68">
        <v>12</v>
      </c>
      <c r="P12" s="68">
        <v>1</v>
      </c>
      <c r="Q12" s="68">
        <v>0</v>
      </c>
      <c r="R12" s="69" t="s">
        <v>104</v>
      </c>
      <c r="S12" s="69">
        <v>11</v>
      </c>
      <c r="T12" s="69" t="s">
        <v>105</v>
      </c>
      <c r="U12" s="69">
        <v>14</v>
      </c>
      <c r="V12" s="37">
        <f>parameters!$J$4*TechniqueData[[#This Row],[Mitigations Utility]] + parameters!$J$5*TechniqueData[[#This Row],[Detections Utility]]</f>
        <v>0.29999976190476191</v>
      </c>
      <c r="W12" s="37">
        <v>25</v>
      </c>
      <c r="X12" s="37">
        <v>0.45454499999999998</v>
      </c>
      <c r="Y12" s="37">
        <v>0.45454499999999998</v>
      </c>
      <c r="Z12" s="37">
        <v>13</v>
      </c>
      <c r="AA12" s="37">
        <v>0.13</v>
      </c>
      <c r="AB12" s="37">
        <v>0.13</v>
      </c>
      <c r="AC12" s="37"/>
      <c r="AD12" s="58" t="s">
        <v>106</v>
      </c>
      <c r="AE12" s="37" t="str" cm="1">
        <f t="array" ref="AE12">IF(SUMPRODUCT(--(NOT(ISERR(SEARCH({"Process","Command","Script","WMI","Module","Pipe","Service"},AD12)))))&gt;0,"1","0")</f>
        <v>1</v>
      </c>
      <c r="AF12" s="37">
        <v>8</v>
      </c>
      <c r="AG12" s="37" t="str" cm="1">
        <f t="array" ref="AG12">IF(SUMPRODUCT(--(NOT(ISERR(SEARCH({"Network","Firewall"},AD12)))))&gt;0,"1","0")</f>
        <v>0</v>
      </c>
      <c r="AH12" s="37">
        <v>8</v>
      </c>
      <c r="AI12" s="37" t="str" cm="1">
        <f t="array" ref="AI12">IF(SUMPRODUCT(--(NOT(ISERR(SEARCH({"File","Group","Logon","Schedule","User","Registry","Active","Application"},AD12)))))&gt;0,"1","0")</f>
        <v>1</v>
      </c>
      <c r="AJ12" s="37">
        <v>8</v>
      </c>
      <c r="AK12" s="37" t="str" cm="1">
        <f t="array" ref="AK12">IF(SUMPRODUCT(--(NOT(ISERR(SEARCH({"Cloud","Cluster","Container","Image","Instance","Pod","Snapshot","Volume"},AD12)))))&gt;0,"1","0")</f>
        <v>0</v>
      </c>
      <c r="AL12" s="37">
        <v>8</v>
      </c>
      <c r="AM12" s="37" t="str" cm="1">
        <f t="array" ref="AM12">IF(SUMPRODUCT(--(NOT(ISERR(SEARCH({"Drive","Firmware","Host","Kernel"},AD12)))))&gt;0,"1","0")</f>
        <v>0</v>
      </c>
      <c r="AN12" s="37">
        <v>0</v>
      </c>
      <c r="AO12" s="37">
        <v>2</v>
      </c>
      <c r="AP12" s="37">
        <f>parameters!$J$21*TechniqueData[[#This Row],[TAT Utility]]+parameters!$J$22*TechniqueData[[#This Row],[Count Utility]]</f>
        <v>0.36666666666666664</v>
      </c>
      <c r="AQ12" s="37">
        <f>(TechniqueData[[#This Row],[Total Top Att&amp;ck Score ]]-parameters!$D$19)/(parameters!$D$20-parameters!$D$19)</f>
        <v>4.3999973809523816</v>
      </c>
      <c r="AR12" s="37">
        <f>IF(TechniqueData[[#This Row],[TAT Utility (unclipped)]]&gt;1,1, IF(TechniqueData[[#This Row],[TAT Utility (unclipped)]]&lt;0,0, TechniqueData[[#This Row],[TAT Utility (unclipped)]]) )</f>
        <v>1</v>
      </c>
      <c r="AS12" s="37">
        <f>(TechniqueData[[#This Row],[Ransomware (Total '# of ATT&amp;CK Observations)]]-parameters!$D$21)/(parameters!$D$22-parameters!$D$21)</f>
        <v>9.5238095238095233E-2</v>
      </c>
      <c r="AT12" s="37">
        <f>IF(TechniqueData[[#This Row],[Count Utility (unclipped)]]&gt;1,1, IF(TechniqueData[[#This Row],[Count Utility (unclipped)]]&lt;0,0, TechniqueData[[#This Row],[Count Utility (unclipped)]]) )</f>
        <v>9.5238095238095233E-2</v>
      </c>
      <c r="AU1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0.25714273242630387</v>
      </c>
    </row>
    <row r="13" spans="1:47" ht="17" x14ac:dyDescent="0.2">
      <c r="A13" s="37">
        <f>parameters!$J$21*TechniqueData[[#This Row],[TAT Utility]]+parameters!$J$22*TechniqueData[[#This Row],[Count Utility]]</f>
        <v>0.33333333333333331</v>
      </c>
      <c r="B13" s="37">
        <f t="shared" si="0"/>
        <v>16.209516761904766</v>
      </c>
      <c r="C13" s="37" t="s">
        <v>107</v>
      </c>
      <c r="D13" s="58" t="s">
        <v>83</v>
      </c>
      <c r="E13" s="37" t="s">
        <v>108</v>
      </c>
      <c r="F13" s="37">
        <v>1</v>
      </c>
      <c r="G13" s="37">
        <v>1</v>
      </c>
      <c r="H13" s="37">
        <f>parameters!$J$10*TechniqueData[[#This Row],[Before Utility]]+parameters!$J$11*TechniqueData[[#This Row],[After Utility]]</f>
        <v>0.1</v>
      </c>
      <c r="I13" s="37">
        <f>(TechniqueData[[#This Row],[Num. TID Before]]-parameters!$D$8)/(parameters!$D$9-parameters!$D$8)</f>
        <v>0.1</v>
      </c>
      <c r="J13" s="37">
        <f>IF(TechniqueData[[#This Row],[Before Utility (unclipped)]]&gt;1,1, IF(TechniqueData[[#This Row],[Before Utility (unclipped)]]&lt;0,0, TechniqueData[[#This Row],[Before Utility (unclipped)]]))</f>
        <v>0.1</v>
      </c>
      <c r="K13" s="37">
        <f>(TechniqueData[[#This Row],[Num. TID After]]-parameters!$D$10)/(parameters!$D$11-parameters!$D$10)</f>
        <v>0.1</v>
      </c>
      <c r="L13" s="37">
        <f>IF(TechniqueData[[#This Row],[After Utility (unclipped)]]&gt;1,1, IF(TechniqueData[[#This Row],[After Utility (unclipped)]]&lt;0,0, TechniqueData[[#This Row],[After Utility (unclipped)]]))</f>
        <v>0.1</v>
      </c>
      <c r="M13" s="37">
        <v>0</v>
      </c>
      <c r="N13" s="68">
        <v>0</v>
      </c>
      <c r="O13" s="68">
        <v>8</v>
      </c>
      <c r="P13" s="68">
        <v>0</v>
      </c>
      <c r="Q13" s="68">
        <v>1</v>
      </c>
      <c r="R13" s="69" t="s">
        <v>109</v>
      </c>
      <c r="S13" s="69">
        <v>14</v>
      </c>
      <c r="T13" s="69" t="s">
        <v>110</v>
      </c>
      <c r="U13" s="69">
        <v>17</v>
      </c>
      <c r="V13" s="37">
        <f>parameters!$J$4*TechniqueData[[#This Row],[Mitigations Utility]] + parameters!$J$5*TechniqueData[[#This Row],[Detections Utility]]</f>
        <v>0.33809504761904768</v>
      </c>
      <c r="W13" s="37">
        <v>31</v>
      </c>
      <c r="X13" s="37">
        <v>0.56363600000000003</v>
      </c>
      <c r="Y13" s="37">
        <v>0.56363600000000003</v>
      </c>
      <c r="Z13" s="37">
        <v>9</v>
      </c>
      <c r="AA13" s="37">
        <v>0.09</v>
      </c>
      <c r="AB13" s="37">
        <v>0.09</v>
      </c>
      <c r="AC13" s="37"/>
      <c r="AD13" s="58" t="s">
        <v>111</v>
      </c>
      <c r="AE13" s="37" t="str" cm="1">
        <f t="array" ref="AE13">IF(SUMPRODUCT(--(NOT(ISERR(SEARCH({"Process","Command","Script","WMI","Module","Pipe","Service"},AD13)))))&gt;0,"1","0")</f>
        <v>1</v>
      </c>
      <c r="AF13" s="37">
        <v>9</v>
      </c>
      <c r="AG13" s="37" t="str" cm="1">
        <f t="array" ref="AG13">IF(SUMPRODUCT(--(NOT(ISERR(SEARCH({"Network","Firewall"},AD13)))))&gt;0,"1","0")</f>
        <v>0</v>
      </c>
      <c r="AH13" s="37">
        <v>9</v>
      </c>
      <c r="AI13" s="37" t="str" cm="1">
        <f t="array" ref="AI13">IF(SUMPRODUCT(--(NOT(ISERR(SEARCH({"File","Group","Logon","Schedule","User","Registry","Active","Application"},AD13)))))&gt;0,"1","0")</f>
        <v>0</v>
      </c>
      <c r="AJ13" s="37">
        <v>9</v>
      </c>
      <c r="AK13" s="37" t="str" cm="1">
        <f t="array" ref="AK13">IF(SUMPRODUCT(--(NOT(ISERR(SEARCH({"Cloud","Cluster","Container","Image","Instance","Pod","Snapshot","Volume"},AD13)))))&gt;0,"1","0")</f>
        <v>0</v>
      </c>
      <c r="AL13" s="37">
        <v>9</v>
      </c>
      <c r="AM13" s="37" t="str" cm="1">
        <f t="array" ref="AM13">IF(SUMPRODUCT(--(NOT(ISERR(SEARCH({"Drive","Firmware","Host","Kernel"},AD13)))))&gt;0,"1","0")</f>
        <v>0</v>
      </c>
      <c r="AN13" s="37">
        <v>0</v>
      </c>
      <c r="AO13" s="37">
        <v>1</v>
      </c>
      <c r="AP13" s="37">
        <f>parameters!$J$21*TechniqueData[[#This Row],[TAT Utility]]+parameters!$J$22*TechniqueData[[#This Row],[Count Utility]]</f>
        <v>0.33333333333333331</v>
      </c>
      <c r="AQ13" s="37">
        <f>(TechniqueData[[#This Row],[Total Top Att&amp;ck Score ]]-parameters!$D$19)/(parameters!$D$20-parameters!$D$19)</f>
        <v>5.403172253968255</v>
      </c>
      <c r="AR13" s="37">
        <f>IF(TechniqueData[[#This Row],[TAT Utility (unclipped)]]&gt;1,1, IF(TechniqueData[[#This Row],[TAT Utility (unclipped)]]&lt;0,0, TechniqueData[[#This Row],[TAT Utility (unclipped)]]) )</f>
        <v>1</v>
      </c>
      <c r="AS13" s="37">
        <f>(TechniqueData[[#This Row],[Ransomware (Total '# of ATT&amp;CK Observations)]]-parameters!$D$21)/(parameters!$D$22-parameters!$D$21)</f>
        <v>4.7619047619047616E-2</v>
      </c>
      <c r="AT13" s="37">
        <f>IF(TechniqueData[[#This Row],[Count Utility (unclipped)]]&gt;1,1, IF(TechniqueData[[#This Row],[Count Utility (unclipped)]]&lt;0,0, TechniqueData[[#This Row],[Count Utility (unclipped)]]) )</f>
        <v>4.7619047619047616E-2</v>
      </c>
      <c r="AU1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0.1524564822373394</v>
      </c>
    </row>
    <row r="14" spans="1:47" ht="51" x14ac:dyDescent="0.2">
      <c r="A14" s="37">
        <f>parameters!$J$21*TechniqueData[[#This Row],[TAT Utility]]+parameters!$J$22*TechniqueData[[#This Row],[Count Utility]]</f>
        <v>0.33333333333333331</v>
      </c>
      <c r="B14" s="37">
        <f t="shared" si="0"/>
        <v>15.814279857142859</v>
      </c>
      <c r="C14" s="37" t="s">
        <v>112</v>
      </c>
      <c r="D14" s="58" t="s">
        <v>83</v>
      </c>
      <c r="E14" s="37" t="s">
        <v>113</v>
      </c>
      <c r="F14" s="37">
        <v>1</v>
      </c>
      <c r="G14" s="37">
        <v>1</v>
      </c>
      <c r="H14" s="37">
        <f>parameters!$J$10*TechniqueData[[#This Row],[Before Utility]]+parameters!$J$11*TechniqueData[[#This Row],[After Utility]]</f>
        <v>0.1</v>
      </c>
      <c r="I14" s="37">
        <f>(TechniqueData[[#This Row],[Num. TID Before]]-parameters!$D$8)/(parameters!$D$9-parameters!$D$8)</f>
        <v>0.1</v>
      </c>
      <c r="J14" s="37">
        <f>IF(TechniqueData[[#This Row],[Before Utility (unclipped)]]&gt;1,1, IF(TechniqueData[[#This Row],[Before Utility (unclipped)]]&lt;0,0, TechniqueData[[#This Row],[Before Utility (unclipped)]]))</f>
        <v>0.1</v>
      </c>
      <c r="K14" s="37">
        <f>(TechniqueData[[#This Row],[Num. TID After]]-parameters!$D$10)/(parameters!$D$11-parameters!$D$10)</f>
        <v>0.1</v>
      </c>
      <c r="L14" s="37">
        <f>IF(TechniqueData[[#This Row],[After Utility (unclipped)]]&gt;1,1, IF(TechniqueData[[#This Row],[After Utility (unclipped)]]&lt;0,0, TechniqueData[[#This Row],[After Utility (unclipped)]]))</f>
        <v>0.1</v>
      </c>
      <c r="M14" s="37">
        <v>0</v>
      </c>
      <c r="N14" s="68">
        <v>0</v>
      </c>
      <c r="O14" s="68">
        <v>8</v>
      </c>
      <c r="P14" s="68">
        <v>0</v>
      </c>
      <c r="Q14" s="68">
        <v>0</v>
      </c>
      <c r="R14" s="69" t="s">
        <v>114</v>
      </c>
      <c r="S14" s="69">
        <v>10</v>
      </c>
      <c r="T14" s="69" t="s">
        <v>115</v>
      </c>
      <c r="U14" s="69">
        <v>16</v>
      </c>
      <c r="V14" s="37">
        <f>parameters!$J$4*TechniqueData[[#This Row],[Mitigations Utility]] + parameters!$J$5*TechniqueData[[#This Row],[Detections Utility]]</f>
        <v>0.28571414285714286</v>
      </c>
      <c r="W14" s="37">
        <v>26</v>
      </c>
      <c r="X14" s="37">
        <v>0.47272700000000001</v>
      </c>
      <c r="Y14" s="37">
        <v>0.47272700000000001</v>
      </c>
      <c r="Z14" s="37">
        <v>8</v>
      </c>
      <c r="AA14" s="37">
        <v>0.08</v>
      </c>
      <c r="AB14" s="37">
        <v>0.08</v>
      </c>
      <c r="AC14" s="37"/>
      <c r="AD14" s="58" t="s">
        <v>116</v>
      </c>
      <c r="AE14" s="37" t="str" cm="1">
        <f t="array" ref="AE14">IF(SUMPRODUCT(--(NOT(ISERR(SEARCH({"Process","Command","Script","WMI","Module","Pipe","Service"},AD14)))))&gt;0,"1","0")</f>
        <v>0</v>
      </c>
      <c r="AF14" s="37">
        <v>10</v>
      </c>
      <c r="AG14" s="37" t="str" cm="1">
        <f t="array" ref="AG14">IF(SUMPRODUCT(--(NOT(ISERR(SEARCH({"Network","Firewall"},AD14)))))&gt;0,"1","0")</f>
        <v>1</v>
      </c>
      <c r="AH14" s="37">
        <v>10</v>
      </c>
      <c r="AI14" s="37" t="str" cm="1">
        <f t="array" ref="AI14">IF(SUMPRODUCT(--(NOT(ISERR(SEARCH({"File","Group","Logon","Schedule","User","Registry","Active","Application"},AD14)))))&gt;0,"1","0")</f>
        <v>1</v>
      </c>
      <c r="AJ14" s="37">
        <v>10</v>
      </c>
      <c r="AK14" s="37" t="str" cm="1">
        <f t="array" ref="AK14">IF(SUMPRODUCT(--(NOT(ISERR(SEARCH({"Cloud","Cluster","Container","Image","Instance","Pod","Snapshot","Volume"},AD14)))))&gt;0,"1","0")</f>
        <v>0</v>
      </c>
      <c r="AL14" s="37">
        <v>10</v>
      </c>
      <c r="AM14" s="37" t="str" cm="1">
        <f t="array" ref="AM14">IF(SUMPRODUCT(--(NOT(ISERR(SEARCH({"Drive","Firmware","Host","Kernel"},AD14)))))&gt;0,"1","0")</f>
        <v>0</v>
      </c>
      <c r="AN14" s="37">
        <v>0</v>
      </c>
      <c r="AO14" s="37">
        <v>1</v>
      </c>
      <c r="AP14" s="37">
        <f>parameters!$J$21*TechniqueData[[#This Row],[TAT Utility]]+parameters!$J$22*TechniqueData[[#This Row],[Count Utility]]</f>
        <v>0.33333333333333331</v>
      </c>
      <c r="AQ14" s="37">
        <f>(TechniqueData[[#This Row],[Total Top Att&amp;ck Score ]]-parameters!$D$19)/(parameters!$D$20-parameters!$D$19)</f>
        <v>5.2714266190476193</v>
      </c>
      <c r="AR14" s="37">
        <f>IF(TechniqueData[[#This Row],[TAT Utility (unclipped)]]&gt;1,1, IF(TechniqueData[[#This Row],[TAT Utility (unclipped)]]&lt;0,0, TechniqueData[[#This Row],[TAT Utility (unclipped)]]) )</f>
        <v>1</v>
      </c>
      <c r="AS14" s="37">
        <f>(TechniqueData[[#This Row],[Ransomware (Total '# of ATT&amp;CK Observations)]]-parameters!$D$21)/(parameters!$D$22-parameters!$D$21)</f>
        <v>4.7619047619047616E-2</v>
      </c>
      <c r="AT14" s="37">
        <f>IF(TechniqueData[[#This Row],[Count Utility (unclipped)]]&gt;1,1, IF(TechniqueData[[#This Row],[Count Utility (unclipped)]]&lt;0,0, TechniqueData[[#This Row],[Count Utility (unclipped)]]) )</f>
        <v>4.7619047619047616E-2</v>
      </c>
      <c r="AU1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0.14931968140589569</v>
      </c>
    </row>
    <row r="15" spans="1:47" ht="17" x14ac:dyDescent="0.2">
      <c r="A15" s="37">
        <f>parameters!$J$21*TechniqueData[[#This Row],[TAT Utility]]+parameters!$J$22*TechniqueData[[#This Row],[Count Utility]]</f>
        <v>0.3</v>
      </c>
      <c r="B15" s="37">
        <f t="shared" si="0"/>
        <v>13.928571428571429</v>
      </c>
      <c r="C15" s="37" t="s">
        <v>117</v>
      </c>
      <c r="D15" s="58" t="s">
        <v>83</v>
      </c>
      <c r="E15" s="37" t="s">
        <v>118</v>
      </c>
      <c r="F15" s="37">
        <v>1</v>
      </c>
      <c r="G15" s="37">
        <v>1</v>
      </c>
      <c r="H15" s="37">
        <f>parameters!$J$10*TechniqueData[[#This Row],[Before Utility]]+parameters!$J$11*TechniqueData[[#This Row],[After Utility]]</f>
        <v>0.1</v>
      </c>
      <c r="I15" s="37">
        <f>(TechniqueData[[#This Row],[Num. TID Before]]-parameters!$D$8)/(parameters!$D$9-parameters!$D$8)</f>
        <v>0.1</v>
      </c>
      <c r="J15" s="37">
        <f>IF(TechniqueData[[#This Row],[Before Utility (unclipped)]]&gt;1,1, IF(TechniqueData[[#This Row],[Before Utility (unclipped)]]&lt;0,0, TechniqueData[[#This Row],[Before Utility (unclipped)]]))</f>
        <v>0.1</v>
      </c>
      <c r="K15" s="37">
        <f>(TechniqueData[[#This Row],[Num. TID After]]-parameters!$D$10)/(parameters!$D$11-parameters!$D$10)</f>
        <v>0.1</v>
      </c>
      <c r="L15" s="37">
        <f>IF(TechniqueData[[#This Row],[After Utility (unclipped)]]&gt;1,1, IF(TechniqueData[[#This Row],[After Utility (unclipped)]]&lt;0,0, TechniqueData[[#This Row],[After Utility (unclipped)]]))</f>
        <v>0.1</v>
      </c>
      <c r="M15" s="37">
        <v>0</v>
      </c>
      <c r="N15" s="68">
        <v>0</v>
      </c>
      <c r="O15" s="68">
        <v>0</v>
      </c>
      <c r="P15" s="68">
        <v>0</v>
      </c>
      <c r="Q15" s="68">
        <v>0</v>
      </c>
      <c r="R15" s="69" t="s">
        <v>119</v>
      </c>
      <c r="S15" s="69">
        <v>8</v>
      </c>
      <c r="T15" s="69" t="s">
        <v>105</v>
      </c>
      <c r="U15" s="69">
        <v>14</v>
      </c>
      <c r="V15" s="37">
        <f>parameters!$J$4*TechniqueData[[#This Row],[Mitigations Utility]] + parameters!$J$5*TechniqueData[[#This Row],[Detections Utility]]</f>
        <v>0.20952380952380956</v>
      </c>
      <c r="W15" s="37">
        <v>22</v>
      </c>
      <c r="X15" s="37">
        <v>0.4</v>
      </c>
      <c r="Y15" s="37">
        <v>0.4</v>
      </c>
      <c r="Z15" s="37">
        <v>0</v>
      </c>
      <c r="AA15" s="37">
        <v>0</v>
      </c>
      <c r="AB15" s="37">
        <v>0</v>
      </c>
      <c r="AC15" s="37"/>
      <c r="AD15" s="58" t="s">
        <v>101</v>
      </c>
      <c r="AE15" s="37" t="str" cm="1">
        <f t="array" ref="AE15">IF(SUMPRODUCT(--(NOT(ISERR(SEARCH({"Process","Command","Script","WMI","Module","Pipe","Service"},AD15)))))&gt;0,"1","0")</f>
        <v>1</v>
      </c>
      <c r="AF15" s="37">
        <v>11</v>
      </c>
      <c r="AG15" s="37" t="str" cm="1">
        <f t="array" ref="AG15">IF(SUMPRODUCT(--(NOT(ISERR(SEARCH({"Network","Firewall"},AD15)))))&gt;0,"1","0")</f>
        <v>0</v>
      </c>
      <c r="AH15" s="37">
        <v>11</v>
      </c>
      <c r="AI15" s="37" t="str" cm="1">
        <f t="array" ref="AI15">IF(SUMPRODUCT(--(NOT(ISERR(SEARCH({"File","Group","Logon","Schedule","User","Registry","Active","Application"},AD15)))))&gt;0,"1","0")</f>
        <v>1</v>
      </c>
      <c r="AJ15" s="37">
        <v>11</v>
      </c>
      <c r="AK15" s="37" t="str" cm="1">
        <f t="array" ref="AK15">IF(SUMPRODUCT(--(NOT(ISERR(SEARCH({"Cloud","Cluster","Container","Image","Instance","Pod","Snapshot","Volume"},AD15)))))&gt;0,"1","0")</f>
        <v>0</v>
      </c>
      <c r="AL15" s="37">
        <v>11</v>
      </c>
      <c r="AM15" s="37" t="str" cm="1">
        <f t="array" ref="AM15">IF(SUMPRODUCT(--(NOT(ISERR(SEARCH({"Drive","Firmware","Host","Kernel"},AD15)))))&gt;0,"1","0")</f>
        <v>0</v>
      </c>
      <c r="AN15" s="37">
        <v>0</v>
      </c>
      <c r="AO15" s="37">
        <v>0</v>
      </c>
      <c r="AP15" s="37">
        <f>parameters!$J$21*TechniqueData[[#This Row],[TAT Utility]]+parameters!$J$22*TechniqueData[[#This Row],[Count Utility]]</f>
        <v>0.3</v>
      </c>
      <c r="AQ15" s="37">
        <f>(TechniqueData[[#This Row],[Total Top Att&amp;ck Score ]]-parameters!$D$19)/(parameters!$D$20-parameters!$D$19)</f>
        <v>4.6428571428571432</v>
      </c>
      <c r="AR15" s="37">
        <f>IF(TechniqueData[[#This Row],[TAT Utility (unclipped)]]&gt;1,1, IF(TechniqueData[[#This Row],[TAT Utility (unclipped)]]&lt;0,0, TechniqueData[[#This Row],[TAT Utility (unclipped)]]) )</f>
        <v>1</v>
      </c>
      <c r="AS15" s="37">
        <f>(TechniqueData[[#This Row],[Ransomware (Total '# of ATT&amp;CK Observations)]]-parameters!$D$21)/(parameters!$D$22-parameters!$D$21)</f>
        <v>0</v>
      </c>
      <c r="AT15" s="37">
        <f>IF(TechniqueData[[#This Row],[Count Utility (unclipped)]]&gt;1,1, IF(TechniqueData[[#This Row],[Count Utility (unclipped)]]&lt;0,0, TechniqueData[[#This Row],[Count Utility (unclipped)]]) )</f>
        <v>0</v>
      </c>
      <c r="AU1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6" spans="1:47" ht="17" x14ac:dyDescent="0.2">
      <c r="A16" s="37">
        <f>parameters!$J$21*TechniqueData[[#This Row],[TAT Utility]]+parameters!$J$22*TechniqueData[[#This Row],[Count Utility]]</f>
        <v>0.3</v>
      </c>
      <c r="B16" s="37">
        <f t="shared" si="0"/>
        <v>15.633333333333335</v>
      </c>
      <c r="C16" s="37" t="s">
        <v>120</v>
      </c>
      <c r="D16" s="58" t="s">
        <v>83</v>
      </c>
      <c r="E16" s="37" t="s">
        <v>121</v>
      </c>
      <c r="F16" s="37">
        <v>1</v>
      </c>
      <c r="G16" s="37">
        <v>1</v>
      </c>
      <c r="H16" s="37">
        <f>parameters!$J$10*TechniqueData[[#This Row],[Before Utility]]+parameters!$J$11*TechniqueData[[#This Row],[After Utility]]</f>
        <v>0.1</v>
      </c>
      <c r="I16" s="37">
        <f>(TechniqueData[[#This Row],[Num. TID Before]]-parameters!$D$8)/(parameters!$D$9-parameters!$D$8)</f>
        <v>0.1</v>
      </c>
      <c r="J16" s="37">
        <f>IF(TechniqueData[[#This Row],[Before Utility (unclipped)]]&gt;1,1, IF(TechniqueData[[#This Row],[Before Utility (unclipped)]]&lt;0,0, TechniqueData[[#This Row],[Before Utility (unclipped)]]))</f>
        <v>0.1</v>
      </c>
      <c r="K16" s="37">
        <f>(TechniqueData[[#This Row],[Num. TID After]]-parameters!$D$10)/(parameters!$D$11-parameters!$D$10)</f>
        <v>0.1</v>
      </c>
      <c r="L16" s="37">
        <f>IF(TechniqueData[[#This Row],[After Utility (unclipped)]]&gt;1,1, IF(TechniqueData[[#This Row],[After Utility (unclipped)]]&lt;0,0, TechniqueData[[#This Row],[After Utility (unclipped)]]))</f>
        <v>0.1</v>
      </c>
      <c r="M16" s="37">
        <v>0</v>
      </c>
      <c r="N16" s="68">
        <v>0</v>
      </c>
      <c r="O16" s="68">
        <v>0</v>
      </c>
      <c r="P16" s="68">
        <v>1</v>
      </c>
      <c r="Q16" s="68">
        <v>1</v>
      </c>
      <c r="R16" s="69" t="s">
        <v>119</v>
      </c>
      <c r="S16" s="69">
        <v>8</v>
      </c>
      <c r="T16" s="69" t="s">
        <v>105</v>
      </c>
      <c r="U16" s="69">
        <v>14</v>
      </c>
      <c r="V16" s="37">
        <f>parameters!$J$4*TechniqueData[[#This Row],[Mitigations Utility]] + parameters!$J$5*TechniqueData[[#This Row],[Detections Utility]]</f>
        <v>0.21904761904761907</v>
      </c>
      <c r="W16" s="37">
        <v>22</v>
      </c>
      <c r="X16" s="37">
        <v>0.4</v>
      </c>
      <c r="Y16" s="37">
        <v>0.4</v>
      </c>
      <c r="Z16" s="37">
        <v>2</v>
      </c>
      <c r="AA16" s="37">
        <v>0.02</v>
      </c>
      <c r="AB16" s="37">
        <v>0.02</v>
      </c>
      <c r="AC16" s="37"/>
      <c r="AD16" s="58" t="s">
        <v>101</v>
      </c>
      <c r="AE16" s="37" t="str" cm="1">
        <f t="array" ref="AE16">IF(SUMPRODUCT(--(NOT(ISERR(SEARCH({"Process","Command","Script","WMI","Module","Pipe","Service"},AD16)))))&gt;0,"1","0")</f>
        <v>1</v>
      </c>
      <c r="AF16" s="37">
        <v>12</v>
      </c>
      <c r="AG16" s="37" t="str" cm="1">
        <f t="array" ref="AG16">IF(SUMPRODUCT(--(NOT(ISERR(SEARCH({"Network","Firewall"},AD16)))))&gt;0,"1","0")</f>
        <v>0</v>
      </c>
      <c r="AH16" s="37">
        <v>12</v>
      </c>
      <c r="AI16" s="37" t="str" cm="1">
        <f t="array" ref="AI16">IF(SUMPRODUCT(--(NOT(ISERR(SEARCH({"File","Group","Logon","Schedule","User","Registry","Active","Application"},AD16)))))&gt;0,"1","0")</f>
        <v>1</v>
      </c>
      <c r="AJ16" s="37">
        <v>12</v>
      </c>
      <c r="AK16" s="37" t="str" cm="1">
        <f t="array" ref="AK16">IF(SUMPRODUCT(--(NOT(ISERR(SEARCH({"Cloud","Cluster","Container","Image","Instance","Pod","Snapshot","Volume"},AD16)))))&gt;0,"1","0")</f>
        <v>0</v>
      </c>
      <c r="AL16" s="37">
        <v>12</v>
      </c>
      <c r="AM16" s="37" t="str" cm="1">
        <f t="array" ref="AM16">IF(SUMPRODUCT(--(NOT(ISERR(SEARCH({"Drive","Firmware","Host","Kernel"},AD16)))))&gt;0,"1","0")</f>
        <v>0</v>
      </c>
      <c r="AN16" s="37">
        <v>0</v>
      </c>
      <c r="AO16" s="37">
        <v>0</v>
      </c>
      <c r="AP16" s="37">
        <f>parameters!$J$21*TechniqueData[[#This Row],[TAT Utility]]+parameters!$J$22*TechniqueData[[#This Row],[Count Utility]]</f>
        <v>0.3</v>
      </c>
      <c r="AQ16" s="37">
        <f>(TechniqueData[[#This Row],[Total Top Att&amp;ck Score ]]-parameters!$D$19)/(parameters!$D$20-parameters!$D$19)</f>
        <v>5.2111111111111112</v>
      </c>
      <c r="AR16" s="37">
        <f>IF(TechniqueData[[#This Row],[TAT Utility (unclipped)]]&gt;1,1, IF(TechniqueData[[#This Row],[TAT Utility (unclipped)]]&lt;0,0, TechniqueData[[#This Row],[TAT Utility (unclipped)]]) )</f>
        <v>1</v>
      </c>
      <c r="AS16" s="37">
        <f>(TechniqueData[[#This Row],[Ransomware (Total '# of ATT&amp;CK Observations)]]-parameters!$D$21)/(parameters!$D$22-parameters!$D$21)</f>
        <v>0</v>
      </c>
      <c r="AT16" s="37">
        <f>IF(TechniqueData[[#This Row],[Count Utility (unclipped)]]&gt;1,1, IF(TechniqueData[[#This Row],[Count Utility (unclipped)]]&lt;0,0, TechniqueData[[#This Row],[Count Utility (unclipped)]]) )</f>
        <v>0</v>
      </c>
      <c r="AU1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 spans="1:47" ht="51" x14ac:dyDescent="0.2">
      <c r="A17" s="37">
        <f>parameters!$J$21*TechniqueData[[#This Row],[TAT Utility]]+parameters!$J$22*TechniqueData[[#This Row],[Count Utility]]</f>
        <v>0.36666666666666664</v>
      </c>
      <c r="B17" s="37">
        <f t="shared" si="0"/>
        <v>19.827128380952381</v>
      </c>
      <c r="C17" s="37" t="s">
        <v>122</v>
      </c>
      <c r="D17" s="58" t="s">
        <v>123</v>
      </c>
      <c r="E17" s="37"/>
      <c r="F17" s="37">
        <v>3</v>
      </c>
      <c r="G17" s="37">
        <v>1</v>
      </c>
      <c r="H17" s="37">
        <f>parameters!$J$10*TechniqueData[[#This Row],[Before Utility]]+parameters!$J$11*TechniqueData[[#This Row],[After Utility]]</f>
        <v>0.2</v>
      </c>
      <c r="I17" s="37">
        <f>(TechniqueData[[#This Row],[Num. TID Before]]-parameters!$D$8)/(parameters!$D$9-parameters!$D$8)</f>
        <v>0.3</v>
      </c>
      <c r="J17" s="37">
        <f>IF(TechniqueData[[#This Row],[Before Utility (unclipped)]]&gt;1,1, IF(TechniqueData[[#This Row],[Before Utility (unclipped)]]&lt;0,0, TechniqueData[[#This Row],[Before Utility (unclipped)]]))</f>
        <v>0.3</v>
      </c>
      <c r="K17" s="37">
        <f>(TechniqueData[[#This Row],[Num. TID After]]-parameters!$D$10)/(parameters!$D$11-parameters!$D$10)</f>
        <v>0.1</v>
      </c>
      <c r="L17" s="37">
        <f>IF(TechniqueData[[#This Row],[After Utility (unclipped)]]&gt;1,1, IF(TechniqueData[[#This Row],[After Utility (unclipped)]]&lt;0,0, TechniqueData[[#This Row],[After Utility (unclipped)]]))</f>
        <v>0.1</v>
      </c>
      <c r="M17" s="37">
        <v>2.6679999999999998E-3</v>
      </c>
      <c r="N17" s="68">
        <v>0</v>
      </c>
      <c r="O17" s="68">
        <v>7</v>
      </c>
      <c r="P17" s="68">
        <v>2</v>
      </c>
      <c r="Q17" s="68">
        <v>1</v>
      </c>
      <c r="R17" s="69"/>
      <c r="S17" s="69">
        <v>0</v>
      </c>
      <c r="T17" s="69" t="s">
        <v>105</v>
      </c>
      <c r="U17" s="69">
        <v>13</v>
      </c>
      <c r="V17" s="37">
        <f>parameters!$J$4*TechniqueData[[#This Row],[Mitigations Utility]] + parameters!$J$5*TechniqueData[[#This Row],[Detections Utility]]</f>
        <v>0.17142876190476192</v>
      </c>
      <c r="W17" s="37">
        <v>13</v>
      </c>
      <c r="X17" s="37">
        <v>0.23636399999999999</v>
      </c>
      <c r="Y17" s="37">
        <v>0.23636399999999999</v>
      </c>
      <c r="Z17" s="37">
        <v>10</v>
      </c>
      <c r="AA17" s="37">
        <v>0.1</v>
      </c>
      <c r="AB17" s="37">
        <v>0.1</v>
      </c>
      <c r="AC17" s="37"/>
      <c r="AD17" s="58" t="s">
        <v>124</v>
      </c>
      <c r="AE17" s="37" t="str" cm="1">
        <f t="array" ref="AE17">IF(SUMPRODUCT(--(NOT(ISERR(SEARCH({"Process","Command","Script","WMI","Module","Pipe","Service"},AD17)))))&gt;0,"1","0")</f>
        <v>1</v>
      </c>
      <c r="AF17" s="37">
        <v>13</v>
      </c>
      <c r="AG17" s="37" t="str" cm="1">
        <f t="array" ref="AG17">IF(SUMPRODUCT(--(NOT(ISERR(SEARCH({"Network","Firewall"},AD17)))))&gt;0,"1","0")</f>
        <v>0</v>
      </c>
      <c r="AH17" s="37">
        <v>13</v>
      </c>
      <c r="AI17" s="37" t="str" cm="1">
        <f t="array" ref="AI17">IF(SUMPRODUCT(--(NOT(ISERR(SEARCH({"File","Group","Logon","Schedule","User","Registry","Active","Application"},AD17)))))&gt;0,"1","0")</f>
        <v>1</v>
      </c>
      <c r="AJ17" s="37">
        <v>13</v>
      </c>
      <c r="AK17" s="37" t="str" cm="1">
        <f t="array" ref="AK17">IF(SUMPRODUCT(--(NOT(ISERR(SEARCH({"Cloud","Cluster","Container","Image","Instance","Pod","Snapshot","Volume"},AD17)))))&gt;0,"1","0")</f>
        <v>0</v>
      </c>
      <c r="AL17" s="37">
        <v>13</v>
      </c>
      <c r="AM17" s="37" t="str" cm="1">
        <f t="array" ref="AM17">IF(SUMPRODUCT(--(NOT(ISERR(SEARCH({"Drive","Firmware","Host","Kernel"},AD17)))))&gt;0,"1","0")</f>
        <v>0</v>
      </c>
      <c r="AN17" s="37">
        <v>0</v>
      </c>
      <c r="AO17" s="37">
        <v>2</v>
      </c>
      <c r="AP17" s="37">
        <f>parameters!$J$21*TechniqueData[[#This Row],[TAT Utility]]+parameters!$J$22*TechniqueData[[#This Row],[Count Utility]]</f>
        <v>0.36666666666666664</v>
      </c>
      <c r="AQ17" s="37">
        <f>(TechniqueData[[#This Row],[Total Top Att&amp;ck Score ]]-parameters!$D$19)/(parameters!$D$20-parameters!$D$19)</f>
        <v>6.6090427936507936</v>
      </c>
      <c r="AR17" s="37">
        <f>IF(TechniqueData[[#This Row],[TAT Utility (unclipped)]]&gt;1,1, IF(TechniqueData[[#This Row],[TAT Utility (unclipped)]]&lt;0,0, TechniqueData[[#This Row],[TAT Utility (unclipped)]]) )</f>
        <v>1</v>
      </c>
      <c r="AS17" s="37">
        <f>(TechniqueData[[#This Row],[Ransomware (Total '# of ATT&amp;CK Observations)]]-parameters!$D$21)/(parameters!$D$22-parameters!$D$21)</f>
        <v>9.5238095238095233E-2</v>
      </c>
      <c r="AT17" s="37">
        <f>IF(TechniqueData[[#This Row],[Count Utility (unclipped)]]&gt;1,1, IF(TechniqueData[[#This Row],[Count Utility (unclipped)]]&lt;0,0, TechniqueData[[#This Row],[Count Utility (unclipped)]]) )</f>
        <v>9.5238095238095233E-2</v>
      </c>
      <c r="AU1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0.36233537112622827</v>
      </c>
    </row>
    <row r="18" spans="1:47" ht="17" x14ac:dyDescent="0.2">
      <c r="A18" s="37">
        <f>parameters!$J$21*TechniqueData[[#This Row],[TAT Utility]]+parameters!$J$22*TechniqueData[[#This Row],[Count Utility]]</f>
        <v>0.3</v>
      </c>
      <c r="B18" s="37">
        <f t="shared" si="0"/>
        <v>6.2428571428571429</v>
      </c>
      <c r="C18" s="37" t="s">
        <v>125</v>
      </c>
      <c r="D18" s="58" t="s">
        <v>126</v>
      </c>
      <c r="E18" s="37"/>
      <c r="F18" s="37">
        <v>1</v>
      </c>
      <c r="G18" s="37">
        <v>1</v>
      </c>
      <c r="H18" s="37">
        <f>parameters!$J$10*TechniqueData[[#This Row],[Before Utility]]+parameters!$J$11*TechniqueData[[#This Row],[After Utility]]</f>
        <v>0.1</v>
      </c>
      <c r="I18" s="37">
        <f>(TechniqueData[[#This Row],[Num. TID Before]]-parameters!$D$8)/(parameters!$D$9-parameters!$D$8)</f>
        <v>0.1</v>
      </c>
      <c r="J18" s="37">
        <f>IF(TechniqueData[[#This Row],[Before Utility (unclipped)]]&gt;1,1, IF(TechniqueData[[#This Row],[Before Utility (unclipped)]]&lt;0,0, TechniqueData[[#This Row],[Before Utility (unclipped)]]))</f>
        <v>0.1</v>
      </c>
      <c r="K18" s="37">
        <f>(TechniqueData[[#This Row],[Num. TID After]]-parameters!$D$10)/(parameters!$D$11-parameters!$D$10)</f>
        <v>0.1</v>
      </c>
      <c r="L18" s="37">
        <f>IF(TechniqueData[[#This Row],[After Utility (unclipped)]]&gt;1,1, IF(TechniqueData[[#This Row],[After Utility (unclipped)]]&lt;0,0, TechniqueData[[#This Row],[After Utility (unclipped)]]))</f>
        <v>0.1</v>
      </c>
      <c r="M18" s="37">
        <v>0</v>
      </c>
      <c r="N18" s="68">
        <v>0</v>
      </c>
      <c r="O18" s="68">
        <v>1</v>
      </c>
      <c r="P18" s="68">
        <v>1</v>
      </c>
      <c r="Q18" s="68">
        <v>0</v>
      </c>
      <c r="R18" s="69"/>
      <c r="S18" s="69">
        <v>0</v>
      </c>
      <c r="T18" s="69"/>
      <c r="U18" s="69">
        <v>0</v>
      </c>
      <c r="V18" s="37">
        <f>parameters!$J$4*TechniqueData[[#This Row],[Mitigations Utility]] + parameters!$J$5*TechniqueData[[#This Row],[Detections Utility]]</f>
        <v>9.5238095238095229E-3</v>
      </c>
      <c r="W18" s="37">
        <v>0</v>
      </c>
      <c r="X18" s="37">
        <v>0</v>
      </c>
      <c r="Y18" s="37">
        <v>0</v>
      </c>
      <c r="Z18" s="37">
        <v>2</v>
      </c>
      <c r="AA18" s="37">
        <v>0.02</v>
      </c>
      <c r="AB18" s="37">
        <v>0.02</v>
      </c>
      <c r="AC18" s="37" t="s">
        <v>127</v>
      </c>
      <c r="AD18" s="58" t="s">
        <v>128</v>
      </c>
      <c r="AE18" s="37" t="str" cm="1">
        <f t="array" ref="AE18">IF(SUMPRODUCT(--(NOT(ISERR(SEARCH({"Process","Command","Script","WMI","Module","Pipe","Service"},AD18)))))&gt;0,"1","0")</f>
        <v>1</v>
      </c>
      <c r="AF18" s="37">
        <v>14</v>
      </c>
      <c r="AG18" s="37" t="str" cm="1">
        <f t="array" ref="AG18">IF(SUMPRODUCT(--(NOT(ISERR(SEARCH({"Network","Firewall"},AD18)))))&gt;0,"1","0")</f>
        <v>0</v>
      </c>
      <c r="AH18" s="37">
        <v>14</v>
      </c>
      <c r="AI18" s="37" t="str" cm="1">
        <f t="array" ref="AI18">IF(SUMPRODUCT(--(NOT(ISERR(SEARCH({"File","Group","Logon","Schedule","User","Registry","Active","Application"},AD18)))))&gt;0,"1","0")</f>
        <v>0</v>
      </c>
      <c r="AJ18" s="37">
        <v>14</v>
      </c>
      <c r="AK18" s="37" t="str" cm="1">
        <f t="array" ref="AK18">IF(SUMPRODUCT(--(NOT(ISERR(SEARCH({"Cloud","Cluster","Container","Image","Instance","Pod","Snapshot","Volume"},AD18)))))&gt;0,"1","0")</f>
        <v>0</v>
      </c>
      <c r="AL18" s="37">
        <v>14</v>
      </c>
      <c r="AM18" s="37" t="str" cm="1">
        <f t="array" ref="AM18">IF(SUMPRODUCT(--(NOT(ISERR(SEARCH({"Drive","Firmware","Host","Kernel"},AD18)))))&gt;0,"1","0")</f>
        <v>1</v>
      </c>
      <c r="AN18" s="37">
        <v>0</v>
      </c>
      <c r="AO18" s="37">
        <v>0</v>
      </c>
      <c r="AP18" s="37">
        <f>parameters!$J$21*TechniqueData[[#This Row],[TAT Utility]]+parameters!$J$22*TechniqueData[[#This Row],[Count Utility]]</f>
        <v>0.3</v>
      </c>
      <c r="AQ18" s="37">
        <f>(TechniqueData[[#This Row],[Total Top Att&amp;ck Score ]]-parameters!$D$19)/(parameters!$D$20-parameters!$D$19)</f>
        <v>2.0809523809523811</v>
      </c>
      <c r="AR18" s="37">
        <f>IF(TechniqueData[[#This Row],[TAT Utility (unclipped)]]&gt;1,1, IF(TechniqueData[[#This Row],[TAT Utility (unclipped)]]&lt;0,0, TechniqueData[[#This Row],[TAT Utility (unclipped)]]) )</f>
        <v>1</v>
      </c>
      <c r="AS18" s="37">
        <f>(TechniqueData[[#This Row],[Ransomware (Total '# of ATT&amp;CK Observations)]]-parameters!$D$21)/(parameters!$D$22-parameters!$D$21)</f>
        <v>0</v>
      </c>
      <c r="AT18" s="37">
        <f>IF(TechniqueData[[#This Row],[Count Utility (unclipped)]]&gt;1,1, IF(TechniqueData[[#This Row],[Count Utility (unclipped)]]&lt;0,0, TechniqueData[[#This Row],[Count Utility (unclipped)]]) )</f>
        <v>0</v>
      </c>
      <c r="AU1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9" spans="1:47" ht="34" x14ac:dyDescent="0.2">
      <c r="A19" s="37">
        <f>parameters!$J$21*TechniqueData[[#This Row],[TAT Utility]]+parameters!$J$22*TechniqueData[[#This Row],[Count Utility]]</f>
        <v>0.33333333333333331</v>
      </c>
      <c r="B19" s="37">
        <f t="shared" si="0"/>
        <v>7.5523809523809522</v>
      </c>
      <c r="C19" s="37" t="s">
        <v>129</v>
      </c>
      <c r="D19" s="58" t="s">
        <v>130</v>
      </c>
      <c r="E19" s="37"/>
      <c r="F19" s="37">
        <v>1</v>
      </c>
      <c r="G19" s="37">
        <v>1</v>
      </c>
      <c r="H19" s="37">
        <f>parameters!$J$10*TechniqueData[[#This Row],[Before Utility]]+parameters!$J$11*TechniqueData[[#This Row],[After Utility]]</f>
        <v>0.1</v>
      </c>
      <c r="I19" s="37">
        <f>(TechniqueData[[#This Row],[Num. TID Before]]-parameters!$D$8)/(parameters!$D$9-parameters!$D$8)</f>
        <v>0.1</v>
      </c>
      <c r="J19" s="37">
        <f>IF(TechniqueData[[#This Row],[Before Utility (unclipped)]]&gt;1,1, IF(TechniqueData[[#This Row],[Before Utility (unclipped)]]&lt;0,0, TechniqueData[[#This Row],[Before Utility (unclipped)]]))</f>
        <v>0.1</v>
      </c>
      <c r="K19" s="37">
        <f>(TechniqueData[[#This Row],[Num. TID After]]-parameters!$D$10)/(parameters!$D$11-parameters!$D$10)</f>
        <v>0.1</v>
      </c>
      <c r="L19" s="37">
        <f>IF(TechniqueData[[#This Row],[After Utility (unclipped)]]&gt;1,1, IF(TechniqueData[[#This Row],[After Utility (unclipped)]]&lt;0,0, TechniqueData[[#This Row],[After Utility (unclipped)]]))</f>
        <v>0.1</v>
      </c>
      <c r="M19" s="37">
        <v>0</v>
      </c>
      <c r="N19" s="68">
        <v>2</v>
      </c>
      <c r="O19" s="68">
        <v>3</v>
      </c>
      <c r="P19" s="68">
        <v>0</v>
      </c>
      <c r="Q19" s="68">
        <v>0</v>
      </c>
      <c r="R19" s="69"/>
      <c r="S19" s="69">
        <v>0</v>
      </c>
      <c r="T19" s="69"/>
      <c r="U19" s="69">
        <v>0</v>
      </c>
      <c r="V19" s="37">
        <f>parameters!$J$4*TechniqueData[[#This Row],[Mitigations Utility]] + parameters!$J$5*TechniqueData[[#This Row],[Detections Utility]]</f>
        <v>2.3809523809523808E-2</v>
      </c>
      <c r="W19" s="37">
        <v>0</v>
      </c>
      <c r="X19" s="37">
        <v>0</v>
      </c>
      <c r="Y19" s="37">
        <v>0</v>
      </c>
      <c r="Z19" s="37">
        <v>5</v>
      </c>
      <c r="AA19" s="37">
        <v>0.05</v>
      </c>
      <c r="AB19" s="37">
        <v>0.05</v>
      </c>
      <c r="AC19" s="37" t="s">
        <v>127</v>
      </c>
      <c r="AD19" s="58" t="s">
        <v>131</v>
      </c>
      <c r="AE19" s="37" t="str" cm="1">
        <f t="array" ref="AE19">IF(SUMPRODUCT(--(NOT(ISERR(SEARCH({"Process","Command","Script","WMI","Module","Pipe","Service"},AD19)))))&gt;0,"1","0")</f>
        <v>1</v>
      </c>
      <c r="AF19" s="37">
        <v>15</v>
      </c>
      <c r="AG19" s="37" t="str" cm="1">
        <f t="array" ref="AG19">IF(SUMPRODUCT(--(NOT(ISERR(SEARCH({"Network","Firewall"},AD19)))))&gt;0,"1","0")</f>
        <v>0</v>
      </c>
      <c r="AH19" s="37">
        <v>15</v>
      </c>
      <c r="AI19" s="37" t="str" cm="1">
        <f t="array" ref="AI19">IF(SUMPRODUCT(--(NOT(ISERR(SEARCH({"File","Group","Logon","Schedule","User","Registry","Active","Application"},AD19)))))&gt;0,"1","0")</f>
        <v>0</v>
      </c>
      <c r="AJ19" s="37">
        <v>15</v>
      </c>
      <c r="AK19" s="37" t="str" cm="1">
        <f t="array" ref="AK19">IF(SUMPRODUCT(--(NOT(ISERR(SEARCH({"Cloud","Cluster","Container","Image","Instance","Pod","Snapshot","Volume"},AD19)))))&gt;0,"1","0")</f>
        <v>0</v>
      </c>
      <c r="AL19" s="37">
        <v>15</v>
      </c>
      <c r="AM19" s="37" t="str" cm="1">
        <f t="array" ref="AM19">IF(SUMPRODUCT(--(NOT(ISERR(SEARCH({"Drive","Firmware","Host","Kernel"},AD19)))))&gt;0,"1","0")</f>
        <v>0</v>
      </c>
      <c r="AN19" s="37">
        <v>0</v>
      </c>
      <c r="AO19" s="37">
        <v>1</v>
      </c>
      <c r="AP19" s="37">
        <f>parameters!$J$21*TechniqueData[[#This Row],[TAT Utility]]+parameters!$J$22*TechniqueData[[#This Row],[Count Utility]]</f>
        <v>0.33333333333333331</v>
      </c>
      <c r="AQ19" s="37">
        <f>(TechniqueData[[#This Row],[Total Top Att&amp;ck Score ]]-parameters!$D$19)/(parameters!$D$20-parameters!$D$19)</f>
        <v>2.5174603174603174</v>
      </c>
      <c r="AR19" s="37">
        <f>IF(TechniqueData[[#This Row],[TAT Utility (unclipped)]]&gt;1,1, IF(TechniqueData[[#This Row],[TAT Utility (unclipped)]]&lt;0,0, TechniqueData[[#This Row],[TAT Utility (unclipped)]]) )</f>
        <v>1</v>
      </c>
      <c r="AS19" s="37">
        <f>(TechniqueData[[#This Row],[Ransomware (Total '# of ATT&amp;CK Observations)]]-parameters!$D$21)/(parameters!$D$22-parameters!$D$21)</f>
        <v>4.7619047619047616E-2</v>
      </c>
      <c r="AT19" s="37">
        <f>IF(TechniqueData[[#This Row],[Count Utility (unclipped)]]&gt;1,1, IF(TechniqueData[[#This Row],[Count Utility (unclipped)]]&lt;0,0, TechniqueData[[#This Row],[Count Utility (unclipped)]]) )</f>
        <v>4.7619047619047616E-2</v>
      </c>
      <c r="AU1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8.3749055177626597E-2</v>
      </c>
    </row>
    <row r="20" spans="1:47" ht="34" x14ac:dyDescent="0.2">
      <c r="A20" s="37">
        <f>parameters!$J$21*TechniqueData[[#This Row],[TAT Utility]]+parameters!$J$22*TechniqueData[[#This Row],[Count Utility]]</f>
        <v>0.3</v>
      </c>
      <c r="B20" s="37">
        <f t="shared" si="0"/>
        <v>13.309517619047618</v>
      </c>
      <c r="C20" s="37" t="s">
        <v>132</v>
      </c>
      <c r="D20" s="58" t="s">
        <v>133</v>
      </c>
      <c r="E20" s="37"/>
      <c r="F20" s="37">
        <v>1</v>
      </c>
      <c r="G20" s="37">
        <v>1</v>
      </c>
      <c r="H20" s="37">
        <f>parameters!$J$10*TechniqueData[[#This Row],[Before Utility]]+parameters!$J$11*TechniqueData[[#This Row],[After Utility]]</f>
        <v>0.1</v>
      </c>
      <c r="I20" s="37">
        <f>(TechniqueData[[#This Row],[Num. TID Before]]-parameters!$D$8)/(parameters!$D$9-parameters!$D$8)</f>
        <v>0.1</v>
      </c>
      <c r="J20" s="37">
        <f>IF(TechniqueData[[#This Row],[Before Utility (unclipped)]]&gt;1,1, IF(TechniqueData[[#This Row],[Before Utility (unclipped)]]&lt;0,0, TechniqueData[[#This Row],[Before Utility (unclipped)]]))</f>
        <v>0.1</v>
      </c>
      <c r="K20" s="37">
        <f>(TechniqueData[[#This Row],[Num. TID After]]-parameters!$D$10)/(parameters!$D$11-parameters!$D$10)</f>
        <v>0.1</v>
      </c>
      <c r="L20" s="37">
        <f>IF(TechniqueData[[#This Row],[After Utility (unclipped)]]&gt;1,1, IF(TechniqueData[[#This Row],[After Utility (unclipped)]]&lt;0,0, TechniqueData[[#This Row],[After Utility (unclipped)]]))</f>
        <v>0.1</v>
      </c>
      <c r="M20" s="37">
        <v>0</v>
      </c>
      <c r="N20" s="68">
        <v>0</v>
      </c>
      <c r="O20" s="68">
        <v>2</v>
      </c>
      <c r="P20" s="68">
        <v>0</v>
      </c>
      <c r="Q20" s="68">
        <v>0</v>
      </c>
      <c r="R20" s="69" t="s">
        <v>134</v>
      </c>
      <c r="S20" s="69">
        <v>2</v>
      </c>
      <c r="T20" s="69" t="s">
        <v>135</v>
      </c>
      <c r="U20" s="69">
        <v>8</v>
      </c>
      <c r="V20" s="37">
        <f>parameters!$J$4*TechniqueData[[#This Row],[Mitigations Utility]] + parameters!$J$5*TechniqueData[[#This Row],[Detections Utility]]</f>
        <v>0.10476180952380952</v>
      </c>
      <c r="W20" s="37">
        <v>10</v>
      </c>
      <c r="X20" s="37">
        <v>0.18181800000000001</v>
      </c>
      <c r="Y20" s="37">
        <v>0.18181800000000001</v>
      </c>
      <c r="Z20" s="37">
        <v>2</v>
      </c>
      <c r="AA20" s="37">
        <v>0.02</v>
      </c>
      <c r="AB20" s="37">
        <v>0.02</v>
      </c>
      <c r="AC20" s="37"/>
      <c r="AD20" s="58" t="s">
        <v>136</v>
      </c>
      <c r="AE20" s="37" t="str" cm="1">
        <f t="array" ref="AE20">IF(SUMPRODUCT(--(NOT(ISERR(SEARCH({"Process","Command","Script","WMI","Module","Pipe","Service"},AD20)))))&gt;0,"1","0")</f>
        <v>0</v>
      </c>
      <c r="AF20" s="37">
        <v>16</v>
      </c>
      <c r="AG20" s="37" t="str" cm="1">
        <f t="array" ref="AG20">IF(SUMPRODUCT(--(NOT(ISERR(SEARCH({"Network","Firewall"},AD20)))))&gt;0,"1","0")</f>
        <v>1</v>
      </c>
      <c r="AH20" s="37">
        <v>16</v>
      </c>
      <c r="AI20" s="37" t="str" cm="1">
        <f t="array" ref="AI20">IF(SUMPRODUCT(--(NOT(ISERR(SEARCH({"File","Group","Logon","Schedule","User","Registry","Active","Application"},AD20)))))&gt;0,"1","0")</f>
        <v>0</v>
      </c>
      <c r="AJ20" s="37">
        <v>16</v>
      </c>
      <c r="AK20" s="37" t="str" cm="1">
        <f t="array" ref="AK20">IF(SUMPRODUCT(--(NOT(ISERR(SEARCH({"Cloud","Cluster","Container","Image","Instance","Pod","Snapshot","Volume"},AD20)))))&gt;0,"1","0")</f>
        <v>0</v>
      </c>
      <c r="AL20" s="37">
        <v>16</v>
      </c>
      <c r="AM20" s="37" t="str" cm="1">
        <f t="array" ref="AM20">IF(SUMPRODUCT(--(NOT(ISERR(SEARCH({"Drive","Firmware","Host","Kernel"},AD20)))))&gt;0,"1","0")</f>
        <v>0</v>
      </c>
      <c r="AN20" s="37">
        <v>0</v>
      </c>
      <c r="AO20" s="37">
        <v>0</v>
      </c>
      <c r="AP20" s="37">
        <f>parameters!$J$21*TechniqueData[[#This Row],[TAT Utility]]+parameters!$J$22*TechniqueData[[#This Row],[Count Utility]]</f>
        <v>0.3</v>
      </c>
      <c r="AQ20" s="37">
        <f>(TechniqueData[[#This Row],[Total Top Att&amp;ck Score ]]-parameters!$D$19)/(parameters!$D$20-parameters!$D$19)</f>
        <v>4.4365058730158724</v>
      </c>
      <c r="AR20" s="37">
        <f>IF(TechniqueData[[#This Row],[TAT Utility (unclipped)]]&gt;1,1, IF(TechniqueData[[#This Row],[TAT Utility (unclipped)]]&lt;0,0, TechniqueData[[#This Row],[TAT Utility (unclipped)]]) )</f>
        <v>1</v>
      </c>
      <c r="AS20" s="37">
        <f>(TechniqueData[[#This Row],[Ransomware (Total '# of ATT&amp;CK Observations)]]-parameters!$D$21)/(parameters!$D$22-parameters!$D$21)</f>
        <v>0</v>
      </c>
      <c r="AT20" s="37">
        <f>IF(TechniqueData[[#This Row],[Count Utility (unclipped)]]&gt;1,1, IF(TechniqueData[[#This Row],[Count Utility (unclipped)]]&lt;0,0, TechniqueData[[#This Row],[Count Utility (unclipped)]]) )</f>
        <v>0</v>
      </c>
      <c r="AU2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1" spans="1:47" ht="34" x14ac:dyDescent="0.2">
      <c r="A21" s="37">
        <f>parameters!$J$21*TechniqueData[[#This Row],[TAT Utility]]+parameters!$J$22*TechniqueData[[#This Row],[Count Utility]]</f>
        <v>0.3</v>
      </c>
      <c r="B21" s="37">
        <f t="shared" si="0"/>
        <v>7.5571428571428569</v>
      </c>
      <c r="C21" s="37" t="s">
        <v>137</v>
      </c>
      <c r="D21" s="58" t="s">
        <v>138</v>
      </c>
      <c r="E21" s="37"/>
      <c r="F21" s="37">
        <v>1</v>
      </c>
      <c r="G21" s="37">
        <v>1</v>
      </c>
      <c r="H21" s="37">
        <f>parameters!$J$10*TechniqueData[[#This Row],[Before Utility]]+parameters!$J$11*TechniqueData[[#This Row],[After Utility]]</f>
        <v>0.1</v>
      </c>
      <c r="I21" s="37">
        <f>(TechniqueData[[#This Row],[Num. TID Before]]-parameters!$D$8)/(parameters!$D$9-parameters!$D$8)</f>
        <v>0.1</v>
      </c>
      <c r="J21" s="37">
        <f>IF(TechniqueData[[#This Row],[Before Utility (unclipped)]]&gt;1,1, IF(TechniqueData[[#This Row],[Before Utility (unclipped)]]&lt;0,0, TechniqueData[[#This Row],[Before Utility (unclipped)]]))</f>
        <v>0.1</v>
      </c>
      <c r="K21" s="37">
        <f>(TechniqueData[[#This Row],[Num. TID After]]-parameters!$D$10)/(parameters!$D$11-parameters!$D$10)</f>
        <v>0.1</v>
      </c>
      <c r="L21" s="37">
        <f>IF(TechniqueData[[#This Row],[After Utility (unclipped)]]&gt;1,1, IF(TechniqueData[[#This Row],[After Utility (unclipped)]]&lt;0,0, TechniqueData[[#This Row],[After Utility (unclipped)]]))</f>
        <v>0.1</v>
      </c>
      <c r="M21" s="37">
        <v>0</v>
      </c>
      <c r="N21" s="68">
        <v>1</v>
      </c>
      <c r="O21" s="68">
        <v>1</v>
      </c>
      <c r="P21" s="68">
        <v>0</v>
      </c>
      <c r="Q21" s="68">
        <v>0</v>
      </c>
      <c r="R21" s="69"/>
      <c r="S21" s="69">
        <v>0</v>
      </c>
      <c r="T21" s="69"/>
      <c r="U21" s="69">
        <v>0</v>
      </c>
      <c r="V21" s="37">
        <f>parameters!$J$4*TechniqueData[[#This Row],[Mitigations Utility]] + parameters!$J$5*TechniqueData[[#This Row],[Detections Utility]]</f>
        <v>9.5238095238095229E-3</v>
      </c>
      <c r="W21" s="37">
        <v>0</v>
      </c>
      <c r="X21" s="37">
        <v>0</v>
      </c>
      <c r="Y21" s="37">
        <v>0</v>
      </c>
      <c r="Z21" s="37">
        <v>2</v>
      </c>
      <c r="AA21" s="37">
        <v>0.02</v>
      </c>
      <c r="AB21" s="37">
        <v>0.02</v>
      </c>
      <c r="AC21" s="37"/>
      <c r="AD21" s="58" t="s">
        <v>131</v>
      </c>
      <c r="AE21" s="37" t="str" cm="1">
        <f t="array" ref="AE21">IF(SUMPRODUCT(--(NOT(ISERR(SEARCH({"Process","Command","Script","WMI","Module","Pipe","Service"},AD21)))))&gt;0,"1","0")</f>
        <v>1</v>
      </c>
      <c r="AF21" s="37">
        <v>17</v>
      </c>
      <c r="AG21" s="37" t="str" cm="1">
        <f t="array" ref="AG21">IF(SUMPRODUCT(--(NOT(ISERR(SEARCH({"Network","Firewall"},AD21)))))&gt;0,"1","0")</f>
        <v>0</v>
      </c>
      <c r="AH21" s="37">
        <v>17</v>
      </c>
      <c r="AI21" s="37" t="str" cm="1">
        <f t="array" ref="AI21">IF(SUMPRODUCT(--(NOT(ISERR(SEARCH({"File","Group","Logon","Schedule","User","Registry","Active","Application"},AD21)))))&gt;0,"1","0")</f>
        <v>0</v>
      </c>
      <c r="AJ21" s="37">
        <v>17</v>
      </c>
      <c r="AK21" s="37" t="str" cm="1">
        <f t="array" ref="AK21">IF(SUMPRODUCT(--(NOT(ISERR(SEARCH({"Cloud","Cluster","Container","Image","Instance","Pod","Snapshot","Volume"},AD21)))))&gt;0,"1","0")</f>
        <v>0</v>
      </c>
      <c r="AL21" s="37">
        <v>17</v>
      </c>
      <c r="AM21" s="37" t="str" cm="1">
        <f t="array" ref="AM21">IF(SUMPRODUCT(--(NOT(ISERR(SEARCH({"Drive","Firmware","Host","Kernel"},AD21)))))&gt;0,"1","0")</f>
        <v>0</v>
      </c>
      <c r="AN21" s="37">
        <v>0</v>
      </c>
      <c r="AO21" s="37">
        <v>0</v>
      </c>
      <c r="AP21" s="37">
        <f>parameters!$J$21*TechniqueData[[#This Row],[TAT Utility]]+parameters!$J$22*TechniqueData[[#This Row],[Count Utility]]</f>
        <v>0.3</v>
      </c>
      <c r="AQ21" s="37">
        <f>(TechniqueData[[#This Row],[Total Top Att&amp;ck Score ]]-parameters!$D$19)/(parameters!$D$20-parameters!$D$19)</f>
        <v>2.519047619047619</v>
      </c>
      <c r="AR21" s="37">
        <f>IF(TechniqueData[[#This Row],[TAT Utility (unclipped)]]&gt;1,1, IF(TechniqueData[[#This Row],[TAT Utility (unclipped)]]&lt;0,0, TechniqueData[[#This Row],[TAT Utility (unclipped)]]) )</f>
        <v>1</v>
      </c>
      <c r="AS21" s="37">
        <f>(TechniqueData[[#This Row],[Ransomware (Total '# of ATT&amp;CK Observations)]]-parameters!$D$21)/(parameters!$D$22-parameters!$D$21)</f>
        <v>0</v>
      </c>
      <c r="AT21" s="37">
        <f>IF(TechniqueData[[#This Row],[Count Utility (unclipped)]]&gt;1,1, IF(TechniqueData[[#This Row],[Count Utility (unclipped)]]&lt;0,0, TechniqueData[[#This Row],[Count Utility (unclipped)]]) )</f>
        <v>0</v>
      </c>
      <c r="AU2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 spans="1:47" ht="68" x14ac:dyDescent="0.2">
      <c r="A22" s="37">
        <f>parameters!$J$21*TechniqueData[[#This Row],[TAT Utility]]+parameters!$J$22*TechniqueData[[#This Row],[Count Utility]]</f>
        <v>0.43333333333333335</v>
      </c>
      <c r="B22" s="37">
        <f t="shared" si="0"/>
        <v>12.166677095238095</v>
      </c>
      <c r="C22" s="37" t="s">
        <v>139</v>
      </c>
      <c r="D22" s="58" t="s">
        <v>140</v>
      </c>
      <c r="E22" s="37"/>
      <c r="F22" s="37">
        <v>1</v>
      </c>
      <c r="G22" s="37">
        <v>1</v>
      </c>
      <c r="H22" s="37">
        <f>parameters!$J$10*TechniqueData[[#This Row],[Before Utility]]+parameters!$J$11*TechniqueData[[#This Row],[After Utility]]</f>
        <v>0.1</v>
      </c>
      <c r="I22" s="37">
        <f>(TechniqueData[[#This Row],[Num. TID Before]]-parameters!$D$8)/(parameters!$D$9-parameters!$D$8)</f>
        <v>0.1</v>
      </c>
      <c r="J22" s="37">
        <f>IF(TechniqueData[[#This Row],[Before Utility (unclipped)]]&gt;1,1, IF(TechniqueData[[#This Row],[Before Utility (unclipped)]]&lt;0,0, TechniqueData[[#This Row],[Before Utility (unclipped)]]))</f>
        <v>0.1</v>
      </c>
      <c r="K22" s="37">
        <f>(TechniqueData[[#This Row],[Num. TID After]]-parameters!$D$10)/(parameters!$D$11-parameters!$D$10)</f>
        <v>0.1</v>
      </c>
      <c r="L22" s="37">
        <f>IF(TechniqueData[[#This Row],[After Utility (unclipped)]]&gt;1,1, IF(TechniqueData[[#This Row],[After Utility (unclipped)]]&lt;0,0, TechniqueData[[#This Row],[After Utility (unclipped)]]))</f>
        <v>0.1</v>
      </c>
      <c r="M22" s="37">
        <v>0</v>
      </c>
      <c r="N22" s="68">
        <v>0</v>
      </c>
      <c r="O22" s="68">
        <v>0</v>
      </c>
      <c r="P22" s="68">
        <v>0</v>
      </c>
      <c r="Q22" s="68">
        <v>0</v>
      </c>
      <c r="R22" s="69" t="s">
        <v>141</v>
      </c>
      <c r="S22" s="69">
        <v>3</v>
      </c>
      <c r="T22" s="69" t="s">
        <v>142</v>
      </c>
      <c r="U22" s="69">
        <v>4</v>
      </c>
      <c r="V22" s="37">
        <f>parameters!$J$4*TechniqueData[[#This Row],[Mitigations Utility]] + parameters!$J$5*TechniqueData[[#This Row],[Detections Utility]]</f>
        <v>6.6666809523809531E-2</v>
      </c>
      <c r="W22" s="37">
        <v>7</v>
      </c>
      <c r="X22" s="37">
        <v>0.127273</v>
      </c>
      <c r="Y22" s="37">
        <v>0.127273</v>
      </c>
      <c r="Z22" s="37">
        <v>0</v>
      </c>
      <c r="AA22" s="37">
        <v>0</v>
      </c>
      <c r="AB22" s="37">
        <v>0</v>
      </c>
      <c r="AC22" s="37"/>
      <c r="AD22" s="58" t="s">
        <v>143</v>
      </c>
      <c r="AE22" s="37" t="str" cm="1">
        <f t="array" ref="AE22">IF(SUMPRODUCT(--(NOT(ISERR(SEARCH({"Process","Command","Script","WMI","Module","Pipe","Service"},AD22)))))&gt;0,"1","0")</f>
        <v>1</v>
      </c>
      <c r="AF22" s="37">
        <v>18</v>
      </c>
      <c r="AG22" s="37" t="str" cm="1">
        <f t="array" ref="AG22">IF(SUMPRODUCT(--(NOT(ISERR(SEARCH({"Network","Firewall"},AD22)))))&gt;0,"1","0")</f>
        <v>1</v>
      </c>
      <c r="AH22" s="37">
        <v>18</v>
      </c>
      <c r="AI22" s="37" t="str" cm="1">
        <f t="array" ref="AI22">IF(SUMPRODUCT(--(NOT(ISERR(SEARCH({"File","Group","Logon","Schedule","User","Registry","Active","Application"},AD22)))))&gt;0,"1","0")</f>
        <v>1</v>
      </c>
      <c r="AJ22" s="37">
        <v>18</v>
      </c>
      <c r="AK22" s="37" t="str" cm="1">
        <f t="array" ref="AK22">IF(SUMPRODUCT(--(NOT(ISERR(SEARCH({"Cloud","Cluster","Container","Image","Instance","Pod","Snapshot","Volume"},AD22)))))&gt;0,"1","0")</f>
        <v>0</v>
      </c>
      <c r="AL22" s="37">
        <v>18</v>
      </c>
      <c r="AM22" s="37" t="str" cm="1">
        <f t="array" ref="AM22">IF(SUMPRODUCT(--(NOT(ISERR(SEARCH({"Drive","Firmware","Host","Kernel"},AD22)))))&gt;0,"1","0")</f>
        <v>0</v>
      </c>
      <c r="AN22" s="37">
        <v>0</v>
      </c>
      <c r="AO22" s="37">
        <v>4</v>
      </c>
      <c r="AP22" s="37">
        <f>parameters!$J$21*TechniqueData[[#This Row],[TAT Utility]]+parameters!$J$22*TechniqueData[[#This Row],[Count Utility]]</f>
        <v>0.43333333333333335</v>
      </c>
      <c r="AQ22" s="37">
        <f>(TechniqueData[[#This Row],[Total Top Att&amp;ck Score ]]-parameters!$D$19)/(parameters!$D$20-parameters!$D$19)</f>
        <v>4.0555590317460313</v>
      </c>
      <c r="AR22" s="37">
        <f>IF(TechniqueData[[#This Row],[TAT Utility (unclipped)]]&gt;1,1, IF(TechniqueData[[#This Row],[TAT Utility (unclipped)]]&lt;0,0, TechniqueData[[#This Row],[TAT Utility (unclipped)]]) )</f>
        <v>1</v>
      </c>
      <c r="AS22" s="37">
        <f>(TechniqueData[[#This Row],[Ransomware (Total '# of ATT&amp;CK Observations)]]-parameters!$D$21)/(parameters!$D$22-parameters!$D$21)</f>
        <v>0.19047619047619047</v>
      </c>
      <c r="AT22" s="37">
        <f>IF(TechniqueData[[#This Row],[Count Utility (unclipped)]]&gt;1,1, IF(TechniqueData[[#This Row],[Count Utility (unclipped)]]&lt;0,0, TechniqueData[[#This Row],[Count Utility (unclipped)]]) )</f>
        <v>0.19047619047619047</v>
      </c>
      <c r="AU2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0.48148181254724104</v>
      </c>
    </row>
    <row r="23" spans="1:47" ht="68" x14ac:dyDescent="0.2">
      <c r="A23" s="37">
        <f>parameters!$J$21*TechniqueData[[#This Row],[TAT Utility]]+parameters!$J$22*TechniqueData[[#This Row],[Count Utility]]</f>
        <v>0.3</v>
      </c>
      <c r="B23" s="37">
        <f t="shared" si="0"/>
        <v>17.966648333333335</v>
      </c>
      <c r="C23" s="37" t="s">
        <v>144</v>
      </c>
      <c r="D23" s="58" t="s">
        <v>140</v>
      </c>
      <c r="E23" s="37" t="s">
        <v>145</v>
      </c>
      <c r="F23" s="37">
        <v>1</v>
      </c>
      <c r="G23" s="37">
        <v>1</v>
      </c>
      <c r="H23" s="37">
        <f>parameters!$J$10*TechniqueData[[#This Row],[Before Utility]]+parameters!$J$11*TechniqueData[[#This Row],[After Utility]]</f>
        <v>0.1</v>
      </c>
      <c r="I23" s="37">
        <f>(TechniqueData[[#This Row],[Num. TID Before]]-parameters!$D$8)/(parameters!$D$9-parameters!$D$8)</f>
        <v>0.1</v>
      </c>
      <c r="J23" s="37">
        <f>IF(TechniqueData[[#This Row],[Before Utility (unclipped)]]&gt;1,1, IF(TechniqueData[[#This Row],[Before Utility (unclipped)]]&lt;0,0, TechniqueData[[#This Row],[Before Utility (unclipped)]]))</f>
        <v>0.1</v>
      </c>
      <c r="K23" s="37">
        <f>(TechniqueData[[#This Row],[Num. TID After]]-parameters!$D$10)/(parameters!$D$11-parameters!$D$10)</f>
        <v>0.1</v>
      </c>
      <c r="L23" s="37">
        <f>IF(TechniqueData[[#This Row],[After Utility (unclipped)]]&gt;1,1, IF(TechniqueData[[#This Row],[After Utility (unclipped)]]&lt;0,0, TechniqueData[[#This Row],[After Utility (unclipped)]]))</f>
        <v>0.1</v>
      </c>
      <c r="M23" s="37">
        <v>0</v>
      </c>
      <c r="N23" s="68">
        <v>0</v>
      </c>
      <c r="O23" s="68">
        <v>0</v>
      </c>
      <c r="P23" s="68">
        <v>0</v>
      </c>
      <c r="Q23" s="68">
        <v>0</v>
      </c>
      <c r="R23" s="69" t="s">
        <v>146</v>
      </c>
      <c r="S23" s="69">
        <v>6</v>
      </c>
      <c r="T23" s="69" t="s">
        <v>147</v>
      </c>
      <c r="U23" s="69">
        <v>8</v>
      </c>
      <c r="V23" s="37">
        <f>parameters!$J$4*TechniqueData[[#This Row],[Mitigations Utility]] + parameters!$J$5*TechniqueData[[#This Row],[Detections Utility]]</f>
        <v>0.13333309523809525</v>
      </c>
      <c r="W23" s="37">
        <v>14</v>
      </c>
      <c r="X23" s="37">
        <v>0.25454500000000002</v>
      </c>
      <c r="Y23" s="37">
        <v>0.25454500000000002</v>
      </c>
      <c r="Z23" s="37">
        <v>0</v>
      </c>
      <c r="AA23" s="37">
        <v>0</v>
      </c>
      <c r="AB23" s="37">
        <v>0</v>
      </c>
      <c r="AC23" s="37"/>
      <c r="AD23" s="58" t="s">
        <v>143</v>
      </c>
      <c r="AE23" s="37" t="str" cm="1">
        <f t="array" ref="AE23">IF(SUMPRODUCT(--(NOT(ISERR(SEARCH({"Process","Command","Script","WMI","Module","Pipe","Service"},AD23)))))&gt;0,"1","0")</f>
        <v>1</v>
      </c>
      <c r="AF23" s="37">
        <v>19</v>
      </c>
      <c r="AG23" s="37" t="str" cm="1">
        <f t="array" ref="AG23">IF(SUMPRODUCT(--(NOT(ISERR(SEARCH({"Network","Firewall"},AD23)))))&gt;0,"1","0")</f>
        <v>1</v>
      </c>
      <c r="AH23" s="37">
        <v>19</v>
      </c>
      <c r="AI23" s="37" t="str" cm="1">
        <f t="array" ref="AI23">IF(SUMPRODUCT(--(NOT(ISERR(SEARCH({"File","Group","Logon","Schedule","User","Registry","Active","Application"},AD23)))))&gt;0,"1","0")</f>
        <v>1</v>
      </c>
      <c r="AJ23" s="37">
        <v>19</v>
      </c>
      <c r="AK23" s="37" t="str" cm="1">
        <f t="array" ref="AK23">IF(SUMPRODUCT(--(NOT(ISERR(SEARCH({"Cloud","Cluster","Container","Image","Instance","Pod","Snapshot","Volume"},AD23)))))&gt;0,"1","0")</f>
        <v>0</v>
      </c>
      <c r="AL23" s="37">
        <v>19</v>
      </c>
      <c r="AM23" s="37" t="str" cm="1">
        <f t="array" ref="AM23">IF(SUMPRODUCT(--(NOT(ISERR(SEARCH({"Drive","Firmware","Host","Kernel"},AD23)))))&gt;0,"1","0")</f>
        <v>0</v>
      </c>
      <c r="AN23" s="37">
        <v>0</v>
      </c>
      <c r="AO23" s="37">
        <v>0</v>
      </c>
      <c r="AP23" s="37">
        <f>parameters!$J$21*TechniqueData[[#This Row],[TAT Utility]]+parameters!$J$22*TechniqueData[[#This Row],[Count Utility]]</f>
        <v>0.3</v>
      </c>
      <c r="AQ23" s="37">
        <f>(TechniqueData[[#This Row],[Total Top Att&amp;ck Score ]]-parameters!$D$19)/(parameters!$D$20-parameters!$D$19)</f>
        <v>5.9888827777777784</v>
      </c>
      <c r="AR23" s="37">
        <f>IF(TechniqueData[[#This Row],[TAT Utility (unclipped)]]&gt;1,1, IF(TechniqueData[[#This Row],[TAT Utility (unclipped)]]&lt;0,0, TechniqueData[[#This Row],[TAT Utility (unclipped)]]) )</f>
        <v>1</v>
      </c>
      <c r="AS23" s="37">
        <f>(TechniqueData[[#This Row],[Ransomware (Total '# of ATT&amp;CK Observations)]]-parameters!$D$21)/(parameters!$D$22-parameters!$D$21)</f>
        <v>0</v>
      </c>
      <c r="AT23" s="37">
        <f>IF(TechniqueData[[#This Row],[Count Utility (unclipped)]]&gt;1,1, IF(TechniqueData[[#This Row],[Count Utility (unclipped)]]&lt;0,0, TechniqueData[[#This Row],[Count Utility (unclipped)]]) )</f>
        <v>0</v>
      </c>
      <c r="AU2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4" spans="1:47" ht="51" x14ac:dyDescent="0.2">
      <c r="A24" s="37">
        <f>parameters!$J$21*TechniqueData[[#This Row],[TAT Utility]]+parameters!$J$22*TechniqueData[[#This Row],[Count Utility]]</f>
        <v>0.36666666666666664</v>
      </c>
      <c r="B24" s="37">
        <f t="shared" si="0"/>
        <v>44.976746571428571</v>
      </c>
      <c r="C24" s="37" t="s">
        <v>148</v>
      </c>
      <c r="D24" s="58" t="s">
        <v>149</v>
      </c>
      <c r="E24" s="37"/>
      <c r="F24" s="37">
        <v>2</v>
      </c>
      <c r="G24" s="37">
        <v>5</v>
      </c>
      <c r="H24" s="37">
        <f>parameters!$J$10*TechniqueData[[#This Row],[Before Utility]]+parameters!$J$11*TechniqueData[[#This Row],[After Utility]]</f>
        <v>0.35</v>
      </c>
      <c r="I24" s="37">
        <f>(TechniqueData[[#This Row],[Num. TID Before]]-parameters!$D$8)/(parameters!$D$9-parameters!$D$8)</f>
        <v>0.2</v>
      </c>
      <c r="J24" s="37">
        <f>IF(TechniqueData[[#This Row],[Before Utility (unclipped)]]&gt;1,1, IF(TechniqueData[[#This Row],[Before Utility (unclipped)]]&lt;0,0, TechniqueData[[#This Row],[Before Utility (unclipped)]]))</f>
        <v>0.2</v>
      </c>
      <c r="K24" s="37">
        <f>(TechniqueData[[#This Row],[Num. TID After]]-parameters!$D$10)/(parameters!$D$11-parameters!$D$10)</f>
        <v>0.5</v>
      </c>
      <c r="L24" s="37">
        <f>IF(TechniqueData[[#This Row],[After Utility (unclipped)]]&gt;1,1, IF(TechniqueData[[#This Row],[After Utility (unclipped)]]&lt;0,0, TechniqueData[[#This Row],[After Utility (unclipped)]]))</f>
        <v>0.5</v>
      </c>
      <c r="M24" s="37">
        <v>0.129078</v>
      </c>
      <c r="N24" s="68">
        <v>3</v>
      </c>
      <c r="O24" s="68">
        <v>10</v>
      </c>
      <c r="P24" s="68">
        <v>1</v>
      </c>
      <c r="Q24" s="68">
        <v>2</v>
      </c>
      <c r="R24" s="69"/>
      <c r="S24" s="69">
        <v>0</v>
      </c>
      <c r="T24" s="69"/>
      <c r="U24" s="69">
        <v>0</v>
      </c>
      <c r="V24" s="37">
        <f>parameters!$J$4*TechniqueData[[#This Row],[Mitigations Utility]] + parameters!$J$5*TechniqueData[[#This Row],[Detections Utility]]</f>
        <v>7.6190476190476183E-2</v>
      </c>
      <c r="W24" s="37">
        <v>0</v>
      </c>
      <c r="X24" s="37">
        <v>0</v>
      </c>
      <c r="Y24" s="37">
        <v>0</v>
      </c>
      <c r="Z24" s="37">
        <v>16</v>
      </c>
      <c r="AA24" s="37">
        <v>0.16</v>
      </c>
      <c r="AB24" s="37">
        <v>0.16</v>
      </c>
      <c r="AC24" s="37"/>
      <c r="AD24" s="58" t="s">
        <v>150</v>
      </c>
      <c r="AE24" s="37" t="str" cm="1">
        <f t="array" ref="AE24">IF(SUMPRODUCT(--(NOT(ISERR(SEARCH({"Process","Command","Script","WMI","Module","Pipe","Service"},AD24)))))&gt;0,"1","0")</f>
        <v>1</v>
      </c>
      <c r="AF24" s="37">
        <v>20</v>
      </c>
      <c r="AG24" s="37" t="str" cm="1">
        <f t="array" ref="AG24">IF(SUMPRODUCT(--(NOT(ISERR(SEARCH({"Network","Firewall"},AD24)))))&gt;0,"1","0")</f>
        <v>0</v>
      </c>
      <c r="AH24" s="37">
        <v>20</v>
      </c>
      <c r="AI24" s="37" t="str" cm="1">
        <f t="array" ref="AI24">IF(SUMPRODUCT(--(NOT(ISERR(SEARCH({"File","Group","Logon","Schedule","User","Registry","Active","Application"},AD24)))))&gt;0,"1","0")</f>
        <v>1</v>
      </c>
      <c r="AJ24" s="37">
        <v>20</v>
      </c>
      <c r="AK24" s="37" t="str" cm="1">
        <f t="array" ref="AK24">IF(SUMPRODUCT(--(NOT(ISERR(SEARCH({"Cloud","Cluster","Container","Image","Instance","Pod","Snapshot","Volume"},AD24)))))&gt;0,"1","0")</f>
        <v>0</v>
      </c>
      <c r="AL24" s="37">
        <v>20</v>
      </c>
      <c r="AM24" s="37" t="str" cm="1">
        <f t="array" ref="AM24">IF(SUMPRODUCT(--(NOT(ISERR(SEARCH({"Drive","Firmware","Host","Kernel"},AD24)))))&gt;0,"1","0")</f>
        <v>0</v>
      </c>
      <c r="AN24" s="37">
        <v>0</v>
      </c>
      <c r="AO24" s="37">
        <v>2</v>
      </c>
      <c r="AP24" s="37">
        <f>parameters!$J$21*TechniqueData[[#This Row],[TAT Utility]]+parameters!$J$22*TechniqueData[[#This Row],[Count Utility]]</f>
        <v>0.36666666666666664</v>
      </c>
      <c r="AQ24" s="37">
        <f>(TechniqueData[[#This Row],[Total Top Att&amp;ck Score ]]-parameters!$D$19)/(parameters!$D$20-parameters!$D$19)</f>
        <v>14.992248857142856</v>
      </c>
      <c r="AR24" s="37">
        <f>IF(TechniqueData[[#This Row],[TAT Utility (unclipped)]]&gt;1,1, IF(TechniqueData[[#This Row],[TAT Utility (unclipped)]]&lt;0,0, TechniqueData[[#This Row],[TAT Utility (unclipped)]]) )</f>
        <v>1</v>
      </c>
      <c r="AS24" s="37">
        <f>(TechniqueData[[#This Row],[Ransomware (Total '# of ATT&amp;CK Observations)]]-parameters!$D$21)/(parameters!$D$22-parameters!$D$21)</f>
        <v>9.5238095238095233E-2</v>
      </c>
      <c r="AT24" s="37">
        <f>IF(TechniqueData[[#This Row],[Count Utility (unclipped)]]&gt;1,1, IF(TechniqueData[[#This Row],[Count Utility (unclipped)]]&lt;0,0, TechniqueData[[#This Row],[Count Utility (unclipped)]]) )</f>
        <v>9.5238095238095233E-2</v>
      </c>
      <c r="AU2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0.76153565986394556</v>
      </c>
    </row>
    <row r="25" spans="1:47" ht="34" x14ac:dyDescent="0.2">
      <c r="A25" s="37">
        <f>parameters!$J$21*TechniqueData[[#This Row],[TAT Utility]]+parameters!$J$22*TechniqueData[[#This Row],[Count Utility]]</f>
        <v>0.3</v>
      </c>
      <c r="B25" s="37">
        <f t="shared" si="0"/>
        <v>10.19333761904762</v>
      </c>
      <c r="C25" s="37" t="s">
        <v>151</v>
      </c>
      <c r="D25" s="58" t="s">
        <v>152</v>
      </c>
      <c r="E25" s="37"/>
      <c r="F25" s="37">
        <v>1</v>
      </c>
      <c r="G25" s="37">
        <v>1</v>
      </c>
      <c r="H25" s="37">
        <f>parameters!$J$10*TechniqueData[[#This Row],[Before Utility]]+parameters!$J$11*TechniqueData[[#This Row],[After Utility]]</f>
        <v>0.1</v>
      </c>
      <c r="I25" s="37">
        <f>(TechniqueData[[#This Row],[Num. TID Before]]-parameters!$D$8)/(parameters!$D$9-parameters!$D$8)</f>
        <v>0.1</v>
      </c>
      <c r="J25" s="37">
        <f>IF(TechniqueData[[#This Row],[Before Utility (unclipped)]]&gt;1,1, IF(TechniqueData[[#This Row],[Before Utility (unclipped)]]&lt;0,0, TechniqueData[[#This Row],[Before Utility (unclipped)]]))</f>
        <v>0.1</v>
      </c>
      <c r="K25" s="37">
        <f>(TechniqueData[[#This Row],[Num. TID After]]-parameters!$D$10)/(parameters!$D$11-parameters!$D$10)</f>
        <v>0.1</v>
      </c>
      <c r="L25" s="37">
        <f>IF(TechniqueData[[#This Row],[After Utility (unclipped)]]&gt;1,1, IF(TechniqueData[[#This Row],[After Utility (unclipped)]]&lt;0,0, TechniqueData[[#This Row],[After Utility (unclipped)]]))</f>
        <v>0.1</v>
      </c>
      <c r="M25" s="37">
        <v>8.7399999999999999E-4</v>
      </c>
      <c r="N25" s="68">
        <v>0</v>
      </c>
      <c r="O25" s="68">
        <v>1</v>
      </c>
      <c r="P25" s="68">
        <v>0</v>
      </c>
      <c r="Q25" s="68">
        <v>3</v>
      </c>
      <c r="R25" s="69"/>
      <c r="S25" s="69">
        <v>0</v>
      </c>
      <c r="T25" s="69"/>
      <c r="U25" s="69">
        <v>0</v>
      </c>
      <c r="V25" s="37">
        <f>parameters!$J$4*TechniqueData[[#This Row],[Mitigations Utility]] + parameters!$J$5*TechniqueData[[#This Row],[Detections Utility]]</f>
        <v>1.9047619047619046E-2</v>
      </c>
      <c r="W25" s="37">
        <v>0</v>
      </c>
      <c r="X25" s="37">
        <v>0</v>
      </c>
      <c r="Y25" s="37">
        <v>0</v>
      </c>
      <c r="Z25" s="37">
        <v>4</v>
      </c>
      <c r="AA25" s="37">
        <v>0.04</v>
      </c>
      <c r="AB25" s="37">
        <v>0.04</v>
      </c>
      <c r="AC25" s="37"/>
      <c r="AD25" s="58" t="s">
        <v>153</v>
      </c>
      <c r="AE25" s="37" t="str" cm="1">
        <f t="array" ref="AE25">IF(SUMPRODUCT(--(NOT(ISERR(SEARCH({"Process","Command","Script","WMI","Module","Pipe","Service"},AD25)))))&gt;0,"1","0")</f>
        <v>0</v>
      </c>
      <c r="AF25" s="37">
        <v>21</v>
      </c>
      <c r="AG25" s="37" t="str" cm="1">
        <f t="array" ref="AG25">IF(SUMPRODUCT(--(NOT(ISERR(SEARCH({"Network","Firewall"},AD25)))))&gt;0,"1","0")</f>
        <v>0</v>
      </c>
      <c r="AH25" s="37">
        <v>21</v>
      </c>
      <c r="AI25" s="37" t="str" cm="1">
        <f t="array" ref="AI25">IF(SUMPRODUCT(--(NOT(ISERR(SEARCH({"File","Group","Logon","Schedule","User","Registry","Active","Application"},AD25)))))&gt;0,"1","0")</f>
        <v>1</v>
      </c>
      <c r="AJ25" s="37">
        <v>21</v>
      </c>
      <c r="AK25" s="37" t="str" cm="1">
        <f t="array" ref="AK25">IF(SUMPRODUCT(--(NOT(ISERR(SEARCH({"Cloud","Cluster","Container","Image","Instance","Pod","Snapshot","Volume"},AD25)))))&gt;0,"1","0")</f>
        <v>0</v>
      </c>
      <c r="AL25" s="37">
        <v>21</v>
      </c>
      <c r="AM25" s="37" t="str" cm="1">
        <f t="array" ref="AM25">IF(SUMPRODUCT(--(NOT(ISERR(SEARCH({"Drive","Firmware","Host","Kernel"},AD25)))))&gt;0,"1","0")</f>
        <v>1</v>
      </c>
      <c r="AN25" s="37">
        <v>0</v>
      </c>
      <c r="AO25" s="37">
        <v>0</v>
      </c>
      <c r="AP25" s="37">
        <f>parameters!$J$21*TechniqueData[[#This Row],[TAT Utility]]+parameters!$J$22*TechniqueData[[#This Row],[Count Utility]]</f>
        <v>0.3</v>
      </c>
      <c r="AQ25" s="37">
        <f>(TechniqueData[[#This Row],[Total Top Att&amp;ck Score ]]-parameters!$D$19)/(parameters!$D$20-parameters!$D$19)</f>
        <v>3.3977792063492065</v>
      </c>
      <c r="AR25" s="37">
        <f>IF(TechniqueData[[#This Row],[TAT Utility (unclipped)]]&gt;1,1, IF(TechniqueData[[#This Row],[TAT Utility (unclipped)]]&lt;0,0, TechniqueData[[#This Row],[TAT Utility (unclipped)]]) )</f>
        <v>1</v>
      </c>
      <c r="AS25" s="37">
        <f>(TechniqueData[[#This Row],[Ransomware (Total '# of ATT&amp;CK Observations)]]-parameters!$D$21)/(parameters!$D$22-parameters!$D$21)</f>
        <v>0</v>
      </c>
      <c r="AT25" s="37">
        <f>IF(TechniqueData[[#This Row],[Count Utility (unclipped)]]&gt;1,1, IF(TechniqueData[[#This Row],[Count Utility (unclipped)]]&lt;0,0, TechniqueData[[#This Row],[Count Utility (unclipped)]]) )</f>
        <v>0</v>
      </c>
      <c r="AU2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6" spans="1:47" ht="51" x14ac:dyDescent="0.2">
      <c r="A26" s="37">
        <f>parameters!$J$21*TechniqueData[[#This Row],[TAT Utility]]+parameters!$J$22*TechniqueData[[#This Row],[Count Utility]]</f>
        <v>0.43333333333333335</v>
      </c>
      <c r="B26" s="37">
        <f t="shared" si="0"/>
        <v>18.286596904761904</v>
      </c>
      <c r="C26" s="37" t="s">
        <v>154</v>
      </c>
      <c r="D26" s="58" t="s">
        <v>155</v>
      </c>
      <c r="E26" s="37"/>
      <c r="F26" s="37">
        <v>1</v>
      </c>
      <c r="G26" s="37">
        <v>1</v>
      </c>
      <c r="H26" s="37">
        <f>parameters!$J$10*TechniqueData[[#This Row],[Before Utility]]+parameters!$J$11*TechniqueData[[#This Row],[After Utility]]</f>
        <v>0.1</v>
      </c>
      <c r="I26" s="37">
        <f>(TechniqueData[[#This Row],[Num. TID Before]]-parameters!$D$8)/(parameters!$D$9-parameters!$D$8)</f>
        <v>0.1</v>
      </c>
      <c r="J26" s="37">
        <f>IF(TechniqueData[[#This Row],[Before Utility (unclipped)]]&gt;1,1, IF(TechniqueData[[#This Row],[Before Utility (unclipped)]]&lt;0,0, TechniqueData[[#This Row],[Before Utility (unclipped)]]))</f>
        <v>0.1</v>
      </c>
      <c r="K26" s="37">
        <f>(TechniqueData[[#This Row],[Num. TID After]]-parameters!$D$10)/(parameters!$D$11-parameters!$D$10)</f>
        <v>0.1</v>
      </c>
      <c r="L26" s="37">
        <f>IF(TechniqueData[[#This Row],[After Utility (unclipped)]]&gt;1,1, IF(TechniqueData[[#This Row],[After Utility (unclipped)]]&lt;0,0, TechniqueData[[#This Row],[After Utility (unclipped)]]))</f>
        <v>0.1</v>
      </c>
      <c r="M26" s="37">
        <v>2.4514999999999999E-2</v>
      </c>
      <c r="N26" s="68">
        <v>2</v>
      </c>
      <c r="O26" s="68">
        <v>8</v>
      </c>
      <c r="P26" s="68">
        <v>3</v>
      </c>
      <c r="Q26" s="68">
        <v>4</v>
      </c>
      <c r="R26" s="69"/>
      <c r="S26" s="69">
        <v>0</v>
      </c>
      <c r="T26" s="69"/>
      <c r="U26" s="69">
        <v>0</v>
      </c>
      <c r="V26" s="37">
        <f>parameters!$J$4*TechniqueData[[#This Row],[Mitigations Utility]] + parameters!$J$5*TechniqueData[[#This Row],[Detections Utility]]</f>
        <v>8.0952380952380956E-2</v>
      </c>
      <c r="W26" s="37">
        <v>0</v>
      </c>
      <c r="X26" s="37">
        <v>0</v>
      </c>
      <c r="Y26" s="37">
        <v>0</v>
      </c>
      <c r="Z26" s="37">
        <v>17</v>
      </c>
      <c r="AA26" s="37">
        <v>0.17</v>
      </c>
      <c r="AB26" s="37">
        <v>0.17</v>
      </c>
      <c r="AC26" s="37"/>
      <c r="AD26" s="58" t="s">
        <v>156</v>
      </c>
      <c r="AE26" s="37" t="str" cm="1">
        <f t="array" ref="AE26">IF(SUMPRODUCT(--(NOT(ISERR(SEARCH({"Process","Command","Script","WMI","Module","Pipe","Service"},AD26)))))&gt;0,"1","0")</f>
        <v>1</v>
      </c>
      <c r="AF26" s="37">
        <v>22</v>
      </c>
      <c r="AG26" s="37" t="str" cm="1">
        <f t="array" ref="AG26">IF(SUMPRODUCT(--(NOT(ISERR(SEARCH({"Network","Firewall"},AD26)))))&gt;0,"1","0")</f>
        <v>0</v>
      </c>
      <c r="AH26" s="37">
        <v>22</v>
      </c>
      <c r="AI26" s="37" t="str" cm="1">
        <f t="array" ref="AI26">IF(SUMPRODUCT(--(NOT(ISERR(SEARCH({"File","Group","Logon","Schedule","User","Registry","Active","Application"},AD26)))))&gt;0,"1","0")</f>
        <v>0</v>
      </c>
      <c r="AJ26" s="37">
        <v>22</v>
      </c>
      <c r="AK26" s="37" t="str" cm="1">
        <f t="array" ref="AK26">IF(SUMPRODUCT(--(NOT(ISERR(SEARCH({"Cloud","Cluster","Container","Image","Instance","Pod","Snapshot","Volume"},AD26)))))&gt;0,"1","0")</f>
        <v>0</v>
      </c>
      <c r="AL26" s="37">
        <v>22</v>
      </c>
      <c r="AM26" s="37" t="str" cm="1">
        <f t="array" ref="AM26">IF(SUMPRODUCT(--(NOT(ISERR(SEARCH({"Drive","Firmware","Host","Kernel"},AD26)))))&gt;0,"1","0")</f>
        <v>0</v>
      </c>
      <c r="AN26" s="37">
        <v>0</v>
      </c>
      <c r="AO26" s="37">
        <v>4</v>
      </c>
      <c r="AP26" s="37">
        <f>parameters!$J$21*TechniqueData[[#This Row],[TAT Utility]]+parameters!$J$22*TechniqueData[[#This Row],[Count Utility]]</f>
        <v>0.43333333333333335</v>
      </c>
      <c r="AQ26" s="37">
        <f>(TechniqueData[[#This Row],[Total Top Att&amp;ck Score ]]-parameters!$D$19)/(parameters!$D$20-parameters!$D$19)</f>
        <v>6.0955323015873013</v>
      </c>
      <c r="AR26" s="37">
        <f>IF(TechniqueData[[#This Row],[TAT Utility (unclipped)]]&gt;1,1, IF(TechniqueData[[#This Row],[TAT Utility (unclipped)]]&lt;0,0, TechniqueData[[#This Row],[TAT Utility (unclipped)]]) )</f>
        <v>1</v>
      </c>
      <c r="AS26" s="37">
        <f>(TechniqueData[[#This Row],[Ransomware (Total '# of ATT&amp;CK Observations)]]-parameters!$D$21)/(parameters!$D$22-parameters!$D$21)</f>
        <v>0.19047619047619047</v>
      </c>
      <c r="AT26" s="37">
        <f>IF(TechniqueData[[#This Row],[Count Utility (unclipped)]]&gt;1,1, IF(TechniqueData[[#This Row],[Count Utility (unclipped)]]&lt;0,0, TechniqueData[[#This Row],[Count Utility (unclipped)]]) )</f>
        <v>0.19047619047619047</v>
      </c>
      <c r="AU2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0.67576498110355243</v>
      </c>
    </row>
    <row r="27" spans="1:47" ht="34" x14ac:dyDescent="0.2">
      <c r="A27" s="37">
        <f>parameters!$J$21*TechniqueData[[#This Row],[TAT Utility]]+parameters!$J$22*TechniqueData[[#This Row],[Count Utility]]</f>
        <v>0.3</v>
      </c>
      <c r="B27" s="37">
        <f t="shared" si="0"/>
        <v>9.7428571428571438</v>
      </c>
      <c r="C27" s="37" t="s">
        <v>157</v>
      </c>
      <c r="D27" s="58" t="s">
        <v>155</v>
      </c>
      <c r="E27" s="37" t="s">
        <v>158</v>
      </c>
      <c r="F27" s="37">
        <v>1</v>
      </c>
      <c r="G27" s="37">
        <v>1</v>
      </c>
      <c r="H27" s="37">
        <f>parameters!$J$10*TechniqueData[[#This Row],[Before Utility]]+parameters!$J$11*TechniqueData[[#This Row],[After Utility]]</f>
        <v>0.1</v>
      </c>
      <c r="I27" s="37">
        <f>(TechniqueData[[#This Row],[Num. TID Before]]-parameters!$D$8)/(parameters!$D$9-parameters!$D$8)</f>
        <v>0.1</v>
      </c>
      <c r="J27" s="37">
        <f>IF(TechniqueData[[#This Row],[Before Utility (unclipped)]]&gt;1,1, IF(TechniqueData[[#This Row],[Before Utility (unclipped)]]&lt;0,0, TechniqueData[[#This Row],[Before Utility (unclipped)]]))</f>
        <v>0.1</v>
      </c>
      <c r="K27" s="37">
        <f>(TechniqueData[[#This Row],[Num. TID After]]-parameters!$D$10)/(parameters!$D$11-parameters!$D$10)</f>
        <v>0.1</v>
      </c>
      <c r="L27" s="37">
        <f>IF(TechniqueData[[#This Row],[After Utility (unclipped)]]&gt;1,1, IF(TechniqueData[[#This Row],[After Utility (unclipped)]]&lt;0,0, TechniqueData[[#This Row],[After Utility (unclipped)]]))</f>
        <v>0.1</v>
      </c>
      <c r="M27" s="37">
        <v>0</v>
      </c>
      <c r="N27" s="68">
        <v>0</v>
      </c>
      <c r="O27" s="68">
        <v>0</v>
      </c>
      <c r="P27" s="68">
        <v>0</v>
      </c>
      <c r="Q27" s="68">
        <v>1</v>
      </c>
      <c r="R27" s="69"/>
      <c r="S27" s="69">
        <v>0</v>
      </c>
      <c r="T27" s="69"/>
      <c r="U27" s="69">
        <v>0</v>
      </c>
      <c r="V27" s="37">
        <f>parameters!$J$4*TechniqueData[[#This Row],[Mitigations Utility]] + parameters!$J$5*TechniqueData[[#This Row],[Detections Utility]]</f>
        <v>4.7619047619047615E-3</v>
      </c>
      <c r="W27" s="37">
        <v>0</v>
      </c>
      <c r="X27" s="37">
        <v>0</v>
      </c>
      <c r="Y27" s="37">
        <v>0</v>
      </c>
      <c r="Z27" s="37">
        <v>1</v>
      </c>
      <c r="AA27" s="37">
        <v>0.01</v>
      </c>
      <c r="AB27" s="37">
        <v>0.01</v>
      </c>
      <c r="AC27" s="37"/>
      <c r="AD27" s="58" t="s">
        <v>159</v>
      </c>
      <c r="AE27" s="37" t="str" cm="1">
        <f t="array" ref="AE27">IF(SUMPRODUCT(--(NOT(ISERR(SEARCH({"Process","Command","Script","WMI","Module","Pipe","Service"},AD27)))))&gt;0,"1","0")</f>
        <v>1</v>
      </c>
      <c r="AF27" s="37">
        <v>23</v>
      </c>
      <c r="AG27" s="37" t="str" cm="1">
        <f t="array" ref="AG27">IF(SUMPRODUCT(--(NOT(ISERR(SEARCH({"Network","Firewall"},AD27)))))&gt;0,"1","0")</f>
        <v>0</v>
      </c>
      <c r="AH27" s="37">
        <v>23</v>
      </c>
      <c r="AI27" s="37" t="str" cm="1">
        <f t="array" ref="AI27">IF(SUMPRODUCT(--(NOT(ISERR(SEARCH({"File","Group","Logon","Schedule","User","Registry","Active","Application"},AD27)))))&gt;0,"1","0")</f>
        <v>0</v>
      </c>
      <c r="AJ27" s="37">
        <v>23</v>
      </c>
      <c r="AK27" s="37" t="str" cm="1">
        <f t="array" ref="AK27">IF(SUMPRODUCT(--(NOT(ISERR(SEARCH({"Cloud","Cluster","Container","Image","Instance","Pod","Snapshot","Volume"},AD27)))))&gt;0,"1","0")</f>
        <v>0</v>
      </c>
      <c r="AL27" s="37">
        <v>23</v>
      </c>
      <c r="AM27" s="37" t="str" cm="1">
        <f t="array" ref="AM27">IF(SUMPRODUCT(--(NOT(ISERR(SEARCH({"Drive","Firmware","Host","Kernel"},AD27)))))&gt;0,"1","0")</f>
        <v>0</v>
      </c>
      <c r="AN27" s="37">
        <v>0</v>
      </c>
      <c r="AO27" s="37"/>
      <c r="AP27" s="37">
        <f>parameters!$J$21*TechniqueData[[#This Row],[TAT Utility]]+parameters!$J$22*TechniqueData[[#This Row],[Count Utility]]</f>
        <v>0.3</v>
      </c>
      <c r="AQ27" s="37">
        <f>(TechniqueData[[#This Row],[Total Top Att&amp;ck Score ]]-parameters!$D$19)/(parameters!$D$20-parameters!$D$19)</f>
        <v>3.2476190476190481</v>
      </c>
      <c r="AR27" s="37">
        <f>IF(TechniqueData[[#This Row],[TAT Utility (unclipped)]]&gt;1,1, IF(TechniqueData[[#This Row],[TAT Utility (unclipped)]]&lt;0,0, TechniqueData[[#This Row],[TAT Utility (unclipped)]]) )</f>
        <v>1</v>
      </c>
      <c r="AS27" s="37">
        <f>(TechniqueData[[#This Row],[Ransomware (Total '# of ATT&amp;CK Observations)]]-parameters!$D$21)/(parameters!$D$22-parameters!$D$21)</f>
        <v>0</v>
      </c>
      <c r="AT27" s="37">
        <f>IF(TechniqueData[[#This Row],[Count Utility (unclipped)]]&gt;1,1, IF(TechniqueData[[#This Row],[Count Utility (unclipped)]]&lt;0,0, TechniqueData[[#This Row],[Count Utility (unclipped)]]) )</f>
        <v>0</v>
      </c>
      <c r="AU2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8" spans="1:47" ht="34" x14ac:dyDescent="0.2">
      <c r="A28" s="37">
        <f>parameters!$J$21*TechniqueData[[#This Row],[TAT Utility]]+parameters!$J$22*TechniqueData[[#This Row],[Count Utility]]</f>
        <v>0.3</v>
      </c>
      <c r="B28" s="37">
        <f t="shared" si="0"/>
        <v>9.7000000000000011</v>
      </c>
      <c r="C28" s="37" t="s">
        <v>3764</v>
      </c>
      <c r="D28" s="58" t="s">
        <v>155</v>
      </c>
      <c r="E28" s="37" t="s">
        <v>3765</v>
      </c>
      <c r="F28" s="37">
        <v>1</v>
      </c>
      <c r="G28" s="37">
        <v>1</v>
      </c>
      <c r="H28" s="37">
        <f>parameters!$J$10*TechniqueData[[#This Row],[Before Utility]]+parameters!$J$11*TechniqueData[[#This Row],[After Utility]]</f>
        <v>0.1</v>
      </c>
      <c r="I28" s="37">
        <f>(TechniqueData[[#This Row],[Num. TID Before]]-parameters!$D$8)/(parameters!$D$9-parameters!$D$8)</f>
        <v>0.1</v>
      </c>
      <c r="J28" s="37">
        <f>IF(TechniqueData[[#This Row],[Before Utility (unclipped)]]&gt;1,1, IF(TechniqueData[[#This Row],[Before Utility (unclipped)]]&lt;0,0, TechniqueData[[#This Row],[Before Utility (unclipped)]]))</f>
        <v>0.1</v>
      </c>
      <c r="K28" s="37">
        <f>(TechniqueData[[#This Row],[Num. TID After]]-parameters!$D$10)/(parameters!$D$11-parameters!$D$10)</f>
        <v>0.1</v>
      </c>
      <c r="L28" s="37">
        <f>IF(TechniqueData[[#This Row],[After Utility (unclipped)]]&gt;1,1, IF(TechniqueData[[#This Row],[After Utility (unclipped)]]&lt;0,0, TechniqueData[[#This Row],[After Utility (unclipped)]]))</f>
        <v>0.1</v>
      </c>
      <c r="M28" s="37">
        <v>0</v>
      </c>
      <c r="N28" s="68">
        <v>0</v>
      </c>
      <c r="O28" s="68">
        <v>0</v>
      </c>
      <c r="P28" s="68">
        <v>0</v>
      </c>
      <c r="Q28" s="68">
        <v>0</v>
      </c>
      <c r="R28" s="69"/>
      <c r="S28" s="69"/>
      <c r="T28" s="69"/>
      <c r="U28" s="69"/>
      <c r="V28" s="37">
        <f>parameters!$J$4*TechniqueData[[#This Row],[Mitigations Utility]] + parameters!$J$5*TechniqueData[[#This Row],[Detections Utility]]</f>
        <v>0</v>
      </c>
      <c r="W28" s="37"/>
      <c r="X28" s="37"/>
      <c r="Y28" s="37"/>
      <c r="Z28" s="37"/>
      <c r="AA28" s="37"/>
      <c r="AB28" s="37"/>
      <c r="AC28" s="37"/>
      <c r="AD28" s="58" t="s">
        <v>3766</v>
      </c>
      <c r="AE28" s="37" t="str" cm="1">
        <f t="array" ref="AE28">IF(SUMPRODUCT(--(NOT(ISERR(SEARCH({"Process","Command","Script","WMI","Module","Pipe","Service"},AD28)))))&gt;0,"1","0")</f>
        <v>1</v>
      </c>
      <c r="AF28" s="37">
        <v>24</v>
      </c>
      <c r="AG28" s="37" t="str" cm="1">
        <f t="array" ref="AG28">IF(SUMPRODUCT(--(NOT(ISERR(SEARCH({"Network","Firewall"},AD28)))))&gt;0,"1","0")</f>
        <v>0</v>
      </c>
      <c r="AH28" s="37">
        <v>24</v>
      </c>
      <c r="AI28" s="37" t="str" cm="1">
        <f t="array" ref="AI28">IF(SUMPRODUCT(--(NOT(ISERR(SEARCH({"File","Group","Logon","Schedule","User","Registry","Active","Application"},AD28)))))&gt;0,"1","0")</f>
        <v>0</v>
      </c>
      <c r="AJ28" s="37">
        <v>24</v>
      </c>
      <c r="AK28" s="37" t="str" cm="1">
        <f t="array" ref="AK28">IF(SUMPRODUCT(--(NOT(ISERR(SEARCH({"Cloud","Cluster","Container","Image","Instance","Pod","Snapshot","Volume"},AD28)))))&gt;0,"1","0")</f>
        <v>0</v>
      </c>
      <c r="AL28" s="37">
        <v>24</v>
      </c>
      <c r="AM28" s="37" t="str" cm="1">
        <f t="array" ref="AM28">IF(SUMPRODUCT(--(NOT(ISERR(SEARCH({"Drive","Firmware","Host","Kernel"},AD28)))))&gt;0,"1","0")</f>
        <v>0</v>
      </c>
      <c r="AN28" s="37"/>
      <c r="AO28" s="37"/>
      <c r="AP28" s="37">
        <f>parameters!$J$21*TechniqueData[[#This Row],[TAT Utility]]+parameters!$J$22*TechniqueData[[#This Row],[Count Utility]]</f>
        <v>0.3</v>
      </c>
      <c r="AQ28" s="37">
        <f>(TechniqueData[[#This Row],[Total Top Att&amp;ck Score ]]-parameters!$D$19)/(parameters!$D$20-parameters!$D$19)</f>
        <v>3.2333333333333338</v>
      </c>
      <c r="AR28" s="37">
        <f>IF(TechniqueData[[#This Row],[TAT Utility (unclipped)]]&gt;1,1, IF(TechniqueData[[#This Row],[TAT Utility (unclipped)]]&lt;0,0, TechniqueData[[#This Row],[TAT Utility (unclipped)]]) )</f>
        <v>1</v>
      </c>
      <c r="AS28" s="37">
        <f>(TechniqueData[[#This Row],[Ransomware (Total '# of ATT&amp;CK Observations)]]-parameters!$D$21)/(parameters!$D$22-parameters!$D$21)</f>
        <v>0</v>
      </c>
      <c r="AT28" s="37">
        <f>IF(TechniqueData[[#This Row],[Count Utility (unclipped)]]&gt;1,1, IF(TechniqueData[[#This Row],[Count Utility (unclipped)]]&lt;0,0, TechniqueData[[#This Row],[Count Utility (unclipped)]]) )</f>
        <v>0</v>
      </c>
      <c r="AU2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9" spans="1:47" ht="51" x14ac:dyDescent="0.2">
      <c r="A29" s="37">
        <f>parameters!$J$21*TechniqueData[[#This Row],[TAT Utility]]+parameters!$J$22*TechniqueData[[#This Row],[Count Utility]]</f>
        <v>0.43333333333333335</v>
      </c>
      <c r="B29" s="37">
        <f t="shared" si="0"/>
        <v>30.344680476190476</v>
      </c>
      <c r="C29" s="37" t="s">
        <v>160</v>
      </c>
      <c r="D29" s="58" t="s">
        <v>161</v>
      </c>
      <c r="E29" s="37"/>
      <c r="F29" s="37">
        <v>1</v>
      </c>
      <c r="G29" s="37">
        <v>1</v>
      </c>
      <c r="H29" s="37">
        <f>parameters!$J$10*TechniqueData[[#This Row],[Before Utility]]+parameters!$J$11*TechniqueData[[#This Row],[After Utility]]</f>
        <v>0.1</v>
      </c>
      <c r="I29" s="37">
        <f>(TechniqueData[[#This Row],[Num. TID Before]]-parameters!$D$8)/(parameters!$D$9-parameters!$D$8)</f>
        <v>0.1</v>
      </c>
      <c r="J29" s="37">
        <f>IF(TechniqueData[[#This Row],[Before Utility (unclipped)]]&gt;1,1, IF(TechniqueData[[#This Row],[Before Utility (unclipped)]]&lt;0,0, TechniqueData[[#This Row],[Before Utility (unclipped)]]))</f>
        <v>0.1</v>
      </c>
      <c r="K29" s="37">
        <f>(TechniqueData[[#This Row],[Num. TID After]]-parameters!$D$10)/(parameters!$D$11-parameters!$D$10)</f>
        <v>0.1</v>
      </c>
      <c r="L29" s="37">
        <f>IF(TechniqueData[[#This Row],[After Utility (unclipped)]]&gt;1,1, IF(TechniqueData[[#This Row],[After Utility (unclipped)]]&lt;0,0, TechniqueData[[#This Row],[After Utility (unclipped)]]))</f>
        <v>0.1</v>
      </c>
      <c r="M29" s="37">
        <v>1.949E-2</v>
      </c>
      <c r="N29" s="68">
        <v>1</v>
      </c>
      <c r="O29" s="68">
        <v>15</v>
      </c>
      <c r="P29" s="68">
        <v>4</v>
      </c>
      <c r="Q29" s="68">
        <v>18</v>
      </c>
      <c r="R29" s="69"/>
      <c r="S29" s="69">
        <v>0</v>
      </c>
      <c r="T29" s="69"/>
      <c r="U29" s="69">
        <v>0</v>
      </c>
      <c r="V29" s="37">
        <f>parameters!$J$4*TechniqueData[[#This Row],[Mitigations Utility]] + parameters!$J$5*TechniqueData[[#This Row],[Detections Utility]]</f>
        <v>0.18095238095238095</v>
      </c>
      <c r="W29" s="37">
        <v>0</v>
      </c>
      <c r="X29" s="37">
        <v>0</v>
      </c>
      <c r="Y29" s="37">
        <v>0</v>
      </c>
      <c r="Z29" s="37">
        <v>38</v>
      </c>
      <c r="AA29" s="37">
        <v>0.38</v>
      </c>
      <c r="AB29" s="37">
        <v>0.38</v>
      </c>
      <c r="AC29" s="37"/>
      <c r="AD29" s="58" t="s">
        <v>162</v>
      </c>
      <c r="AE29" s="37" t="str" cm="1">
        <f t="array" ref="AE29">IF(SUMPRODUCT(--(NOT(ISERR(SEARCH({"Process","Command","Script","WMI","Module","Pipe","Service"},AD29)))))&gt;0,"1","0")</f>
        <v>1</v>
      </c>
      <c r="AF29" s="37">
        <v>25</v>
      </c>
      <c r="AG29" s="37" t="str" cm="1">
        <f t="array" ref="AG29">IF(SUMPRODUCT(--(NOT(ISERR(SEARCH({"Network","Firewall"},AD29)))))&gt;0,"1","0")</f>
        <v>1</v>
      </c>
      <c r="AH29" s="37">
        <v>25</v>
      </c>
      <c r="AI29" s="37" t="str" cm="1">
        <f t="array" ref="AI29">IF(SUMPRODUCT(--(NOT(ISERR(SEARCH({"File","Group","Logon","Schedule","User","Registry","Active","Application"},AD29)))))&gt;0,"1","0")</f>
        <v>1</v>
      </c>
      <c r="AJ29" s="37">
        <v>25</v>
      </c>
      <c r="AK29" s="37" t="str" cm="1">
        <f t="array" ref="AK29">IF(SUMPRODUCT(--(NOT(ISERR(SEARCH({"Cloud","Cluster","Container","Image","Instance","Pod","Snapshot","Volume"},AD29)))))&gt;0,"1","0")</f>
        <v>0</v>
      </c>
      <c r="AL29" s="37">
        <v>25</v>
      </c>
      <c r="AM29" s="37" t="str" cm="1">
        <f t="array" ref="AM29">IF(SUMPRODUCT(--(NOT(ISERR(SEARCH({"Drive","Firmware","Host","Kernel"},AD29)))))&gt;0,"1","0")</f>
        <v>0</v>
      </c>
      <c r="AN29" s="37">
        <v>0</v>
      </c>
      <c r="AO29" s="37">
        <v>4</v>
      </c>
      <c r="AP29" s="37">
        <f>parameters!$J$21*TechniqueData[[#This Row],[TAT Utility]]+parameters!$J$22*TechniqueData[[#This Row],[Count Utility]]</f>
        <v>0.43333333333333335</v>
      </c>
      <c r="AQ29" s="37">
        <f>(TechniqueData[[#This Row],[Total Top Att&amp;ck Score ]]-parameters!$D$19)/(parameters!$D$20-parameters!$D$19)</f>
        <v>10.114893492063493</v>
      </c>
      <c r="AR29" s="37">
        <f>IF(TechniqueData[[#This Row],[TAT Utility (unclipped)]]&gt;1,1, IF(TechniqueData[[#This Row],[TAT Utility (unclipped)]]&lt;0,0, TechniqueData[[#This Row],[TAT Utility (unclipped)]]) )</f>
        <v>1</v>
      </c>
      <c r="AS29" s="37">
        <f>(TechniqueData[[#This Row],[Ransomware (Total '# of ATT&amp;CK Observations)]]-parameters!$D$21)/(parameters!$D$22-parameters!$D$21)</f>
        <v>0.19047619047619047</v>
      </c>
      <c r="AT29" s="37">
        <f>IF(TechniqueData[[#This Row],[Count Utility (unclipped)]]&gt;1,1, IF(TechniqueData[[#This Row],[Count Utility (unclipped)]]&lt;0,0, TechniqueData[[#This Row],[Count Utility (unclipped)]]) )</f>
        <v>0.19047619047619047</v>
      </c>
      <c r="AU2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1.0585612849584278</v>
      </c>
    </row>
    <row r="30" spans="1:47" ht="68" x14ac:dyDescent="0.2">
      <c r="A30" s="37">
        <f>parameters!$J$21*TechniqueData[[#This Row],[TAT Utility]]+parameters!$J$22*TechniqueData[[#This Row],[Count Utility]]</f>
        <v>0.33333333333333331</v>
      </c>
      <c r="B30" s="37">
        <f t="shared" si="0"/>
        <v>16.522259999999999</v>
      </c>
      <c r="C30" s="37" t="s">
        <v>163</v>
      </c>
      <c r="D30" s="58" t="s">
        <v>164</v>
      </c>
      <c r="E30" s="37"/>
      <c r="F30" s="37">
        <v>1</v>
      </c>
      <c r="G30" s="37">
        <v>1</v>
      </c>
      <c r="H30" s="37">
        <f>parameters!$J$10*TechniqueData[[#This Row],[Before Utility]]+parameters!$J$11*TechniqueData[[#This Row],[After Utility]]</f>
        <v>0.1</v>
      </c>
      <c r="I30" s="37">
        <f>(TechniqueData[[#This Row],[Num. TID Before]]-parameters!$D$8)/(parameters!$D$9-parameters!$D$8)</f>
        <v>0.1</v>
      </c>
      <c r="J30" s="37">
        <f>IF(TechniqueData[[#This Row],[Before Utility (unclipped)]]&gt;1,1, IF(TechniqueData[[#This Row],[Before Utility (unclipped)]]&lt;0,0, TechniqueData[[#This Row],[Before Utility (unclipped)]]))</f>
        <v>0.1</v>
      </c>
      <c r="K30" s="37">
        <f>(TechniqueData[[#This Row],[Num. TID After]]-parameters!$D$10)/(parameters!$D$11-parameters!$D$10)</f>
        <v>0.1</v>
      </c>
      <c r="L30" s="37">
        <f>IF(TechniqueData[[#This Row],[After Utility (unclipped)]]&gt;1,1, IF(TechniqueData[[#This Row],[After Utility (unclipped)]]&lt;0,0, TechniqueData[[#This Row],[After Utility (unclipped)]]))</f>
        <v>0.1</v>
      </c>
      <c r="M30" s="37">
        <v>2.12E-4</v>
      </c>
      <c r="N30" s="68">
        <v>0</v>
      </c>
      <c r="O30" s="68">
        <v>5</v>
      </c>
      <c r="P30" s="68">
        <v>1</v>
      </c>
      <c r="Q30" s="68">
        <v>6</v>
      </c>
      <c r="R30" s="69"/>
      <c r="S30" s="69">
        <v>0</v>
      </c>
      <c r="T30" s="69"/>
      <c r="U30" s="69">
        <v>0</v>
      </c>
      <c r="V30" s="37">
        <f>parameters!$J$4*TechniqueData[[#This Row],[Mitigations Utility]] + parameters!$J$5*TechniqueData[[#This Row],[Detections Utility]]</f>
        <v>5.7142857142857134E-2</v>
      </c>
      <c r="W30" s="37">
        <v>0</v>
      </c>
      <c r="X30" s="37">
        <v>0</v>
      </c>
      <c r="Y30" s="37">
        <v>0</v>
      </c>
      <c r="Z30" s="37">
        <v>12</v>
      </c>
      <c r="AA30" s="37">
        <v>0.12</v>
      </c>
      <c r="AB30" s="37">
        <v>0.12</v>
      </c>
      <c r="AC30" s="37"/>
      <c r="AD30" s="58" t="s">
        <v>165</v>
      </c>
      <c r="AE30" s="37" t="str" cm="1">
        <f t="array" ref="AE30">IF(SUMPRODUCT(--(NOT(ISERR(SEARCH({"Process","Command","Script","WMI","Module","Pipe","Service"},AD30)))))&gt;0,"1","0")</f>
        <v>1</v>
      </c>
      <c r="AF30" s="37">
        <v>26</v>
      </c>
      <c r="AG30" s="37" t="str" cm="1">
        <f t="array" ref="AG30">IF(SUMPRODUCT(--(NOT(ISERR(SEARCH({"Network","Firewall"},AD30)))))&gt;0,"1","0")</f>
        <v>1</v>
      </c>
      <c r="AH30" s="37">
        <v>26</v>
      </c>
      <c r="AI30" s="37" t="str" cm="1">
        <f t="array" ref="AI30">IF(SUMPRODUCT(--(NOT(ISERR(SEARCH({"File","Group","Logon","Schedule","User","Registry","Active","Application"},AD30)))))&gt;0,"1","0")</f>
        <v>1</v>
      </c>
      <c r="AJ30" s="37">
        <v>26</v>
      </c>
      <c r="AK30" s="37" t="str" cm="1">
        <f t="array" ref="AK30">IF(SUMPRODUCT(--(NOT(ISERR(SEARCH({"Cloud","Cluster","Container","Image","Instance","Pod","Snapshot","Volume"},AD30)))))&gt;0,"1","0")</f>
        <v>0</v>
      </c>
      <c r="AL30" s="37">
        <v>26</v>
      </c>
      <c r="AM30" s="37" t="str" cm="1">
        <f t="array" ref="AM30">IF(SUMPRODUCT(--(NOT(ISERR(SEARCH({"Drive","Firmware","Host","Kernel"},AD30)))))&gt;0,"1","0")</f>
        <v>0</v>
      </c>
      <c r="AN30" s="37">
        <v>0</v>
      </c>
      <c r="AO30" s="37">
        <v>1</v>
      </c>
      <c r="AP30" s="37">
        <f>parameters!$J$21*TechniqueData[[#This Row],[TAT Utility]]+parameters!$J$22*TechniqueData[[#This Row],[Count Utility]]</f>
        <v>0.33333333333333331</v>
      </c>
      <c r="AQ30" s="37">
        <f>(TechniqueData[[#This Row],[Total Top Att&amp;ck Score ]]-parameters!$D$19)/(parameters!$D$20-parameters!$D$19)</f>
        <v>5.5074199999999998</v>
      </c>
      <c r="AR30" s="37">
        <f>IF(TechniqueData[[#This Row],[TAT Utility (unclipped)]]&gt;1,1, IF(TechniqueData[[#This Row],[TAT Utility (unclipped)]]&lt;0,0, TechniqueData[[#This Row],[TAT Utility (unclipped)]]) )</f>
        <v>1</v>
      </c>
      <c r="AS30" s="37">
        <f>(TechniqueData[[#This Row],[Ransomware (Total '# of ATT&amp;CK Observations)]]-parameters!$D$21)/(parameters!$D$22-parameters!$D$21)</f>
        <v>4.7619047619047616E-2</v>
      </c>
      <c r="AT30" s="37">
        <f>IF(TechniqueData[[#This Row],[Count Utility (unclipped)]]&gt;1,1, IF(TechniqueData[[#This Row],[Count Utility (unclipped)]]&lt;0,0, TechniqueData[[#This Row],[Count Utility (unclipped)]]) )</f>
        <v>4.7619047619047616E-2</v>
      </c>
      <c r="AU3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0.15493857142857143</v>
      </c>
    </row>
    <row r="31" spans="1:47" ht="34" x14ac:dyDescent="0.2">
      <c r="A31" s="37">
        <f>parameters!$J$21*TechniqueData[[#This Row],[TAT Utility]]+parameters!$J$22*TechniqueData[[#This Row],[Count Utility]]</f>
        <v>0.3</v>
      </c>
      <c r="B31" s="37">
        <f t="shared" si="0"/>
        <v>31.142883095238098</v>
      </c>
      <c r="C31" s="37" t="s">
        <v>166</v>
      </c>
      <c r="D31" s="58" t="s">
        <v>164</v>
      </c>
      <c r="E31" s="37" t="s">
        <v>167</v>
      </c>
      <c r="F31" s="37">
        <v>1</v>
      </c>
      <c r="G31" s="37">
        <v>1</v>
      </c>
      <c r="H31" s="37">
        <f>parameters!$J$10*TechniqueData[[#This Row],[Before Utility]]+parameters!$J$11*TechniqueData[[#This Row],[After Utility]]</f>
        <v>0.1</v>
      </c>
      <c r="I31" s="37">
        <f>(TechniqueData[[#This Row],[Num. TID Before]]-parameters!$D$8)/(parameters!$D$9-parameters!$D$8)</f>
        <v>0.1</v>
      </c>
      <c r="J31" s="37">
        <f>IF(TechniqueData[[#This Row],[Before Utility (unclipped)]]&gt;1,1, IF(TechniqueData[[#This Row],[Before Utility (unclipped)]]&lt;0,0, TechniqueData[[#This Row],[Before Utility (unclipped)]]))</f>
        <v>0.1</v>
      </c>
      <c r="K31" s="37">
        <f>(TechniqueData[[#This Row],[Num. TID After]]-parameters!$D$10)/(parameters!$D$11-parameters!$D$10)</f>
        <v>0.1</v>
      </c>
      <c r="L31" s="37">
        <f>IF(TechniqueData[[#This Row],[After Utility (unclipped)]]&gt;1,1, IF(TechniqueData[[#This Row],[After Utility (unclipped)]]&lt;0,0, TechniqueData[[#This Row],[After Utility (unclipped)]]))</f>
        <v>0.1</v>
      </c>
      <c r="M31" s="37">
        <v>0</v>
      </c>
      <c r="N31" s="68">
        <v>0</v>
      </c>
      <c r="O31" s="68">
        <v>0</v>
      </c>
      <c r="P31" s="68">
        <v>0</v>
      </c>
      <c r="Q31" s="68">
        <v>1</v>
      </c>
      <c r="R31" s="69" t="s">
        <v>168</v>
      </c>
      <c r="S31" s="69">
        <v>3</v>
      </c>
      <c r="T31" s="69" t="s">
        <v>169</v>
      </c>
      <c r="U31" s="69">
        <v>16</v>
      </c>
      <c r="V31" s="37">
        <f>parameters!$J$4*TechniqueData[[#This Row],[Mitigations Utility]] + parameters!$J$5*TechniqueData[[#This Row],[Detections Utility]]</f>
        <v>0.18571452380952383</v>
      </c>
      <c r="W31" s="37">
        <v>19</v>
      </c>
      <c r="X31" s="37">
        <v>0.34545500000000001</v>
      </c>
      <c r="Y31" s="37">
        <v>0.34545500000000001</v>
      </c>
      <c r="Z31" s="37">
        <v>1</v>
      </c>
      <c r="AA31" s="37">
        <v>0.01</v>
      </c>
      <c r="AB31" s="37">
        <v>0.01</v>
      </c>
      <c r="AC31" s="37"/>
      <c r="AD31" s="58" t="s">
        <v>136</v>
      </c>
      <c r="AE31" s="37" t="str" cm="1">
        <f t="array" ref="AE31">IF(SUMPRODUCT(--(NOT(ISERR(SEARCH({"Process","Command","Script","WMI","Module","Pipe","Service"},AD31)))))&gt;0,"1","0")</f>
        <v>0</v>
      </c>
      <c r="AF31" s="37">
        <v>27</v>
      </c>
      <c r="AG31" s="37" t="str" cm="1">
        <f t="array" ref="AG31">IF(SUMPRODUCT(--(NOT(ISERR(SEARCH({"Network","Firewall"},AD31)))))&gt;0,"1","0")</f>
        <v>1</v>
      </c>
      <c r="AH31" s="37">
        <v>27</v>
      </c>
      <c r="AI31" s="37" t="str" cm="1">
        <f t="array" ref="AI31">IF(SUMPRODUCT(--(NOT(ISERR(SEARCH({"File","Group","Logon","Schedule","User","Registry","Active","Application"},AD31)))))&gt;0,"1","0")</f>
        <v>0</v>
      </c>
      <c r="AJ31" s="37">
        <v>27</v>
      </c>
      <c r="AK31" s="37" t="str" cm="1">
        <f t="array" ref="AK31">IF(SUMPRODUCT(--(NOT(ISERR(SEARCH({"Cloud","Cluster","Container","Image","Instance","Pod","Snapshot","Volume"},AD31)))))&gt;0,"1","0")</f>
        <v>0</v>
      </c>
      <c r="AL31" s="37">
        <v>27</v>
      </c>
      <c r="AM31" s="37" t="str" cm="1">
        <f t="array" ref="AM31">IF(SUMPRODUCT(--(NOT(ISERR(SEARCH({"Drive","Firmware","Host","Kernel"},AD31)))))&gt;0,"1","0")</f>
        <v>0</v>
      </c>
      <c r="AN31" s="37">
        <v>0</v>
      </c>
      <c r="AO31" s="37">
        <v>0</v>
      </c>
      <c r="AP31" s="37">
        <f>parameters!$J$21*TechniqueData[[#This Row],[TAT Utility]]+parameters!$J$22*TechniqueData[[#This Row],[Count Utility]]</f>
        <v>0.3</v>
      </c>
      <c r="AQ31" s="37">
        <f>(TechniqueData[[#This Row],[Total Top Att&amp;ck Score ]]-parameters!$D$19)/(parameters!$D$20-parameters!$D$19)</f>
        <v>10.380961031746033</v>
      </c>
      <c r="AR31" s="37">
        <f>IF(TechniqueData[[#This Row],[TAT Utility (unclipped)]]&gt;1,1, IF(TechniqueData[[#This Row],[TAT Utility (unclipped)]]&lt;0,0, TechniqueData[[#This Row],[TAT Utility (unclipped)]]) )</f>
        <v>1</v>
      </c>
      <c r="AS31" s="37">
        <f>(TechniqueData[[#This Row],[Ransomware (Total '# of ATT&amp;CK Observations)]]-parameters!$D$21)/(parameters!$D$22-parameters!$D$21)</f>
        <v>0</v>
      </c>
      <c r="AT31" s="37">
        <f>IF(TechniqueData[[#This Row],[Count Utility (unclipped)]]&gt;1,1, IF(TechniqueData[[#This Row],[Count Utility (unclipped)]]&lt;0,0, TechniqueData[[#This Row],[Count Utility (unclipped)]]) )</f>
        <v>0</v>
      </c>
      <c r="AU3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 spans="1:47" ht="85" x14ac:dyDescent="0.2">
      <c r="A32" s="37">
        <f>parameters!$J$21*TechniqueData[[#This Row],[TAT Utility]]+parameters!$J$22*TechniqueData[[#This Row],[Count Utility]]</f>
        <v>0.36666666666666664</v>
      </c>
      <c r="B32" s="37">
        <f t="shared" si="0"/>
        <v>179.92342671428571</v>
      </c>
      <c r="C32" s="37" t="s">
        <v>170</v>
      </c>
      <c r="D32" s="58" t="s">
        <v>171</v>
      </c>
      <c r="E32" s="37"/>
      <c r="F32" s="37">
        <v>4</v>
      </c>
      <c r="G32" s="37">
        <v>5</v>
      </c>
      <c r="H32" s="37">
        <f>parameters!$J$10*TechniqueData[[#This Row],[Before Utility]]+parameters!$J$11*TechniqueData[[#This Row],[After Utility]]</f>
        <v>0.45</v>
      </c>
      <c r="I32" s="37">
        <f>(TechniqueData[[#This Row],[Num. TID Before]]-parameters!$D$8)/(parameters!$D$9-parameters!$D$8)</f>
        <v>0.4</v>
      </c>
      <c r="J32" s="37">
        <f>IF(TechniqueData[[#This Row],[Before Utility (unclipped)]]&gt;1,1, IF(TechniqueData[[#This Row],[Before Utility (unclipped)]]&lt;0,0, TechniqueData[[#This Row],[Before Utility (unclipped)]]))</f>
        <v>0.4</v>
      </c>
      <c r="K32" s="37">
        <f>(TechniqueData[[#This Row],[Num. TID After]]-parameters!$D$10)/(parameters!$D$11-parameters!$D$10)</f>
        <v>0.5</v>
      </c>
      <c r="L32" s="37">
        <f>IF(TechniqueData[[#This Row],[After Utility (unclipped)]]&gt;1,1, IF(TechniqueData[[#This Row],[After Utility (unclipped)]]&lt;0,0, TechniqueData[[#This Row],[After Utility (unclipped)]]))</f>
        <v>0.5</v>
      </c>
      <c r="M32" s="37">
        <v>0.66605199999999998</v>
      </c>
      <c r="N32" s="68">
        <v>1</v>
      </c>
      <c r="O32" s="68">
        <v>3</v>
      </c>
      <c r="P32" s="68">
        <v>34</v>
      </c>
      <c r="Q32" s="68">
        <v>24</v>
      </c>
      <c r="R32" s="69" t="s">
        <v>172</v>
      </c>
      <c r="S32" s="69">
        <v>7</v>
      </c>
      <c r="T32" s="69" t="s">
        <v>173</v>
      </c>
      <c r="U32" s="69">
        <v>12</v>
      </c>
      <c r="V32" s="37">
        <f>parameters!$J$4*TechniqueData[[#This Row],[Mitigations Utility]] + parameters!$J$5*TechniqueData[[#This Row],[Detections Utility]]</f>
        <v>0.4761907142857143</v>
      </c>
      <c r="W32" s="37">
        <v>19</v>
      </c>
      <c r="X32" s="37">
        <v>0.34545500000000001</v>
      </c>
      <c r="Y32" s="37">
        <v>0.34545500000000001</v>
      </c>
      <c r="Z32" s="37">
        <v>62</v>
      </c>
      <c r="AA32" s="37">
        <v>0.62</v>
      </c>
      <c r="AB32" s="37">
        <v>0.62</v>
      </c>
      <c r="AC32" s="37"/>
      <c r="AD32" s="58" t="s">
        <v>174</v>
      </c>
      <c r="AE32" s="37" t="str" cm="1">
        <f t="array" ref="AE32">IF(SUMPRODUCT(--(NOT(ISERR(SEARCH({"Process","Command","Script","WMI","Module","Pipe","Service"},AD32)))))&gt;0,"1","0")</f>
        <v>1</v>
      </c>
      <c r="AF32" s="37">
        <v>28</v>
      </c>
      <c r="AG32" s="37" t="str" cm="1">
        <f t="array" ref="AG32">IF(SUMPRODUCT(--(NOT(ISERR(SEARCH({"Network","Firewall"},AD32)))))&gt;0,"1","0")</f>
        <v>1</v>
      </c>
      <c r="AH32" s="37">
        <v>28</v>
      </c>
      <c r="AI32" s="37" t="str" cm="1">
        <f t="array" ref="AI32">IF(SUMPRODUCT(--(NOT(ISERR(SEARCH({"File","Group","Logon","Schedule","User","Registry","Active","Application"},AD32)))))&gt;0,"1","0")</f>
        <v>1</v>
      </c>
      <c r="AJ32" s="37">
        <v>28</v>
      </c>
      <c r="AK32" s="37" t="str" cm="1">
        <f t="array" ref="AK32">IF(SUMPRODUCT(--(NOT(ISERR(SEARCH({"Cloud","Cluster","Container","Image","Instance","Pod","Snapshot","Volume"},AD32)))))&gt;0,"1","0")</f>
        <v>0</v>
      </c>
      <c r="AL32" s="37">
        <v>28</v>
      </c>
      <c r="AM32" s="37" t="str" cm="1">
        <f t="array" ref="AM32">IF(SUMPRODUCT(--(NOT(ISERR(SEARCH({"Drive","Firmware","Host","Kernel"},AD32)))))&gt;0,"1","0")</f>
        <v>0</v>
      </c>
      <c r="AN32" s="37">
        <v>0</v>
      </c>
      <c r="AO32" s="37">
        <v>2</v>
      </c>
      <c r="AP32" s="37">
        <f>parameters!$J$21*TechniqueData[[#This Row],[TAT Utility]]+parameters!$J$22*TechniqueData[[#This Row],[Count Utility]]</f>
        <v>0.36666666666666664</v>
      </c>
      <c r="AQ32" s="37">
        <f>(TechniqueData[[#This Row],[Total Top Att&amp;ck Score ]]-parameters!$D$19)/(parameters!$D$20-parameters!$D$19)</f>
        <v>59.97447557142857</v>
      </c>
      <c r="AR32" s="37">
        <f>IF(TechniqueData[[#This Row],[TAT Utility (unclipped)]]&gt;1,1, IF(TechniqueData[[#This Row],[TAT Utility (unclipped)]]&lt;0,0, TechniqueData[[#This Row],[TAT Utility (unclipped)]]) )</f>
        <v>1</v>
      </c>
      <c r="AS32" s="37">
        <f>(TechniqueData[[#This Row],[Ransomware (Total '# of ATT&amp;CK Observations)]]-parameters!$D$21)/(parameters!$D$22-parameters!$D$21)</f>
        <v>9.5238095238095233E-2</v>
      </c>
      <c r="AT32" s="37">
        <f>IF(TechniqueData[[#This Row],[Count Utility (unclipped)]]&gt;1,1, IF(TechniqueData[[#This Row],[Count Utility (unclipped)]]&lt;0,0, TechniqueData[[#This Row],[Count Utility (unclipped)]]) )</f>
        <v>9.5238095238095233E-2</v>
      </c>
      <c r="AU3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2.9035464557823123</v>
      </c>
    </row>
    <row r="33" spans="1:47" ht="51" x14ac:dyDescent="0.2">
      <c r="A33" s="37">
        <f>parameters!$J$21*TechniqueData[[#This Row],[TAT Utility]]+parameters!$J$22*TechniqueData[[#This Row],[Count Utility]]</f>
        <v>0.46666666666666667</v>
      </c>
      <c r="B33" s="37">
        <f t="shared" si="0"/>
        <v>80.228554714285721</v>
      </c>
      <c r="C33" s="37" t="s">
        <v>175</v>
      </c>
      <c r="D33" s="58" t="s">
        <v>171</v>
      </c>
      <c r="E33" s="37" t="s">
        <v>176</v>
      </c>
      <c r="F33" s="37">
        <v>1</v>
      </c>
      <c r="G33" s="37">
        <v>1</v>
      </c>
      <c r="H33" s="37">
        <f>parameters!$J$10*TechniqueData[[#This Row],[Before Utility]]+parameters!$J$11*TechniqueData[[#This Row],[After Utility]]</f>
        <v>0.1</v>
      </c>
      <c r="I33" s="37">
        <f>(TechniqueData[[#This Row],[Num. TID Before]]-parameters!$D$8)/(parameters!$D$9-parameters!$D$8)</f>
        <v>0.1</v>
      </c>
      <c r="J33" s="37">
        <f>IF(TechniqueData[[#This Row],[Before Utility (unclipped)]]&gt;1,1, IF(TechniqueData[[#This Row],[Before Utility (unclipped)]]&lt;0,0, TechniqueData[[#This Row],[Before Utility (unclipped)]]))</f>
        <v>0.1</v>
      </c>
      <c r="K33" s="37">
        <f>(TechniqueData[[#This Row],[Num. TID After]]-parameters!$D$10)/(parameters!$D$11-parameters!$D$10)</f>
        <v>0.1</v>
      </c>
      <c r="L33" s="37">
        <f>IF(TechniqueData[[#This Row],[After Utility (unclipped)]]&gt;1,1, IF(TechniqueData[[#This Row],[After Utility (unclipped)]]&lt;0,0, TechniqueData[[#This Row],[After Utility (unclipped)]]))</f>
        <v>0.1</v>
      </c>
      <c r="M33" s="37">
        <v>0</v>
      </c>
      <c r="N33" s="68">
        <v>3</v>
      </c>
      <c r="O33" s="68">
        <v>14</v>
      </c>
      <c r="P33" s="68">
        <v>1</v>
      </c>
      <c r="Q33" s="68">
        <v>9</v>
      </c>
      <c r="R33" s="69" t="s">
        <v>177</v>
      </c>
      <c r="S33" s="69">
        <v>24</v>
      </c>
      <c r="T33" s="69" t="s">
        <v>178</v>
      </c>
      <c r="U33" s="69">
        <v>24</v>
      </c>
      <c r="V33" s="37">
        <f>parameters!$J$4*TechniqueData[[#This Row],[Mitigations Utility]] + parameters!$J$5*TechniqueData[[#This Row],[Detections Utility]]</f>
        <v>0.58571414285714296</v>
      </c>
      <c r="W33" s="37">
        <v>48</v>
      </c>
      <c r="X33" s="37">
        <v>0.87272700000000003</v>
      </c>
      <c r="Y33" s="37">
        <v>0.87272700000000003</v>
      </c>
      <c r="Z33" s="37">
        <v>27</v>
      </c>
      <c r="AA33" s="37">
        <v>0.27</v>
      </c>
      <c r="AB33" s="37">
        <v>0.27</v>
      </c>
      <c r="AC33" s="37"/>
      <c r="AD33" s="58" t="s">
        <v>179</v>
      </c>
      <c r="AE33" s="37" t="str" cm="1">
        <f t="array" ref="AE33">IF(SUMPRODUCT(--(NOT(ISERR(SEARCH({"Process","Command","Script","WMI","Module","Pipe","Service"},AD33)))))&gt;0,"1","0")</f>
        <v>1</v>
      </c>
      <c r="AF33" s="37">
        <v>29</v>
      </c>
      <c r="AG33" s="37" t="str" cm="1">
        <f t="array" ref="AG33">IF(SUMPRODUCT(--(NOT(ISERR(SEARCH({"Network","Firewall"},AD33)))))&gt;0,"1","0")</f>
        <v>1</v>
      </c>
      <c r="AH33" s="37">
        <v>29</v>
      </c>
      <c r="AI33" s="37" t="str" cm="1">
        <f t="array" ref="AI33">IF(SUMPRODUCT(--(NOT(ISERR(SEARCH({"File","Group","Logon","Schedule","User","Registry","Active","Application"},AD33)))))&gt;0,"1","0")</f>
        <v>1</v>
      </c>
      <c r="AJ33" s="37">
        <v>29</v>
      </c>
      <c r="AK33" s="37" t="str" cm="1">
        <f t="array" ref="AK33">IF(SUMPRODUCT(--(NOT(ISERR(SEARCH({"Cloud","Cluster","Container","Image","Instance","Pod","Snapshot","Volume"},AD33)))))&gt;0,"1","0")</f>
        <v>0</v>
      </c>
      <c r="AL33" s="37">
        <v>29</v>
      </c>
      <c r="AM33" s="37" t="str" cm="1">
        <f t="array" ref="AM33">IF(SUMPRODUCT(--(NOT(ISERR(SEARCH({"Drive","Firmware","Host","Kernel"},AD33)))))&gt;0,"1","0")</f>
        <v>0</v>
      </c>
      <c r="AN33" s="37">
        <v>0</v>
      </c>
      <c r="AO33" s="37">
        <v>5</v>
      </c>
      <c r="AP33" s="37">
        <f>parameters!$J$21*TechniqueData[[#This Row],[TAT Utility]]+parameters!$J$22*TechniqueData[[#This Row],[Count Utility]]</f>
        <v>0.46666666666666667</v>
      </c>
      <c r="AQ33" s="37">
        <f>(TechniqueData[[#This Row],[Total Top Att&amp;ck Score ]]-parameters!$D$19)/(parameters!$D$20-parameters!$D$19)</f>
        <v>26.742851571428574</v>
      </c>
      <c r="AR33" s="37">
        <f>IF(TechniqueData[[#This Row],[TAT Utility (unclipped)]]&gt;1,1, IF(TechniqueData[[#This Row],[TAT Utility (unclipped)]]&lt;0,0, TechniqueData[[#This Row],[TAT Utility (unclipped)]]) )</f>
        <v>1</v>
      </c>
      <c r="AS33" s="37">
        <f>(TechniqueData[[#This Row],[Ransomware (Total '# of ATT&amp;CK Observations)]]-parameters!$D$21)/(parameters!$D$22-parameters!$D$21)</f>
        <v>0.23809523809523808</v>
      </c>
      <c r="AT33" s="37">
        <f>IF(TechniqueData[[#This Row],[Count Utility (unclipped)]]&gt;1,1, IF(TechniqueData[[#This Row],[Count Utility (unclipped)]]&lt;0,0, TechniqueData[[#This Row],[Count Utility (unclipped)]]) )</f>
        <v>0.23809523809523808</v>
      </c>
      <c r="AU3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3.3027204251700679</v>
      </c>
    </row>
    <row r="34" spans="1:47" ht="68" x14ac:dyDescent="0.2">
      <c r="A34" s="37">
        <f>parameters!$J$21*TechniqueData[[#This Row],[TAT Utility]]+parameters!$J$22*TechniqueData[[#This Row],[Count Utility]]</f>
        <v>0.36666666666666664</v>
      </c>
      <c r="B34" s="37">
        <f t="shared" si="0"/>
        <v>77.209512285714268</v>
      </c>
      <c r="C34" s="37" t="s">
        <v>180</v>
      </c>
      <c r="D34" s="58" t="s">
        <v>171</v>
      </c>
      <c r="E34" s="37" t="s">
        <v>181</v>
      </c>
      <c r="F34" s="37">
        <v>1</v>
      </c>
      <c r="G34" s="37">
        <v>1</v>
      </c>
      <c r="H34" s="37">
        <f>parameters!$J$10*TechniqueData[[#This Row],[Before Utility]]+parameters!$J$11*TechniqueData[[#This Row],[After Utility]]</f>
        <v>0.1</v>
      </c>
      <c r="I34" s="37">
        <f>(TechniqueData[[#This Row],[Num. TID Before]]-parameters!$D$8)/(parameters!$D$9-parameters!$D$8)</f>
        <v>0.1</v>
      </c>
      <c r="J34" s="37">
        <f>IF(TechniqueData[[#This Row],[Before Utility (unclipped)]]&gt;1,1, IF(TechniqueData[[#This Row],[Before Utility (unclipped)]]&lt;0,0, TechniqueData[[#This Row],[Before Utility (unclipped)]]))</f>
        <v>0.1</v>
      </c>
      <c r="K34" s="37">
        <f>(TechniqueData[[#This Row],[Num. TID After]]-parameters!$D$10)/(parameters!$D$11-parameters!$D$10)</f>
        <v>0.1</v>
      </c>
      <c r="L34" s="37">
        <f>IF(TechniqueData[[#This Row],[After Utility (unclipped)]]&gt;1,1, IF(TechniqueData[[#This Row],[After Utility (unclipped)]]&lt;0,0, TechniqueData[[#This Row],[After Utility (unclipped)]]))</f>
        <v>0.1</v>
      </c>
      <c r="M34" s="37">
        <v>0</v>
      </c>
      <c r="N34" s="68">
        <v>5</v>
      </c>
      <c r="O34" s="68">
        <v>33</v>
      </c>
      <c r="P34" s="68">
        <v>6</v>
      </c>
      <c r="Q34" s="68">
        <v>5</v>
      </c>
      <c r="R34" s="69" t="s">
        <v>182</v>
      </c>
      <c r="S34" s="69">
        <v>16</v>
      </c>
      <c r="T34" s="69" t="s">
        <v>183</v>
      </c>
      <c r="U34" s="69">
        <v>16</v>
      </c>
      <c r="V34" s="37">
        <f>parameters!$J$4*TechniqueData[[#This Row],[Mitigations Utility]] + parameters!$J$5*TechniqueData[[#This Row],[Detections Utility]]</f>
        <v>0.53809514285714277</v>
      </c>
      <c r="W34" s="37">
        <v>32</v>
      </c>
      <c r="X34" s="37">
        <v>0.58181799999999995</v>
      </c>
      <c r="Y34" s="37">
        <v>0.58181799999999995</v>
      </c>
      <c r="Z34" s="37">
        <v>49</v>
      </c>
      <c r="AA34" s="37">
        <v>0.49</v>
      </c>
      <c r="AB34" s="37">
        <v>0.49</v>
      </c>
      <c r="AC34" s="37"/>
      <c r="AD34" s="58" t="s">
        <v>184</v>
      </c>
      <c r="AE34" s="37" t="str" cm="1">
        <f t="array" ref="AE34">IF(SUMPRODUCT(--(NOT(ISERR(SEARCH({"Process","Command","Script","WMI","Module","Pipe","Service"},AD34)))))&gt;0,"1","0")</f>
        <v>1</v>
      </c>
      <c r="AF34" s="37">
        <v>30</v>
      </c>
      <c r="AG34" s="37" t="str" cm="1">
        <f t="array" ref="AG34">IF(SUMPRODUCT(--(NOT(ISERR(SEARCH({"Network","Firewall"},AD34)))))&gt;0,"1","0")</f>
        <v>1</v>
      </c>
      <c r="AH34" s="37">
        <v>30</v>
      </c>
      <c r="AI34" s="37" t="str" cm="1">
        <f t="array" ref="AI34">IF(SUMPRODUCT(--(NOT(ISERR(SEARCH({"File","Group","Logon","Schedule","User","Registry","Active","Application"},AD34)))))&gt;0,"1","0")</f>
        <v>1</v>
      </c>
      <c r="AJ34" s="37">
        <v>30</v>
      </c>
      <c r="AK34" s="37" t="str" cm="1">
        <f t="array" ref="AK34">IF(SUMPRODUCT(--(NOT(ISERR(SEARCH({"Cloud","Cluster","Container","Image","Instance","Pod","Snapshot","Volume"},AD34)))))&gt;0,"1","0")</f>
        <v>0</v>
      </c>
      <c r="AL34" s="37">
        <v>30</v>
      </c>
      <c r="AM34" s="37" t="str" cm="1">
        <f t="array" ref="AM34">IF(SUMPRODUCT(--(NOT(ISERR(SEARCH({"Drive","Firmware","Host","Kernel"},AD34)))))&gt;0,"1","0")</f>
        <v>0</v>
      </c>
      <c r="AN34" s="37">
        <v>0</v>
      </c>
      <c r="AO34" s="37">
        <v>2</v>
      </c>
      <c r="AP34" s="37">
        <f>parameters!$J$21*TechniqueData[[#This Row],[TAT Utility]]+parameters!$J$22*TechniqueData[[#This Row],[Count Utility]]</f>
        <v>0.36666666666666664</v>
      </c>
      <c r="AQ34" s="37">
        <f>(TechniqueData[[#This Row],[Total Top Att&amp;ck Score ]]-parameters!$D$19)/(parameters!$D$20-parameters!$D$19)</f>
        <v>25.736504095238089</v>
      </c>
      <c r="AR34" s="37">
        <f>IF(TechniqueData[[#This Row],[TAT Utility (unclipped)]]&gt;1,1, IF(TechniqueData[[#This Row],[TAT Utility (unclipped)]]&lt;0,0, TechniqueData[[#This Row],[TAT Utility (unclipped)]]) )</f>
        <v>1</v>
      </c>
      <c r="AS34" s="37">
        <f>(TechniqueData[[#This Row],[Ransomware (Total '# of ATT&amp;CK Observations)]]-parameters!$D$21)/(parameters!$D$22-parameters!$D$21)</f>
        <v>9.5238095238095233E-2</v>
      </c>
      <c r="AT34" s="37">
        <f>IF(TechniqueData[[#This Row],[Count Utility (unclipped)]]&gt;1,1, IF(TechniqueData[[#This Row],[Count Utility (unclipped)]]&lt;0,0, TechniqueData[[#This Row],[Count Utility (unclipped)]]) )</f>
        <v>9.5238095238095233E-2</v>
      </c>
      <c r="AU3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1.2731668616780043</v>
      </c>
    </row>
    <row r="35" spans="1:47" ht="34" x14ac:dyDescent="0.2">
      <c r="A35" s="37">
        <f>parameters!$J$21*TechniqueData[[#This Row],[TAT Utility]]+parameters!$J$22*TechniqueData[[#This Row],[Count Utility]]</f>
        <v>0.3</v>
      </c>
      <c r="B35" s="37">
        <f t="shared" si="0"/>
        <v>55.952398809523807</v>
      </c>
      <c r="C35" s="37" t="s">
        <v>185</v>
      </c>
      <c r="D35" s="58" t="s">
        <v>171</v>
      </c>
      <c r="E35" s="37" t="s">
        <v>186</v>
      </c>
      <c r="F35" s="37">
        <v>1</v>
      </c>
      <c r="G35" s="37">
        <v>1</v>
      </c>
      <c r="H35" s="37">
        <f>parameters!$J$10*TechniqueData[[#This Row],[Before Utility]]+parameters!$J$11*TechniqueData[[#This Row],[After Utility]]</f>
        <v>0.1</v>
      </c>
      <c r="I35" s="37">
        <f>(TechniqueData[[#This Row],[Num. TID Before]]-parameters!$D$8)/(parameters!$D$9-parameters!$D$8)</f>
        <v>0.1</v>
      </c>
      <c r="J35" s="37">
        <f>IF(TechniqueData[[#This Row],[Before Utility (unclipped)]]&gt;1,1, IF(TechniqueData[[#This Row],[Before Utility (unclipped)]]&lt;0,0, TechniqueData[[#This Row],[Before Utility (unclipped)]]))</f>
        <v>0.1</v>
      </c>
      <c r="K35" s="37">
        <f>(TechniqueData[[#This Row],[Num. TID After]]-parameters!$D$10)/(parameters!$D$11-parameters!$D$10)</f>
        <v>0.1</v>
      </c>
      <c r="L35" s="37">
        <f>IF(TechniqueData[[#This Row],[After Utility (unclipped)]]&gt;1,1, IF(TechniqueData[[#This Row],[After Utility (unclipped)]]&lt;0,0, TechniqueData[[#This Row],[After Utility (unclipped)]]))</f>
        <v>0.1</v>
      </c>
      <c r="M35" s="37">
        <v>0</v>
      </c>
      <c r="N35" s="68">
        <v>1</v>
      </c>
      <c r="O35" s="68">
        <v>9</v>
      </c>
      <c r="P35" s="68">
        <v>0</v>
      </c>
      <c r="Q35" s="68">
        <v>5</v>
      </c>
      <c r="R35" s="69" t="s">
        <v>187</v>
      </c>
      <c r="S35" s="69">
        <v>10</v>
      </c>
      <c r="T35" s="69" t="s">
        <v>188</v>
      </c>
      <c r="U35" s="69">
        <v>19</v>
      </c>
      <c r="V35" s="37">
        <f>parameters!$J$4*TechniqueData[[#This Row],[Mitigations Utility]] + parameters!$J$5*TechniqueData[[#This Row],[Detections Utility]]</f>
        <v>0.3476191904761905</v>
      </c>
      <c r="W35" s="37">
        <v>29</v>
      </c>
      <c r="X35" s="37">
        <v>0.52727299999999999</v>
      </c>
      <c r="Y35" s="37">
        <v>0.52727299999999999</v>
      </c>
      <c r="Z35" s="37">
        <v>15</v>
      </c>
      <c r="AA35" s="37">
        <v>0.15</v>
      </c>
      <c r="AB35" s="37">
        <v>0.15</v>
      </c>
      <c r="AC35" s="37"/>
      <c r="AD35" s="58" t="s">
        <v>189</v>
      </c>
      <c r="AE35" s="37" t="str" cm="1">
        <f t="array" ref="AE35">IF(SUMPRODUCT(--(NOT(ISERR(SEARCH({"Process","Command","Script","WMI","Module","Pipe","Service"},AD35)))))&gt;0,"1","0")</f>
        <v>1</v>
      </c>
      <c r="AF35" s="37">
        <v>31</v>
      </c>
      <c r="AG35" s="37" t="str" cm="1">
        <f t="array" ref="AG35">IF(SUMPRODUCT(--(NOT(ISERR(SEARCH({"Network","Firewall"},AD35)))))&gt;0,"1","0")</f>
        <v>1</v>
      </c>
      <c r="AH35" s="37">
        <v>31</v>
      </c>
      <c r="AI35" s="37" t="str" cm="1">
        <f t="array" ref="AI35">IF(SUMPRODUCT(--(NOT(ISERR(SEARCH({"File","Group","Logon","Schedule","User","Registry","Active","Application"},AD35)))))&gt;0,"1","0")</f>
        <v>0</v>
      </c>
      <c r="AJ35" s="37">
        <v>31</v>
      </c>
      <c r="AK35" s="37" t="str" cm="1">
        <f t="array" ref="AK35">IF(SUMPRODUCT(--(NOT(ISERR(SEARCH({"Cloud","Cluster","Container","Image","Instance","Pod","Snapshot","Volume"},AD35)))))&gt;0,"1","0")</f>
        <v>0</v>
      </c>
      <c r="AL35" s="37">
        <v>31</v>
      </c>
      <c r="AM35" s="37" t="str" cm="1">
        <f t="array" ref="AM35">IF(SUMPRODUCT(--(NOT(ISERR(SEARCH({"Drive","Firmware","Host","Kernel"},AD35)))))&gt;0,"1","0")</f>
        <v>0</v>
      </c>
      <c r="AN35" s="37">
        <v>0</v>
      </c>
      <c r="AO35" s="37">
        <v>0</v>
      </c>
      <c r="AP35" s="37">
        <f>parameters!$J$21*TechniqueData[[#This Row],[TAT Utility]]+parameters!$J$22*TechniqueData[[#This Row],[Count Utility]]</f>
        <v>0.3</v>
      </c>
      <c r="AQ35" s="37">
        <f>(TechniqueData[[#This Row],[Total Top Att&amp;ck Score ]]-parameters!$D$19)/(parameters!$D$20-parameters!$D$19)</f>
        <v>18.650799603174601</v>
      </c>
      <c r="AR35" s="37">
        <f>IF(TechniqueData[[#This Row],[TAT Utility (unclipped)]]&gt;1,1, IF(TechniqueData[[#This Row],[TAT Utility (unclipped)]]&lt;0,0, TechniqueData[[#This Row],[TAT Utility (unclipped)]]) )</f>
        <v>1</v>
      </c>
      <c r="AS35" s="37">
        <f>(TechniqueData[[#This Row],[Ransomware (Total '# of ATT&amp;CK Observations)]]-parameters!$D$21)/(parameters!$D$22-parameters!$D$21)</f>
        <v>0</v>
      </c>
      <c r="AT35" s="37">
        <f>IF(TechniqueData[[#This Row],[Count Utility (unclipped)]]&gt;1,1, IF(TechniqueData[[#This Row],[Count Utility (unclipped)]]&lt;0,0, TechniqueData[[#This Row],[Count Utility (unclipped)]]) )</f>
        <v>0</v>
      </c>
      <c r="AU3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6" spans="1:47" ht="51" x14ac:dyDescent="0.2">
      <c r="A36" s="37">
        <f>parameters!$J$21*TechniqueData[[#This Row],[TAT Utility]]+parameters!$J$22*TechniqueData[[#This Row],[Count Utility]]</f>
        <v>0.33333333333333331</v>
      </c>
      <c r="B36" s="37">
        <f t="shared" si="0"/>
        <v>52.214316428571429</v>
      </c>
      <c r="C36" s="37" t="s">
        <v>190</v>
      </c>
      <c r="D36" s="58" t="s">
        <v>171</v>
      </c>
      <c r="E36" s="37" t="s">
        <v>191</v>
      </c>
      <c r="F36" s="37">
        <v>1</v>
      </c>
      <c r="G36" s="37">
        <v>1</v>
      </c>
      <c r="H36" s="37">
        <f>parameters!$J$10*TechniqueData[[#This Row],[Before Utility]]+parameters!$J$11*TechniqueData[[#This Row],[After Utility]]</f>
        <v>0.1</v>
      </c>
      <c r="I36" s="37">
        <f>(TechniqueData[[#This Row],[Num. TID Before]]-parameters!$D$8)/(parameters!$D$9-parameters!$D$8)</f>
        <v>0.1</v>
      </c>
      <c r="J36" s="37">
        <f>IF(TechniqueData[[#This Row],[Before Utility (unclipped)]]&gt;1,1, IF(TechniqueData[[#This Row],[Before Utility (unclipped)]]&lt;0,0, TechniqueData[[#This Row],[Before Utility (unclipped)]]))</f>
        <v>0.1</v>
      </c>
      <c r="K36" s="37">
        <f>(TechniqueData[[#This Row],[Num. TID After]]-parameters!$D$10)/(parameters!$D$11-parameters!$D$10)</f>
        <v>0.1</v>
      </c>
      <c r="L36" s="37">
        <f>IF(TechniqueData[[#This Row],[After Utility (unclipped)]]&gt;1,1, IF(TechniqueData[[#This Row],[After Utility (unclipped)]]&lt;0,0, TechniqueData[[#This Row],[After Utility (unclipped)]]))</f>
        <v>0.1</v>
      </c>
      <c r="M36" s="37">
        <v>0</v>
      </c>
      <c r="N36" s="68">
        <v>0</v>
      </c>
      <c r="O36" s="68">
        <v>1</v>
      </c>
      <c r="P36" s="68">
        <v>1</v>
      </c>
      <c r="Q36" s="68">
        <v>2</v>
      </c>
      <c r="R36" s="69" t="s">
        <v>192</v>
      </c>
      <c r="S36" s="69">
        <v>15</v>
      </c>
      <c r="T36" s="69" t="s">
        <v>193</v>
      </c>
      <c r="U36" s="69">
        <v>15</v>
      </c>
      <c r="V36" s="37">
        <f>parameters!$J$4*TechniqueData[[#This Row],[Mitigations Utility]] + parameters!$J$5*TechniqueData[[#This Row],[Detections Utility]]</f>
        <v>0.30476214285714287</v>
      </c>
      <c r="W36" s="37">
        <v>30</v>
      </c>
      <c r="X36" s="37">
        <v>0.54545500000000002</v>
      </c>
      <c r="Y36" s="37">
        <v>0.54545500000000002</v>
      </c>
      <c r="Z36" s="37">
        <v>4</v>
      </c>
      <c r="AA36" s="37">
        <v>0.04</v>
      </c>
      <c r="AB36" s="37">
        <v>0.04</v>
      </c>
      <c r="AC36" s="37"/>
      <c r="AD36" s="58" t="s">
        <v>194</v>
      </c>
      <c r="AE36" s="37" t="str" cm="1">
        <f t="array" ref="AE36">IF(SUMPRODUCT(--(NOT(ISERR(SEARCH({"Process","Command","Script","WMI","Module","Pipe","Service"},AD36)))))&gt;0,"1","0")</f>
        <v>1</v>
      </c>
      <c r="AF36" s="37">
        <v>32</v>
      </c>
      <c r="AG36" s="37" t="str" cm="1">
        <f t="array" ref="AG36">IF(SUMPRODUCT(--(NOT(ISERR(SEARCH({"Network","Firewall"},AD36)))))&gt;0,"1","0")</f>
        <v>1</v>
      </c>
      <c r="AH36" s="37">
        <v>32</v>
      </c>
      <c r="AI36" s="37" t="str" cm="1">
        <f t="array" ref="AI36">IF(SUMPRODUCT(--(NOT(ISERR(SEARCH({"File","Group","Logon","Schedule","User","Registry","Active","Application"},AD36)))))&gt;0,"1","0")</f>
        <v>1</v>
      </c>
      <c r="AJ36" s="37">
        <v>32</v>
      </c>
      <c r="AK36" s="37" t="str" cm="1">
        <f t="array" ref="AK36">IF(SUMPRODUCT(--(NOT(ISERR(SEARCH({"Cloud","Cluster","Container","Image","Instance","Pod","Snapshot","Volume"},AD36)))))&gt;0,"1","0")</f>
        <v>0</v>
      </c>
      <c r="AL36" s="37">
        <v>32</v>
      </c>
      <c r="AM36" s="37" t="str" cm="1">
        <f t="array" ref="AM36">IF(SUMPRODUCT(--(NOT(ISERR(SEARCH({"Drive","Firmware","Host","Kernel"},AD36)))))&gt;0,"1","0")</f>
        <v>0</v>
      </c>
      <c r="AN36" s="37">
        <v>0</v>
      </c>
      <c r="AO36" s="37">
        <v>1</v>
      </c>
      <c r="AP36" s="37">
        <f>parameters!$J$21*TechniqueData[[#This Row],[TAT Utility]]+parameters!$J$22*TechniqueData[[#This Row],[Count Utility]]</f>
        <v>0.33333333333333331</v>
      </c>
      <c r="AQ36" s="37">
        <f>(TechniqueData[[#This Row],[Total Top Att&amp;ck Score ]]-parameters!$D$19)/(parameters!$D$20-parameters!$D$19)</f>
        <v>17.404772142857144</v>
      </c>
      <c r="AR36" s="37">
        <f>IF(TechniqueData[[#This Row],[TAT Utility (unclipped)]]&gt;1,1, IF(TechniqueData[[#This Row],[TAT Utility (unclipped)]]&lt;0,0, TechniqueData[[#This Row],[TAT Utility (unclipped)]]) )</f>
        <v>1</v>
      </c>
      <c r="AS36" s="37">
        <f>(TechniqueData[[#This Row],[Ransomware (Total '# of ATT&amp;CK Observations)]]-parameters!$D$21)/(parameters!$D$22-parameters!$D$21)</f>
        <v>4.7619047619047616E-2</v>
      </c>
      <c r="AT36" s="37">
        <f>IF(TechniqueData[[#This Row],[Count Utility (unclipped)]]&gt;1,1, IF(TechniqueData[[#This Row],[Count Utility (unclipped)]]&lt;0,0, TechniqueData[[#This Row],[Count Utility (unclipped)]]) )</f>
        <v>4.7619047619047616E-2</v>
      </c>
      <c r="AU3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0.4382088605442177</v>
      </c>
    </row>
    <row r="37" spans="1:47" ht="51" x14ac:dyDescent="0.2">
      <c r="A37" s="37">
        <f>parameters!$J$21*TechniqueData[[#This Row],[TAT Utility]]+parameters!$J$22*TechniqueData[[#This Row],[Count Utility]]</f>
        <v>0.33333333333333331</v>
      </c>
      <c r="B37" s="37">
        <f t="shared" si="0"/>
        <v>62.066660333333338</v>
      </c>
      <c r="C37" s="37" t="s">
        <v>195</v>
      </c>
      <c r="D37" s="58" t="s">
        <v>171</v>
      </c>
      <c r="E37" s="37" t="s">
        <v>196</v>
      </c>
      <c r="F37" s="37">
        <v>1</v>
      </c>
      <c r="G37" s="37">
        <v>1</v>
      </c>
      <c r="H37" s="37">
        <f>parameters!$J$10*TechniqueData[[#This Row],[Before Utility]]+parameters!$J$11*TechniqueData[[#This Row],[After Utility]]</f>
        <v>0.1</v>
      </c>
      <c r="I37" s="37">
        <f>(TechniqueData[[#This Row],[Num. TID Before]]-parameters!$D$8)/(parameters!$D$9-parameters!$D$8)</f>
        <v>0.1</v>
      </c>
      <c r="J37" s="37">
        <f>IF(TechniqueData[[#This Row],[Before Utility (unclipped)]]&gt;1,1, IF(TechniqueData[[#This Row],[Before Utility (unclipped)]]&lt;0,0, TechniqueData[[#This Row],[Before Utility (unclipped)]]))</f>
        <v>0.1</v>
      </c>
      <c r="K37" s="37">
        <f>(TechniqueData[[#This Row],[Num. TID After]]-parameters!$D$10)/(parameters!$D$11-parameters!$D$10)</f>
        <v>0.1</v>
      </c>
      <c r="L37" s="37">
        <f>IF(TechniqueData[[#This Row],[After Utility (unclipped)]]&gt;1,1, IF(TechniqueData[[#This Row],[After Utility (unclipped)]]&lt;0,0, TechniqueData[[#This Row],[After Utility (unclipped)]]))</f>
        <v>0.1</v>
      </c>
      <c r="M37" s="37">
        <v>0</v>
      </c>
      <c r="N37" s="68">
        <v>0</v>
      </c>
      <c r="O37" s="68">
        <v>1</v>
      </c>
      <c r="P37" s="68">
        <v>0</v>
      </c>
      <c r="Q37" s="68">
        <v>0</v>
      </c>
      <c r="R37" s="69" t="s">
        <v>197</v>
      </c>
      <c r="S37" s="69">
        <v>15</v>
      </c>
      <c r="T37" s="69" t="s">
        <v>198</v>
      </c>
      <c r="U37" s="69">
        <v>23</v>
      </c>
      <c r="V37" s="37">
        <f>parameters!$J$4*TechniqueData[[#This Row],[Mitigations Utility]] + parameters!$J$5*TechniqueData[[#This Row],[Detections Utility]]</f>
        <v>0.36666661904761905</v>
      </c>
      <c r="W37" s="37">
        <v>38</v>
      </c>
      <c r="X37" s="37">
        <v>0.690909</v>
      </c>
      <c r="Y37" s="37">
        <v>0.690909</v>
      </c>
      <c r="Z37" s="37">
        <v>1</v>
      </c>
      <c r="AA37" s="37">
        <v>0.01</v>
      </c>
      <c r="AB37" s="37">
        <v>0.01</v>
      </c>
      <c r="AC37" s="37"/>
      <c r="AD37" s="58" t="s">
        <v>194</v>
      </c>
      <c r="AE37" s="37" t="str" cm="1">
        <f t="array" ref="AE37">IF(SUMPRODUCT(--(NOT(ISERR(SEARCH({"Process","Command","Script","WMI","Module","Pipe","Service"},AD37)))))&gt;0,"1","0")</f>
        <v>1</v>
      </c>
      <c r="AF37" s="37">
        <v>33</v>
      </c>
      <c r="AG37" s="37" t="str" cm="1">
        <f t="array" ref="AG37">IF(SUMPRODUCT(--(NOT(ISERR(SEARCH({"Network","Firewall"},AD37)))))&gt;0,"1","0")</f>
        <v>1</v>
      </c>
      <c r="AH37" s="37">
        <v>33</v>
      </c>
      <c r="AI37" s="37" t="str" cm="1">
        <f t="array" ref="AI37">IF(SUMPRODUCT(--(NOT(ISERR(SEARCH({"File","Group","Logon","Schedule","User","Registry","Active","Application"},AD37)))))&gt;0,"1","0")</f>
        <v>1</v>
      </c>
      <c r="AJ37" s="37">
        <v>33</v>
      </c>
      <c r="AK37" s="37" t="str" cm="1">
        <f t="array" ref="AK37">IF(SUMPRODUCT(--(NOT(ISERR(SEARCH({"Cloud","Cluster","Container","Image","Instance","Pod","Snapshot","Volume"},AD37)))))&gt;0,"1","0")</f>
        <v>0</v>
      </c>
      <c r="AL37" s="37">
        <v>33</v>
      </c>
      <c r="AM37" s="37" t="str" cm="1">
        <f t="array" ref="AM37">IF(SUMPRODUCT(--(NOT(ISERR(SEARCH({"Drive","Firmware","Host","Kernel"},AD37)))))&gt;0,"1","0")</f>
        <v>0</v>
      </c>
      <c r="AN37" s="37">
        <v>0</v>
      </c>
      <c r="AO37" s="37">
        <v>1</v>
      </c>
      <c r="AP37" s="37">
        <f>parameters!$J$21*TechniqueData[[#This Row],[TAT Utility]]+parameters!$J$22*TechniqueData[[#This Row],[Count Utility]]</f>
        <v>0.33333333333333331</v>
      </c>
      <c r="AQ37" s="37">
        <f>(TechniqueData[[#This Row],[Total Top Att&amp;ck Score ]]-parameters!$D$19)/(parameters!$D$20-parameters!$D$19)</f>
        <v>20.688886777777778</v>
      </c>
      <c r="AR37" s="37">
        <f>IF(TechniqueData[[#This Row],[TAT Utility (unclipped)]]&gt;1,1, IF(TechniqueData[[#This Row],[TAT Utility (unclipped)]]&lt;0,0, TechniqueData[[#This Row],[TAT Utility (unclipped)]]) )</f>
        <v>1</v>
      </c>
      <c r="AS37" s="37">
        <f>(TechniqueData[[#This Row],[Ransomware (Total '# of ATT&amp;CK Observations)]]-parameters!$D$21)/(parameters!$D$22-parameters!$D$21)</f>
        <v>4.7619047619047616E-2</v>
      </c>
      <c r="AT37" s="37">
        <f>IF(TechniqueData[[#This Row],[Count Utility (unclipped)]]&gt;1,1, IF(TechniqueData[[#This Row],[Count Utility (unclipped)]]&lt;0,0, TechniqueData[[#This Row],[Count Utility (unclipped)]]) )</f>
        <v>4.7619047619047616E-2</v>
      </c>
      <c r="AU3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0.51640206613756612</v>
      </c>
    </row>
    <row r="38" spans="1:47" ht="68" x14ac:dyDescent="0.2">
      <c r="A38" s="37">
        <f>parameters!$J$21*TechniqueData[[#This Row],[TAT Utility]]+parameters!$J$22*TechniqueData[[#This Row],[Count Utility]]</f>
        <v>0.3</v>
      </c>
      <c r="B38" s="37">
        <f t="shared" si="0"/>
        <v>71.109549904761906</v>
      </c>
      <c r="C38" s="37" t="s">
        <v>199</v>
      </c>
      <c r="D38" s="58" t="s">
        <v>171</v>
      </c>
      <c r="E38" s="37" t="s">
        <v>200</v>
      </c>
      <c r="F38" s="37">
        <v>1</v>
      </c>
      <c r="G38" s="37">
        <v>1</v>
      </c>
      <c r="H38" s="37">
        <f>parameters!$J$10*TechniqueData[[#This Row],[Before Utility]]+parameters!$J$11*TechniqueData[[#This Row],[After Utility]]</f>
        <v>0.1</v>
      </c>
      <c r="I38" s="37">
        <f>(TechniqueData[[#This Row],[Num. TID Before]]-parameters!$D$8)/(parameters!$D$9-parameters!$D$8)</f>
        <v>0.1</v>
      </c>
      <c r="J38" s="37">
        <f>IF(TechniqueData[[#This Row],[Before Utility (unclipped)]]&gt;1,1, IF(TechniqueData[[#This Row],[Before Utility (unclipped)]]&lt;0,0, TechniqueData[[#This Row],[Before Utility (unclipped)]]))</f>
        <v>0.1</v>
      </c>
      <c r="K38" s="37">
        <f>(TechniqueData[[#This Row],[Num. TID After]]-parameters!$D$10)/(parameters!$D$11-parameters!$D$10)</f>
        <v>0.1</v>
      </c>
      <c r="L38" s="37">
        <f>IF(TechniqueData[[#This Row],[After Utility (unclipped)]]&gt;1,1, IF(TechniqueData[[#This Row],[After Utility (unclipped)]]&lt;0,0, TechniqueData[[#This Row],[After Utility (unclipped)]]))</f>
        <v>0.1</v>
      </c>
      <c r="M38" s="37">
        <v>0</v>
      </c>
      <c r="N38" s="68">
        <v>3</v>
      </c>
      <c r="O38" s="68">
        <v>9</v>
      </c>
      <c r="P38" s="68">
        <v>0</v>
      </c>
      <c r="Q38" s="68">
        <v>6</v>
      </c>
      <c r="R38" s="69" t="s">
        <v>201</v>
      </c>
      <c r="S38" s="69">
        <v>19</v>
      </c>
      <c r="T38" s="69" t="s">
        <v>202</v>
      </c>
      <c r="U38" s="69">
        <v>16</v>
      </c>
      <c r="V38" s="37">
        <f>parameters!$J$4*TechniqueData[[#This Row],[Mitigations Utility]] + parameters!$J$5*TechniqueData[[#This Row],[Detections Utility]]</f>
        <v>0.41904780952380954</v>
      </c>
      <c r="W38" s="37">
        <v>35</v>
      </c>
      <c r="X38" s="37">
        <v>0.63636400000000004</v>
      </c>
      <c r="Y38" s="37">
        <v>0.63636400000000004</v>
      </c>
      <c r="Z38" s="37">
        <v>18</v>
      </c>
      <c r="AA38" s="37">
        <v>0.18</v>
      </c>
      <c r="AB38" s="37">
        <v>0.18</v>
      </c>
      <c r="AC38" s="37"/>
      <c r="AD38" s="58" t="s">
        <v>203</v>
      </c>
      <c r="AE38" s="37" t="str" cm="1">
        <f t="array" ref="AE38">IF(SUMPRODUCT(--(NOT(ISERR(SEARCH({"Process","Command","Script","WMI","Module","Pipe","Service"},AD38)))))&gt;0,"1","0")</f>
        <v>1</v>
      </c>
      <c r="AF38" s="37">
        <v>34</v>
      </c>
      <c r="AG38" s="37" t="str" cm="1">
        <f t="array" ref="AG38">IF(SUMPRODUCT(--(NOT(ISERR(SEARCH({"Network","Firewall"},AD38)))))&gt;0,"1","0")</f>
        <v>1</v>
      </c>
      <c r="AH38" s="37">
        <v>34</v>
      </c>
      <c r="AI38" s="37" t="str" cm="1">
        <f t="array" ref="AI38">IF(SUMPRODUCT(--(NOT(ISERR(SEARCH({"File","Group","Logon","Schedule","User","Registry","Active","Application"},AD38)))))&gt;0,"1","0")</f>
        <v>1</v>
      </c>
      <c r="AJ38" s="37">
        <v>34</v>
      </c>
      <c r="AK38" s="37" t="str" cm="1">
        <f t="array" ref="AK38">IF(SUMPRODUCT(--(NOT(ISERR(SEARCH({"Cloud","Cluster","Container","Image","Instance","Pod","Snapshot","Volume"},AD38)))))&gt;0,"1","0")</f>
        <v>0</v>
      </c>
      <c r="AL38" s="37">
        <v>34</v>
      </c>
      <c r="AM38" s="37" t="str" cm="1">
        <f t="array" ref="AM38">IF(SUMPRODUCT(--(NOT(ISERR(SEARCH({"Drive","Firmware","Host","Kernel"},AD38)))))&gt;0,"1","0")</f>
        <v>0</v>
      </c>
      <c r="AN38" s="37">
        <v>0</v>
      </c>
      <c r="AO38" s="37">
        <v>0</v>
      </c>
      <c r="AP38" s="37">
        <f>parameters!$J$21*TechniqueData[[#This Row],[TAT Utility]]+parameters!$J$22*TechniqueData[[#This Row],[Count Utility]]</f>
        <v>0.3</v>
      </c>
      <c r="AQ38" s="37">
        <f>(TechniqueData[[#This Row],[Total Top Att&amp;ck Score ]]-parameters!$D$19)/(parameters!$D$20-parameters!$D$19)</f>
        <v>23.703183301587302</v>
      </c>
      <c r="AR38" s="37">
        <f>IF(TechniqueData[[#This Row],[TAT Utility (unclipped)]]&gt;1,1, IF(TechniqueData[[#This Row],[TAT Utility (unclipped)]]&lt;0,0, TechniqueData[[#This Row],[TAT Utility (unclipped)]]) )</f>
        <v>1</v>
      </c>
      <c r="AS38" s="37">
        <f>(TechniqueData[[#This Row],[Ransomware (Total '# of ATT&amp;CK Observations)]]-parameters!$D$21)/(parameters!$D$22-parameters!$D$21)</f>
        <v>0</v>
      </c>
      <c r="AT38" s="37">
        <f>IF(TechniqueData[[#This Row],[Count Utility (unclipped)]]&gt;1,1, IF(TechniqueData[[#This Row],[Count Utility (unclipped)]]&lt;0,0, TechniqueData[[#This Row],[Count Utility (unclipped)]]) )</f>
        <v>0</v>
      </c>
      <c r="AU3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 spans="1:47" ht="17" x14ac:dyDescent="0.2">
      <c r="A39" s="37">
        <f>parameters!$J$21*TechniqueData[[#This Row],[TAT Utility]]+parameters!$J$22*TechniqueData[[#This Row],[Count Utility]]</f>
        <v>0.3</v>
      </c>
      <c r="B39" s="37">
        <f t="shared" si="0"/>
        <v>14.100000000000001</v>
      </c>
      <c r="C39" s="37" t="s">
        <v>3767</v>
      </c>
      <c r="D39" s="58" t="s">
        <v>171</v>
      </c>
      <c r="E39" s="37" t="s">
        <v>3768</v>
      </c>
      <c r="F39" s="37">
        <v>1</v>
      </c>
      <c r="G39" s="37">
        <v>1</v>
      </c>
      <c r="H39" s="37">
        <f>parameters!$J$10*TechniqueData[[#This Row],[Before Utility]]+parameters!$J$11*TechniqueData[[#This Row],[After Utility]]</f>
        <v>0.1</v>
      </c>
      <c r="I39" s="37">
        <f>(TechniqueData[[#This Row],[Num. TID Before]]-parameters!$D$8)/(parameters!$D$9-parameters!$D$8)</f>
        <v>0.1</v>
      </c>
      <c r="J39" s="37">
        <f>IF(TechniqueData[[#This Row],[Before Utility (unclipped)]]&gt;1,1, IF(TechniqueData[[#This Row],[Before Utility (unclipped)]]&lt;0,0, TechniqueData[[#This Row],[Before Utility (unclipped)]]))</f>
        <v>0.1</v>
      </c>
      <c r="K39" s="37">
        <f>(TechniqueData[[#This Row],[Num. TID After]]-parameters!$D$10)/(parameters!$D$11-parameters!$D$10)</f>
        <v>0.1</v>
      </c>
      <c r="L39" s="37">
        <f>IF(TechniqueData[[#This Row],[After Utility (unclipped)]]&gt;1,1, IF(TechniqueData[[#This Row],[After Utility (unclipped)]]&lt;0,0, TechniqueData[[#This Row],[After Utility (unclipped)]]))</f>
        <v>0.1</v>
      </c>
      <c r="M39" s="37">
        <v>0</v>
      </c>
      <c r="N39" s="68">
        <v>0</v>
      </c>
      <c r="O39" s="68">
        <v>0</v>
      </c>
      <c r="P39" s="68">
        <v>0</v>
      </c>
      <c r="Q39" s="68">
        <v>0</v>
      </c>
      <c r="R39" s="69"/>
      <c r="S39" s="69"/>
      <c r="T39" s="69"/>
      <c r="U39" s="69"/>
      <c r="V39" s="37">
        <f>parameters!$J$4*TechniqueData[[#This Row],[Mitigations Utility]] + parameters!$J$5*TechniqueData[[#This Row],[Detections Utility]]</f>
        <v>0</v>
      </c>
      <c r="W39" s="37"/>
      <c r="X39" s="37"/>
      <c r="Y39" s="37"/>
      <c r="Z39" s="37"/>
      <c r="AA39" s="37"/>
      <c r="AB39" s="37"/>
      <c r="AC39" s="37"/>
      <c r="AD39" s="58" t="s">
        <v>3769</v>
      </c>
      <c r="AE39" s="37" t="str" cm="1">
        <f t="array" ref="AE39">IF(SUMPRODUCT(--(NOT(ISERR(SEARCH({"Process","Command","Script","WMI","Module","Pipe","Service"},AD39)))))&gt;0,"1","0")</f>
        <v>0</v>
      </c>
      <c r="AF39" s="37">
        <v>35</v>
      </c>
      <c r="AG39" s="37" t="str" cm="1">
        <f t="array" ref="AG39">IF(SUMPRODUCT(--(NOT(ISERR(SEARCH({"Network","Firewall"},AD39)))))&gt;0,"1","0")</f>
        <v>0</v>
      </c>
      <c r="AH39" s="37">
        <v>35</v>
      </c>
      <c r="AI39" s="37" t="str" cm="1">
        <f t="array" ref="AI39">IF(SUMPRODUCT(--(NOT(ISERR(SEARCH({"File","Group","Logon","Schedule","User","Registry","Active","Application"},AD39)))))&gt;0,"1","0")</f>
        <v>1</v>
      </c>
      <c r="AJ39" s="37">
        <v>35</v>
      </c>
      <c r="AK39" s="37" t="str" cm="1">
        <f t="array" ref="AK39">IF(SUMPRODUCT(--(NOT(ISERR(SEARCH({"Cloud","Cluster","Container","Image","Instance","Pod","Snapshot","Volume"},AD39)))))&gt;0,"1","0")</f>
        <v>0</v>
      </c>
      <c r="AL39" s="37">
        <v>35</v>
      </c>
      <c r="AM39" s="37" t="str" cm="1">
        <f t="array" ref="AM39">IF(SUMPRODUCT(--(NOT(ISERR(SEARCH({"Drive","Firmware","Host","Kernel"},AD39)))))&gt;0,"1","0")</f>
        <v>0</v>
      </c>
      <c r="AN39" s="37"/>
      <c r="AO39" s="37"/>
      <c r="AP39" s="37">
        <f>parameters!$J$21*TechniqueData[[#This Row],[TAT Utility]]+parameters!$J$22*TechniqueData[[#This Row],[Count Utility]]</f>
        <v>0.3</v>
      </c>
      <c r="AQ39" s="37">
        <f>(TechniqueData[[#This Row],[Total Top Att&amp;ck Score ]]-parameters!$D$19)/(parameters!$D$20-parameters!$D$19)</f>
        <v>4.7</v>
      </c>
      <c r="AR39" s="37">
        <f>IF(TechniqueData[[#This Row],[TAT Utility (unclipped)]]&gt;1,1, IF(TechniqueData[[#This Row],[TAT Utility (unclipped)]]&lt;0,0, TechniqueData[[#This Row],[TAT Utility (unclipped)]]) )</f>
        <v>1</v>
      </c>
      <c r="AS39" s="37">
        <f>(TechniqueData[[#This Row],[Ransomware (Total '# of ATT&amp;CK Observations)]]-parameters!$D$21)/(parameters!$D$22-parameters!$D$21)</f>
        <v>0</v>
      </c>
      <c r="AT39" s="37">
        <f>IF(TechniqueData[[#This Row],[Count Utility (unclipped)]]&gt;1,1, IF(TechniqueData[[#This Row],[Count Utility (unclipped)]]&lt;0,0, TechniqueData[[#This Row],[Count Utility (unclipped)]]) )</f>
        <v>0</v>
      </c>
      <c r="AU3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 spans="1:47" ht="17" x14ac:dyDescent="0.2">
      <c r="A40" s="37">
        <f>parameters!$J$21*TechniqueData[[#This Row],[TAT Utility]]+parameters!$J$22*TechniqueData[[#This Row],[Count Utility]]</f>
        <v>0.3</v>
      </c>
      <c r="B40" s="37">
        <f t="shared" si="0"/>
        <v>14.5</v>
      </c>
      <c r="C40" s="37" t="s">
        <v>3770</v>
      </c>
      <c r="D40" s="58" t="s">
        <v>171</v>
      </c>
      <c r="E40" s="37" t="s">
        <v>3771</v>
      </c>
      <c r="F40" s="37">
        <v>1</v>
      </c>
      <c r="G40" s="37">
        <v>1</v>
      </c>
      <c r="H40" s="37">
        <f>parameters!$J$10*TechniqueData[[#This Row],[Before Utility]]+parameters!$J$11*TechniqueData[[#This Row],[After Utility]]</f>
        <v>0.1</v>
      </c>
      <c r="I40" s="37">
        <f>(TechniqueData[[#This Row],[Num. TID Before]]-parameters!$D$8)/(parameters!$D$9-parameters!$D$8)</f>
        <v>0.1</v>
      </c>
      <c r="J40" s="37">
        <f>IF(TechniqueData[[#This Row],[Before Utility (unclipped)]]&gt;1,1, IF(TechniqueData[[#This Row],[Before Utility (unclipped)]]&lt;0,0, TechniqueData[[#This Row],[Before Utility (unclipped)]]))</f>
        <v>0.1</v>
      </c>
      <c r="K40" s="37">
        <f>(TechniqueData[[#This Row],[Num. TID After]]-parameters!$D$10)/(parameters!$D$11-parameters!$D$10)</f>
        <v>0.1</v>
      </c>
      <c r="L40" s="37">
        <f>IF(TechniqueData[[#This Row],[After Utility (unclipped)]]&gt;1,1, IF(TechniqueData[[#This Row],[After Utility (unclipped)]]&lt;0,0, TechniqueData[[#This Row],[After Utility (unclipped)]]))</f>
        <v>0.1</v>
      </c>
      <c r="M40" s="37">
        <v>0</v>
      </c>
      <c r="N40" s="68">
        <v>0</v>
      </c>
      <c r="O40" s="68">
        <v>0</v>
      </c>
      <c r="P40" s="68">
        <v>0</v>
      </c>
      <c r="Q40" s="68">
        <v>0</v>
      </c>
      <c r="R40" s="69"/>
      <c r="S40" s="69"/>
      <c r="T40" s="69"/>
      <c r="U40" s="69"/>
      <c r="V40" s="37">
        <f>parameters!$J$4*TechniqueData[[#This Row],[Mitigations Utility]] + parameters!$J$5*TechniqueData[[#This Row],[Detections Utility]]</f>
        <v>0</v>
      </c>
      <c r="W40" s="37"/>
      <c r="X40" s="37"/>
      <c r="Y40" s="37"/>
      <c r="Z40" s="37"/>
      <c r="AA40" s="37"/>
      <c r="AB40" s="37"/>
      <c r="AC40" s="37"/>
      <c r="AD40" s="58" t="s">
        <v>3769</v>
      </c>
      <c r="AE40" s="37" t="str" cm="1">
        <f t="array" ref="AE40">IF(SUMPRODUCT(--(NOT(ISERR(SEARCH({"Process","Command","Script","WMI","Module","Pipe","Service"},AD40)))))&gt;0,"1","0")</f>
        <v>0</v>
      </c>
      <c r="AF40" s="37">
        <v>36</v>
      </c>
      <c r="AG40" s="37" t="str" cm="1">
        <f t="array" ref="AG40">IF(SUMPRODUCT(--(NOT(ISERR(SEARCH({"Network","Firewall"},AD40)))))&gt;0,"1","0")</f>
        <v>0</v>
      </c>
      <c r="AH40" s="37">
        <v>36</v>
      </c>
      <c r="AI40" s="37" t="str" cm="1">
        <f t="array" ref="AI40">IF(SUMPRODUCT(--(NOT(ISERR(SEARCH({"File","Group","Logon","Schedule","User","Registry","Active","Application"},AD40)))))&gt;0,"1","0")</f>
        <v>1</v>
      </c>
      <c r="AJ40" s="37">
        <v>36</v>
      </c>
      <c r="AK40" s="37" t="str" cm="1">
        <f t="array" ref="AK40">IF(SUMPRODUCT(--(NOT(ISERR(SEARCH({"Cloud","Cluster","Container","Image","Instance","Pod","Snapshot","Volume"},AD40)))))&gt;0,"1","0")</f>
        <v>0</v>
      </c>
      <c r="AL40" s="37">
        <v>36</v>
      </c>
      <c r="AM40" s="37" t="str" cm="1">
        <f t="array" ref="AM40">IF(SUMPRODUCT(--(NOT(ISERR(SEARCH({"Drive","Firmware","Host","Kernel"},AD40)))))&gt;0,"1","0")</f>
        <v>0</v>
      </c>
      <c r="AN40" s="37"/>
      <c r="AO40" s="37"/>
      <c r="AP40" s="37">
        <f>parameters!$J$21*TechniqueData[[#This Row],[TAT Utility]]+parameters!$J$22*TechniqueData[[#This Row],[Count Utility]]</f>
        <v>0.3</v>
      </c>
      <c r="AQ40" s="37">
        <f>(TechniqueData[[#This Row],[Total Top Att&amp;ck Score ]]-parameters!$D$19)/(parameters!$D$20-parameters!$D$19)</f>
        <v>4.833333333333333</v>
      </c>
      <c r="AR40" s="37">
        <f>IF(TechniqueData[[#This Row],[TAT Utility (unclipped)]]&gt;1,1, IF(TechniqueData[[#This Row],[TAT Utility (unclipped)]]&lt;0,0, TechniqueData[[#This Row],[TAT Utility (unclipped)]]) )</f>
        <v>1</v>
      </c>
      <c r="AS40" s="37">
        <f>(TechniqueData[[#This Row],[Ransomware (Total '# of ATT&amp;CK Observations)]]-parameters!$D$21)/(parameters!$D$22-parameters!$D$21)</f>
        <v>0</v>
      </c>
      <c r="AT40" s="37">
        <f>IF(TechniqueData[[#This Row],[Count Utility (unclipped)]]&gt;1,1, IF(TechniqueData[[#This Row],[Count Utility (unclipped)]]&lt;0,0, TechniqueData[[#This Row],[Count Utility (unclipped)]]) )</f>
        <v>0</v>
      </c>
      <c r="AU4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 spans="1:47" ht="17" x14ac:dyDescent="0.2">
      <c r="A41" s="37">
        <f>parameters!$J$21*TechniqueData[[#This Row],[TAT Utility]]+parameters!$J$22*TechniqueData[[#This Row],[Count Utility]]</f>
        <v>0.3</v>
      </c>
      <c r="B41" s="37">
        <f t="shared" si="0"/>
        <v>36.185693000000001</v>
      </c>
      <c r="C41" s="37" t="s">
        <v>204</v>
      </c>
      <c r="D41" s="58" t="s">
        <v>205</v>
      </c>
      <c r="E41" s="37"/>
      <c r="F41" s="37">
        <v>1</v>
      </c>
      <c r="G41" s="37">
        <v>1</v>
      </c>
      <c r="H41" s="37">
        <f>parameters!$J$10*TechniqueData[[#This Row],[Before Utility]]+parameters!$J$11*TechniqueData[[#This Row],[After Utility]]</f>
        <v>0.1</v>
      </c>
      <c r="I41" s="37">
        <f>(TechniqueData[[#This Row],[Num. TID Before]]-parameters!$D$8)/(parameters!$D$9-parameters!$D$8)</f>
        <v>0.1</v>
      </c>
      <c r="J41" s="37">
        <f>IF(TechniqueData[[#This Row],[Before Utility (unclipped)]]&gt;1,1, IF(TechniqueData[[#This Row],[Before Utility (unclipped)]]&lt;0,0, TechniqueData[[#This Row],[Before Utility (unclipped)]]))</f>
        <v>0.1</v>
      </c>
      <c r="K41" s="37">
        <f>(TechniqueData[[#This Row],[Num. TID After]]-parameters!$D$10)/(parameters!$D$11-parameters!$D$10)</f>
        <v>0.1</v>
      </c>
      <c r="L41" s="37">
        <f>IF(TechniqueData[[#This Row],[After Utility (unclipped)]]&gt;1,1, IF(TechniqueData[[#This Row],[After Utility (unclipped)]]&lt;0,0, TechniqueData[[#This Row],[After Utility (unclipped)]]))</f>
        <v>0.1</v>
      </c>
      <c r="M41" s="37">
        <v>0</v>
      </c>
      <c r="N41" s="68">
        <v>0</v>
      </c>
      <c r="O41" s="68">
        <v>0</v>
      </c>
      <c r="P41" s="68">
        <v>0</v>
      </c>
      <c r="Q41" s="68">
        <v>0</v>
      </c>
      <c r="R41" s="69"/>
      <c r="S41" s="69">
        <v>0</v>
      </c>
      <c r="T41" s="69" t="s">
        <v>206</v>
      </c>
      <c r="U41" s="69">
        <v>15</v>
      </c>
      <c r="V41" s="37">
        <f>parameters!$J$4*TechniqueData[[#This Row],[Mitigations Utility]] + parameters!$J$5*TechniqueData[[#This Row],[Detections Utility]]</f>
        <v>0.14285700000000001</v>
      </c>
      <c r="W41" s="37">
        <v>15</v>
      </c>
      <c r="X41" s="37">
        <v>0.272727</v>
      </c>
      <c r="Y41" s="37">
        <v>0.272727</v>
      </c>
      <c r="Z41" s="37">
        <v>0</v>
      </c>
      <c r="AA41" s="37">
        <v>0</v>
      </c>
      <c r="AB41" s="37">
        <v>0</v>
      </c>
      <c r="AC41" s="37"/>
      <c r="AD41" s="58" t="s">
        <v>101</v>
      </c>
      <c r="AE41" s="37" t="str" cm="1">
        <f t="array" ref="AE41">IF(SUMPRODUCT(--(NOT(ISERR(SEARCH({"Process","Command","Script","WMI","Module","Pipe","Service"},AD41)))))&gt;0,"1","0")</f>
        <v>1</v>
      </c>
      <c r="AF41" s="37">
        <v>37</v>
      </c>
      <c r="AG41" s="37" t="str" cm="1">
        <f t="array" ref="AG41">IF(SUMPRODUCT(--(NOT(ISERR(SEARCH({"Network","Firewall"},AD41)))))&gt;0,"1","0")</f>
        <v>0</v>
      </c>
      <c r="AH41" s="37">
        <v>37</v>
      </c>
      <c r="AI41" s="37" t="str" cm="1">
        <f t="array" ref="AI41">IF(SUMPRODUCT(--(NOT(ISERR(SEARCH({"File","Group","Logon","Schedule","User","Registry","Active","Application"},AD41)))))&gt;0,"1","0")</f>
        <v>1</v>
      </c>
      <c r="AJ41" s="37">
        <v>37</v>
      </c>
      <c r="AK41" s="37" t="str" cm="1">
        <f t="array" ref="AK41">IF(SUMPRODUCT(--(NOT(ISERR(SEARCH({"Cloud","Cluster","Container","Image","Instance","Pod","Snapshot","Volume"},AD41)))))&gt;0,"1","0")</f>
        <v>0</v>
      </c>
      <c r="AL41" s="37">
        <v>37</v>
      </c>
      <c r="AM41" s="37" t="str" cm="1">
        <f t="array" ref="AM41">IF(SUMPRODUCT(--(NOT(ISERR(SEARCH({"Drive","Firmware","Host","Kernel"},AD41)))))&gt;0,"1","0")</f>
        <v>0</v>
      </c>
      <c r="AN41" s="37">
        <v>0</v>
      </c>
      <c r="AO41" s="37">
        <v>0</v>
      </c>
      <c r="AP41" s="37">
        <f>parameters!$J$21*TechniqueData[[#This Row],[TAT Utility]]+parameters!$J$22*TechniqueData[[#This Row],[Count Utility]]</f>
        <v>0.3</v>
      </c>
      <c r="AQ41" s="37">
        <f>(TechniqueData[[#This Row],[Total Top Att&amp;ck Score ]]-parameters!$D$19)/(parameters!$D$20-parameters!$D$19)</f>
        <v>12.061897666666667</v>
      </c>
      <c r="AR41" s="37">
        <f>IF(TechniqueData[[#This Row],[TAT Utility (unclipped)]]&gt;1,1, IF(TechniqueData[[#This Row],[TAT Utility (unclipped)]]&lt;0,0, TechniqueData[[#This Row],[TAT Utility (unclipped)]]) )</f>
        <v>1</v>
      </c>
      <c r="AS41" s="37">
        <f>(TechniqueData[[#This Row],[Ransomware (Total '# of ATT&amp;CK Observations)]]-parameters!$D$21)/(parameters!$D$22-parameters!$D$21)</f>
        <v>0</v>
      </c>
      <c r="AT41" s="37">
        <f>IF(TechniqueData[[#This Row],[Count Utility (unclipped)]]&gt;1,1, IF(TechniqueData[[#This Row],[Count Utility (unclipped)]]&lt;0,0, TechniqueData[[#This Row],[Count Utility (unclipped)]]) )</f>
        <v>0</v>
      </c>
      <c r="AU4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2" spans="1:47" ht="34" x14ac:dyDescent="0.2">
      <c r="A42" s="37">
        <f>parameters!$J$21*TechniqueData[[#This Row],[TAT Utility]]+parameters!$J$22*TechniqueData[[#This Row],[Count Utility]]</f>
        <v>0.3</v>
      </c>
      <c r="B42" s="37">
        <f t="shared" si="0"/>
        <v>15.3</v>
      </c>
      <c r="C42" s="37" t="s">
        <v>207</v>
      </c>
      <c r="D42" s="58" t="s">
        <v>208</v>
      </c>
      <c r="E42" s="37"/>
      <c r="F42" s="37">
        <v>1</v>
      </c>
      <c r="G42" s="37">
        <v>1</v>
      </c>
      <c r="H42" s="37">
        <f>parameters!$J$10*TechniqueData[[#This Row],[Before Utility]]+parameters!$J$11*TechniqueData[[#This Row],[After Utility]]</f>
        <v>0.1</v>
      </c>
      <c r="I42" s="37">
        <f>(TechniqueData[[#This Row],[Num. TID Before]]-parameters!$D$8)/(parameters!$D$9-parameters!$D$8)</f>
        <v>0.1</v>
      </c>
      <c r="J42" s="37">
        <f>IF(TechniqueData[[#This Row],[Before Utility (unclipped)]]&gt;1,1, IF(TechniqueData[[#This Row],[Before Utility (unclipped)]]&lt;0,0, TechniqueData[[#This Row],[Before Utility (unclipped)]]))</f>
        <v>0.1</v>
      </c>
      <c r="K42" s="37">
        <f>(TechniqueData[[#This Row],[Num. TID After]]-parameters!$D$10)/(parameters!$D$11-parameters!$D$10)</f>
        <v>0.1</v>
      </c>
      <c r="L42" s="37">
        <f>IF(TechniqueData[[#This Row],[After Utility (unclipped)]]&gt;1,1, IF(TechniqueData[[#This Row],[After Utility (unclipped)]]&lt;0,0, TechniqueData[[#This Row],[After Utility (unclipped)]]))</f>
        <v>0.1</v>
      </c>
      <c r="M42" s="37">
        <v>0</v>
      </c>
      <c r="N42" s="68">
        <v>0</v>
      </c>
      <c r="O42" s="68">
        <v>0</v>
      </c>
      <c r="P42" s="68">
        <v>0</v>
      </c>
      <c r="Q42" s="68">
        <v>0</v>
      </c>
      <c r="R42" s="69"/>
      <c r="S42" s="69">
        <v>0</v>
      </c>
      <c r="T42" s="69"/>
      <c r="U42" s="69">
        <v>0</v>
      </c>
      <c r="V42" s="37">
        <f>parameters!$J$4*TechniqueData[[#This Row],[Mitigations Utility]] + parameters!$J$5*TechniqueData[[#This Row],[Detections Utility]]</f>
        <v>0</v>
      </c>
      <c r="W42" s="37">
        <v>0</v>
      </c>
      <c r="X42" s="37">
        <v>0</v>
      </c>
      <c r="Y42" s="37">
        <v>0</v>
      </c>
      <c r="Z42" s="37">
        <v>0</v>
      </c>
      <c r="AA42" s="37">
        <v>0</v>
      </c>
      <c r="AB42" s="37">
        <v>0</v>
      </c>
      <c r="AC42" s="37" t="s">
        <v>209</v>
      </c>
      <c r="AD42" s="58" t="s">
        <v>210</v>
      </c>
      <c r="AE42" s="37" t="str" cm="1">
        <f t="array" ref="AE42">IF(SUMPRODUCT(--(NOT(ISERR(SEARCH({"Process","Command","Script","WMI","Module","Pipe","Service"},AD42)))))&gt;0,"1","0")</f>
        <v>1</v>
      </c>
      <c r="AF42" s="37">
        <v>38</v>
      </c>
      <c r="AG42" s="37" t="str" cm="1">
        <f t="array" ref="AG42">IF(SUMPRODUCT(--(NOT(ISERR(SEARCH({"Network","Firewall"},AD42)))))&gt;0,"1","0")</f>
        <v>0</v>
      </c>
      <c r="AH42" s="37">
        <v>38</v>
      </c>
      <c r="AI42" s="37" t="str" cm="1">
        <f t="array" ref="AI42">IF(SUMPRODUCT(--(NOT(ISERR(SEARCH({"File","Group","Logon","Schedule","User","Registry","Active","Application"},AD42)))))&gt;0,"1","0")</f>
        <v>1</v>
      </c>
      <c r="AJ42" s="37">
        <v>38</v>
      </c>
      <c r="AK42" s="37" t="str" cm="1">
        <f t="array" ref="AK42">IF(SUMPRODUCT(--(NOT(ISERR(SEARCH({"Cloud","Cluster","Container","Image","Instance","Pod","Snapshot","Volume"},AD42)))))&gt;0,"1","0")</f>
        <v>0</v>
      </c>
      <c r="AL42" s="37">
        <v>38</v>
      </c>
      <c r="AM42" s="37" t="str" cm="1">
        <f t="array" ref="AM42">IF(SUMPRODUCT(--(NOT(ISERR(SEARCH({"Drive","Firmware","Host","Kernel"},AD42)))))&gt;0,"1","0")</f>
        <v>0</v>
      </c>
      <c r="AN42" s="37">
        <v>0</v>
      </c>
      <c r="AO42" s="37"/>
      <c r="AP42" s="37">
        <f>parameters!$J$21*TechniqueData[[#This Row],[TAT Utility]]+parameters!$J$22*TechniqueData[[#This Row],[Count Utility]]</f>
        <v>0.3</v>
      </c>
      <c r="AQ42" s="37">
        <f>(TechniqueData[[#This Row],[Total Top Att&amp;ck Score ]]-parameters!$D$19)/(parameters!$D$20-parameters!$D$19)</f>
        <v>5.1000000000000005</v>
      </c>
      <c r="AR42" s="37">
        <f>IF(TechniqueData[[#This Row],[TAT Utility (unclipped)]]&gt;1,1, IF(TechniqueData[[#This Row],[TAT Utility (unclipped)]]&lt;0,0, TechniqueData[[#This Row],[TAT Utility (unclipped)]]) )</f>
        <v>1</v>
      </c>
      <c r="AS42" s="37">
        <f>(TechniqueData[[#This Row],[Ransomware (Total '# of ATT&amp;CK Observations)]]-parameters!$D$21)/(parameters!$D$22-parameters!$D$21)</f>
        <v>0</v>
      </c>
      <c r="AT42" s="37">
        <f>IF(TechniqueData[[#This Row],[Count Utility (unclipped)]]&gt;1,1, IF(TechniqueData[[#This Row],[Count Utility (unclipped)]]&lt;0,0, TechniqueData[[#This Row],[Count Utility (unclipped)]]) )</f>
        <v>0</v>
      </c>
      <c r="AU4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3" spans="1:47" ht="51" x14ac:dyDescent="0.2">
      <c r="A43" s="37">
        <f>parameters!$J$21*TechniqueData[[#This Row],[TAT Utility]]+parameters!$J$22*TechniqueData[[#This Row],[Count Utility]]</f>
        <v>0.6333333333333333</v>
      </c>
      <c r="B43" s="37">
        <f t="shared" si="0"/>
        <v>234.60738771428569</v>
      </c>
      <c r="C43" s="37" t="s">
        <v>211</v>
      </c>
      <c r="D43" s="58" t="s">
        <v>212</v>
      </c>
      <c r="E43" s="37"/>
      <c r="F43" s="37">
        <v>2</v>
      </c>
      <c r="G43" s="37">
        <v>1</v>
      </c>
      <c r="H43" s="37">
        <f>parameters!$J$10*TechniqueData[[#This Row],[Before Utility]]+parameters!$J$11*TechniqueData[[#This Row],[After Utility]]</f>
        <v>0.15000000000000002</v>
      </c>
      <c r="I43" s="37">
        <f>(TechniqueData[[#This Row],[Num. TID Before]]-parameters!$D$8)/(parameters!$D$9-parameters!$D$8)</f>
        <v>0.2</v>
      </c>
      <c r="J43" s="37">
        <f>IF(TechniqueData[[#This Row],[Before Utility (unclipped)]]&gt;1,1, IF(TechniqueData[[#This Row],[Before Utility (unclipped)]]&lt;0,0, TechniqueData[[#This Row],[Before Utility (unclipped)]]))</f>
        <v>0.2</v>
      </c>
      <c r="K43" s="37">
        <f>(TechniqueData[[#This Row],[Num. TID After]]-parameters!$D$10)/(parameters!$D$11-parameters!$D$10)</f>
        <v>0.1</v>
      </c>
      <c r="L43" s="37">
        <f>IF(TechniqueData[[#This Row],[After Utility (unclipped)]]&gt;1,1, IF(TechniqueData[[#This Row],[After Utility (unclipped)]]&lt;0,0, TechniqueData[[#This Row],[After Utility (unclipped)]]))</f>
        <v>0.1</v>
      </c>
      <c r="M43" s="37">
        <v>0.77288599999999996</v>
      </c>
      <c r="N43" s="68">
        <v>0</v>
      </c>
      <c r="O43" s="68">
        <v>83</v>
      </c>
      <c r="P43" s="68">
        <v>7</v>
      </c>
      <c r="Q43" s="68">
        <v>8</v>
      </c>
      <c r="R43" s="69" t="s">
        <v>213</v>
      </c>
      <c r="S43" s="69">
        <v>5</v>
      </c>
      <c r="T43" s="69" t="s">
        <v>214</v>
      </c>
      <c r="U43" s="69">
        <v>6</v>
      </c>
      <c r="V43" s="37">
        <f>parameters!$J$4*TechniqueData[[#This Row],[Mitigations Utility]] + parameters!$J$5*TechniqueData[[#This Row],[Detections Utility]]</f>
        <v>0.5714285714285714</v>
      </c>
      <c r="W43" s="37">
        <v>11</v>
      </c>
      <c r="X43" s="37">
        <v>0.2</v>
      </c>
      <c r="Y43" s="37">
        <v>0.2</v>
      </c>
      <c r="Z43" s="37">
        <v>98</v>
      </c>
      <c r="AA43" s="37">
        <v>0.98</v>
      </c>
      <c r="AB43" s="37">
        <v>0.98</v>
      </c>
      <c r="AC43" s="37"/>
      <c r="AD43" s="58" t="s">
        <v>215</v>
      </c>
      <c r="AE43" s="37" t="str" cm="1">
        <f t="array" ref="AE43">IF(SUMPRODUCT(--(NOT(ISERR(SEARCH({"Process","Command","Script","WMI","Module","Pipe","Service"},AD43)))))&gt;0,"1","0")</f>
        <v>1</v>
      </c>
      <c r="AF43" s="37">
        <v>39</v>
      </c>
      <c r="AG43" s="37" t="str" cm="1">
        <f t="array" ref="AG43">IF(SUMPRODUCT(--(NOT(ISERR(SEARCH({"Network","Firewall"},AD43)))))&gt;0,"1","0")</f>
        <v>0</v>
      </c>
      <c r="AH43" s="37">
        <v>39</v>
      </c>
      <c r="AI43" s="37" t="str" cm="1">
        <f t="array" ref="AI43">IF(SUMPRODUCT(--(NOT(ISERR(SEARCH({"File","Group","Logon","Schedule","User","Registry","Active","Application"},AD43)))))&gt;0,"1","0")</f>
        <v>1</v>
      </c>
      <c r="AJ43" s="37">
        <v>39</v>
      </c>
      <c r="AK43" s="37" t="str" cm="1">
        <f t="array" ref="AK43">IF(SUMPRODUCT(--(NOT(ISERR(SEARCH({"Cloud","Cluster","Container","Image","Instance","Pod","Snapshot","Volume"},AD43)))))&gt;0,"1","0")</f>
        <v>0</v>
      </c>
      <c r="AL43" s="37">
        <v>39</v>
      </c>
      <c r="AM43" s="37" t="str" cm="1">
        <f t="array" ref="AM43">IF(SUMPRODUCT(--(NOT(ISERR(SEARCH({"Drive","Firmware","Host","Kernel"},AD43)))))&gt;0,"1","0")</f>
        <v>0</v>
      </c>
      <c r="AN43" s="37">
        <v>0</v>
      </c>
      <c r="AO43" s="37">
        <v>10</v>
      </c>
      <c r="AP43" s="37">
        <f>parameters!$J$21*TechniqueData[[#This Row],[TAT Utility]]+parameters!$J$22*TechniqueData[[#This Row],[Count Utility]]</f>
        <v>0.6333333333333333</v>
      </c>
      <c r="AQ43" s="37">
        <f>(TechniqueData[[#This Row],[Total Top Att&amp;ck Score ]]-parameters!$D$19)/(parameters!$D$20-parameters!$D$19)</f>
        <v>78.202462571428569</v>
      </c>
      <c r="AR43" s="37">
        <f>IF(TechniqueData[[#This Row],[TAT Utility (unclipped)]]&gt;1,1, IF(TechniqueData[[#This Row],[TAT Utility (unclipped)]]&lt;0,0, TechniqueData[[#This Row],[TAT Utility (unclipped)]]) )</f>
        <v>1</v>
      </c>
      <c r="AS43" s="37">
        <f>(TechniqueData[[#This Row],[Ransomware (Total '# of ATT&amp;CK Observations)]]-parameters!$D$21)/(parameters!$D$22-parameters!$D$21)</f>
        <v>0.47619047619047616</v>
      </c>
      <c r="AT43" s="37">
        <f>IF(TechniqueData[[#This Row],[Count Utility (unclipped)]]&gt;1,1, IF(TechniqueData[[#This Row],[Count Utility (unclipped)]]&lt;0,0, TechniqueData[[#This Row],[Count Utility (unclipped)]]) )</f>
        <v>0.47619047619047616</v>
      </c>
      <c r="AU4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18.857729183673467</v>
      </c>
    </row>
    <row r="44" spans="1:47" ht="34" x14ac:dyDescent="0.2">
      <c r="A44" s="37">
        <f>parameters!$J$21*TechniqueData[[#This Row],[TAT Utility]]+parameters!$J$22*TechniqueData[[#This Row],[Count Utility]]</f>
        <v>0.4</v>
      </c>
      <c r="B44" s="37">
        <f t="shared" si="0"/>
        <v>18.400000000000002</v>
      </c>
      <c r="C44" s="37" t="s">
        <v>216</v>
      </c>
      <c r="D44" s="58" t="s">
        <v>212</v>
      </c>
      <c r="E44" s="37" t="s">
        <v>217</v>
      </c>
      <c r="F44" s="37">
        <v>1</v>
      </c>
      <c r="G44" s="37">
        <v>1</v>
      </c>
      <c r="H44" s="37">
        <f>parameters!$J$10*TechniqueData[[#This Row],[Before Utility]]+parameters!$J$11*TechniqueData[[#This Row],[After Utility]]</f>
        <v>0.1</v>
      </c>
      <c r="I44" s="37">
        <f>(TechniqueData[[#This Row],[Num. TID Before]]-parameters!$D$8)/(parameters!$D$9-parameters!$D$8)</f>
        <v>0.1</v>
      </c>
      <c r="J44" s="37">
        <f>IF(TechniqueData[[#This Row],[Before Utility (unclipped)]]&gt;1,1, IF(TechniqueData[[#This Row],[Before Utility (unclipped)]]&lt;0,0, TechniqueData[[#This Row],[Before Utility (unclipped)]]))</f>
        <v>0.1</v>
      </c>
      <c r="K44" s="37">
        <f>(TechniqueData[[#This Row],[Num. TID After]]-parameters!$D$10)/(parameters!$D$11-parameters!$D$10)</f>
        <v>0.1</v>
      </c>
      <c r="L44" s="37">
        <f>IF(TechniqueData[[#This Row],[After Utility (unclipped)]]&gt;1,1, IF(TechniqueData[[#This Row],[After Utility (unclipped)]]&lt;0,0, TechniqueData[[#This Row],[After Utility (unclipped)]]))</f>
        <v>0.1</v>
      </c>
      <c r="M44" s="37">
        <v>0</v>
      </c>
      <c r="N44" s="68">
        <v>0</v>
      </c>
      <c r="O44" s="68">
        <v>3</v>
      </c>
      <c r="P44" s="68">
        <v>0</v>
      </c>
      <c r="Q44" s="68">
        <v>0</v>
      </c>
      <c r="R44" s="69"/>
      <c r="S44" s="69">
        <v>0</v>
      </c>
      <c r="T44" s="69"/>
      <c r="U44" s="69">
        <v>0</v>
      </c>
      <c r="V44" s="37">
        <f>parameters!$J$4*TechniqueData[[#This Row],[Mitigations Utility]] + parameters!$J$5*TechniqueData[[#This Row],[Detections Utility]]</f>
        <v>1.4285714285714284E-2</v>
      </c>
      <c r="W44" s="37">
        <v>0</v>
      </c>
      <c r="X44" s="37">
        <v>0</v>
      </c>
      <c r="Y44" s="37">
        <v>0</v>
      </c>
      <c r="Z44" s="37">
        <v>3</v>
      </c>
      <c r="AA44" s="37">
        <v>0.03</v>
      </c>
      <c r="AB44" s="37">
        <v>0.03</v>
      </c>
      <c r="AC44" s="37"/>
      <c r="AD44" s="58" t="s">
        <v>218</v>
      </c>
      <c r="AE44" s="37" t="str" cm="1">
        <f t="array" ref="AE44">IF(SUMPRODUCT(--(NOT(ISERR(SEARCH({"Process","Command","Script","WMI","Module","Pipe","Service"},AD44)))))&gt;0,"1","0")</f>
        <v>0</v>
      </c>
      <c r="AF44" s="37">
        <v>40</v>
      </c>
      <c r="AG44" s="37" t="str" cm="1">
        <f t="array" ref="AG44">IF(SUMPRODUCT(--(NOT(ISERR(SEARCH({"Network","Firewall"},AD44)))))&gt;0,"1","0")</f>
        <v>0</v>
      </c>
      <c r="AH44" s="37">
        <v>40</v>
      </c>
      <c r="AI44" s="37" t="str" cm="1">
        <f t="array" ref="AI44">IF(SUMPRODUCT(--(NOT(ISERR(SEARCH({"File","Group","Logon","Schedule","User","Registry","Active","Application"},AD44)))))&gt;0,"1","0")</f>
        <v>1</v>
      </c>
      <c r="AJ44" s="37">
        <v>40</v>
      </c>
      <c r="AK44" s="37" t="str" cm="1">
        <f t="array" ref="AK44">IF(SUMPRODUCT(--(NOT(ISERR(SEARCH({"Cloud","Cluster","Container","Image","Instance","Pod","Snapshot","Volume"},AD44)))))&gt;0,"1","0")</f>
        <v>0</v>
      </c>
      <c r="AL44" s="37">
        <v>40</v>
      </c>
      <c r="AM44" s="37" t="str" cm="1">
        <f t="array" ref="AM44">IF(SUMPRODUCT(--(NOT(ISERR(SEARCH({"Drive","Firmware","Host","Kernel"},AD44)))))&gt;0,"1","0")</f>
        <v>0</v>
      </c>
      <c r="AN44" s="37">
        <v>0</v>
      </c>
      <c r="AO44" s="37">
        <v>3</v>
      </c>
      <c r="AP44" s="37">
        <f>parameters!$J$21*TechniqueData[[#This Row],[TAT Utility]]+parameters!$J$22*TechniqueData[[#This Row],[Count Utility]]</f>
        <v>0.4</v>
      </c>
      <c r="AQ44" s="37">
        <f>(TechniqueData[[#This Row],[Total Top Att&amp;ck Score ]]-parameters!$D$19)/(parameters!$D$20-parameters!$D$19)</f>
        <v>6.1333333333333337</v>
      </c>
      <c r="AR44" s="37">
        <f>IF(TechniqueData[[#This Row],[TAT Utility (unclipped)]]&gt;1,1, IF(TechniqueData[[#This Row],[TAT Utility (unclipped)]]&lt;0,0, TechniqueData[[#This Row],[TAT Utility (unclipped)]]) )</f>
        <v>1</v>
      </c>
      <c r="AS44" s="37">
        <f>(TechniqueData[[#This Row],[Ransomware (Total '# of ATT&amp;CK Observations)]]-parameters!$D$21)/(parameters!$D$22-parameters!$D$21)</f>
        <v>0.14285714285714285</v>
      </c>
      <c r="AT44" s="37">
        <f>IF(TechniqueData[[#This Row],[Count Utility (unclipped)]]&gt;1,1, IF(TechniqueData[[#This Row],[Count Utility (unclipped)]]&lt;0,0, TechniqueData[[#This Row],[Count Utility (unclipped)]]) )</f>
        <v>0.14285714285714285</v>
      </c>
      <c r="AU4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0.50952380952380949</v>
      </c>
    </row>
    <row r="45" spans="1:47" ht="34" x14ac:dyDescent="0.2">
      <c r="A45" s="37">
        <f>parameters!$J$21*TechniqueData[[#This Row],[TAT Utility]]+parameters!$J$22*TechniqueData[[#This Row],[Count Utility]]</f>
        <v>0.5</v>
      </c>
      <c r="B45" s="37">
        <f t="shared" si="0"/>
        <v>31.428540000000002</v>
      </c>
      <c r="C45" s="37" t="s">
        <v>219</v>
      </c>
      <c r="D45" s="58" t="s">
        <v>212</v>
      </c>
      <c r="E45" s="37" t="s">
        <v>220</v>
      </c>
      <c r="F45" s="37">
        <v>1</v>
      </c>
      <c r="G45" s="37">
        <v>1</v>
      </c>
      <c r="H45" s="37">
        <f>parameters!$J$10*TechniqueData[[#This Row],[Before Utility]]+parameters!$J$11*TechniqueData[[#This Row],[After Utility]]</f>
        <v>0.1</v>
      </c>
      <c r="I45" s="37">
        <f>(TechniqueData[[#This Row],[Num. TID Before]]-parameters!$D$8)/(parameters!$D$9-parameters!$D$8)</f>
        <v>0.1</v>
      </c>
      <c r="J45" s="37">
        <f>IF(TechniqueData[[#This Row],[Before Utility (unclipped)]]&gt;1,1, IF(TechniqueData[[#This Row],[Before Utility (unclipped)]]&lt;0,0, TechniqueData[[#This Row],[Before Utility (unclipped)]]))</f>
        <v>0.1</v>
      </c>
      <c r="K45" s="37">
        <f>(TechniqueData[[#This Row],[Num. TID After]]-parameters!$D$10)/(parameters!$D$11-parameters!$D$10)</f>
        <v>0.1</v>
      </c>
      <c r="L45" s="37">
        <f>IF(TechniqueData[[#This Row],[After Utility (unclipped)]]&gt;1,1, IF(TechniqueData[[#This Row],[After Utility (unclipped)]]&lt;0,0, TechniqueData[[#This Row],[After Utility (unclipped)]]))</f>
        <v>0.1</v>
      </c>
      <c r="M45" s="37">
        <v>0</v>
      </c>
      <c r="N45" s="68">
        <v>0</v>
      </c>
      <c r="O45" s="68">
        <v>1</v>
      </c>
      <c r="P45" s="68">
        <v>0</v>
      </c>
      <c r="Q45" s="68">
        <v>0</v>
      </c>
      <c r="R45" s="69" t="s">
        <v>213</v>
      </c>
      <c r="S45" s="69">
        <v>5</v>
      </c>
      <c r="T45" s="69" t="s">
        <v>221</v>
      </c>
      <c r="U45" s="69">
        <v>4</v>
      </c>
      <c r="V45" s="37">
        <f>parameters!$J$4*TechniqueData[[#This Row],[Mitigations Utility]] + parameters!$J$5*TechniqueData[[#This Row],[Detections Utility]]</f>
        <v>9.0476000000000001E-2</v>
      </c>
      <c r="W45" s="37">
        <v>9</v>
      </c>
      <c r="X45" s="37">
        <v>0.163636</v>
      </c>
      <c r="Y45" s="37">
        <v>0.163636</v>
      </c>
      <c r="Z45" s="37">
        <v>1</v>
      </c>
      <c r="AA45" s="37">
        <v>0.01</v>
      </c>
      <c r="AB45" s="37">
        <v>0.01</v>
      </c>
      <c r="AC45" s="37"/>
      <c r="AD45" s="58" t="s">
        <v>218</v>
      </c>
      <c r="AE45" s="37" t="str" cm="1">
        <f t="array" ref="AE45">IF(SUMPRODUCT(--(NOT(ISERR(SEARCH({"Process","Command","Script","WMI","Module","Pipe","Service"},AD45)))))&gt;0,"1","0")</f>
        <v>0</v>
      </c>
      <c r="AF45" s="37">
        <v>41</v>
      </c>
      <c r="AG45" s="37" t="str" cm="1">
        <f t="array" ref="AG45">IF(SUMPRODUCT(--(NOT(ISERR(SEARCH({"Network","Firewall"},AD45)))))&gt;0,"1","0")</f>
        <v>0</v>
      </c>
      <c r="AH45" s="37">
        <v>41</v>
      </c>
      <c r="AI45" s="37" t="str" cm="1">
        <f t="array" ref="AI45">IF(SUMPRODUCT(--(NOT(ISERR(SEARCH({"File","Group","Logon","Schedule","User","Registry","Active","Application"},AD45)))))&gt;0,"1","0")</f>
        <v>1</v>
      </c>
      <c r="AJ45" s="37">
        <v>41</v>
      </c>
      <c r="AK45" s="37" t="str" cm="1">
        <f t="array" ref="AK45">IF(SUMPRODUCT(--(NOT(ISERR(SEARCH({"Cloud","Cluster","Container","Image","Instance","Pod","Snapshot","Volume"},AD45)))))&gt;0,"1","0")</f>
        <v>0</v>
      </c>
      <c r="AL45" s="37">
        <v>41</v>
      </c>
      <c r="AM45" s="37" t="str" cm="1">
        <f t="array" ref="AM45">IF(SUMPRODUCT(--(NOT(ISERR(SEARCH({"Drive","Firmware","Host","Kernel"},AD45)))))&gt;0,"1","0")</f>
        <v>0</v>
      </c>
      <c r="AN45" s="37">
        <v>0</v>
      </c>
      <c r="AO45" s="37">
        <v>6</v>
      </c>
      <c r="AP45" s="37">
        <f>parameters!$J$21*TechniqueData[[#This Row],[TAT Utility]]+parameters!$J$22*TechniqueData[[#This Row],[Count Utility]]</f>
        <v>0.5</v>
      </c>
      <c r="AQ45" s="37">
        <f>(TechniqueData[[#This Row],[Total Top Att&amp;ck Score ]]-parameters!$D$19)/(parameters!$D$20-parameters!$D$19)</f>
        <v>10.476180000000001</v>
      </c>
      <c r="AR45" s="37">
        <f>IF(TechniqueData[[#This Row],[TAT Utility (unclipped)]]&gt;1,1, IF(TechniqueData[[#This Row],[TAT Utility (unclipped)]]&lt;0,0, TechniqueData[[#This Row],[TAT Utility (unclipped)]]) )</f>
        <v>1</v>
      </c>
      <c r="AS45" s="37">
        <f>(TechniqueData[[#This Row],[Ransomware (Total '# of ATT&amp;CK Observations)]]-parameters!$D$21)/(parameters!$D$22-parameters!$D$21)</f>
        <v>0.2857142857142857</v>
      </c>
      <c r="AT45" s="37">
        <f>IF(TechniqueData[[#This Row],[Count Utility (unclipped)]]&gt;1,1, IF(TechniqueData[[#This Row],[Count Utility (unclipped)]]&lt;0,0, TechniqueData[[#This Row],[Count Utility (unclipped)]]) )</f>
        <v>0.2857142857142857</v>
      </c>
      <c r="AU4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1.6394542857142855</v>
      </c>
    </row>
    <row r="46" spans="1:47" ht="34" x14ac:dyDescent="0.2">
      <c r="A46" s="37">
        <f>parameters!$J$21*TechniqueData[[#This Row],[TAT Utility]]+parameters!$J$22*TechniqueData[[#This Row],[Count Utility]]</f>
        <v>0.36666666666666664</v>
      </c>
      <c r="B46" s="37">
        <f t="shared" si="0"/>
        <v>20.923809523809524</v>
      </c>
      <c r="C46" s="37" t="s">
        <v>222</v>
      </c>
      <c r="D46" s="58" t="s">
        <v>212</v>
      </c>
      <c r="E46" s="37" t="s">
        <v>79</v>
      </c>
      <c r="F46" s="37">
        <v>1</v>
      </c>
      <c r="G46" s="37">
        <v>1</v>
      </c>
      <c r="H46" s="37">
        <f>parameters!$J$10*TechniqueData[[#This Row],[Before Utility]]+parameters!$J$11*TechniqueData[[#This Row],[After Utility]]</f>
        <v>0.1</v>
      </c>
      <c r="I46" s="37">
        <f>(TechniqueData[[#This Row],[Num. TID Before]]-parameters!$D$8)/(parameters!$D$9-parameters!$D$8)</f>
        <v>0.1</v>
      </c>
      <c r="J46" s="37">
        <f>IF(TechniqueData[[#This Row],[Before Utility (unclipped)]]&gt;1,1, IF(TechniqueData[[#This Row],[Before Utility (unclipped)]]&lt;0,0, TechniqueData[[#This Row],[Before Utility (unclipped)]]))</f>
        <v>0.1</v>
      </c>
      <c r="K46" s="37">
        <f>(TechniqueData[[#This Row],[Num. TID After]]-parameters!$D$10)/(parameters!$D$11-parameters!$D$10)</f>
        <v>0.1</v>
      </c>
      <c r="L46" s="37">
        <f>IF(TechniqueData[[#This Row],[After Utility (unclipped)]]&gt;1,1, IF(TechniqueData[[#This Row],[After Utility (unclipped)]]&lt;0,0, TechniqueData[[#This Row],[After Utility (unclipped)]]))</f>
        <v>0.1</v>
      </c>
      <c r="M46" s="37">
        <v>0</v>
      </c>
      <c r="N46" s="68">
        <v>0</v>
      </c>
      <c r="O46" s="68">
        <v>5</v>
      </c>
      <c r="P46" s="68">
        <v>0</v>
      </c>
      <c r="Q46" s="68">
        <v>0</v>
      </c>
      <c r="R46" s="69"/>
      <c r="S46" s="69">
        <v>0</v>
      </c>
      <c r="T46" s="69"/>
      <c r="U46" s="69">
        <v>0</v>
      </c>
      <c r="V46" s="37">
        <f>parameters!$J$4*TechniqueData[[#This Row],[Mitigations Utility]] + parameters!$J$5*TechniqueData[[#This Row],[Detections Utility]]</f>
        <v>2.3809523809523808E-2</v>
      </c>
      <c r="W46" s="37">
        <v>0</v>
      </c>
      <c r="X46" s="37">
        <v>0</v>
      </c>
      <c r="Y46" s="37">
        <v>0</v>
      </c>
      <c r="Z46" s="37">
        <v>5</v>
      </c>
      <c r="AA46" s="37">
        <v>0.05</v>
      </c>
      <c r="AB46" s="37">
        <v>0.05</v>
      </c>
      <c r="AC46" s="37"/>
      <c r="AD46" s="58" t="s">
        <v>218</v>
      </c>
      <c r="AE46" s="37" t="str" cm="1">
        <f t="array" ref="AE46">IF(SUMPRODUCT(--(NOT(ISERR(SEARCH({"Process","Command","Script","WMI","Module","Pipe","Service"},AD46)))))&gt;0,"1","0")</f>
        <v>0</v>
      </c>
      <c r="AF46" s="37">
        <v>42</v>
      </c>
      <c r="AG46" s="37" t="str" cm="1">
        <f t="array" ref="AG46">IF(SUMPRODUCT(--(NOT(ISERR(SEARCH({"Network","Firewall"},AD46)))))&gt;0,"1","0")</f>
        <v>0</v>
      </c>
      <c r="AH46" s="37">
        <v>42</v>
      </c>
      <c r="AI46" s="37" t="str" cm="1">
        <f t="array" ref="AI46">IF(SUMPRODUCT(--(NOT(ISERR(SEARCH({"File","Group","Logon","Schedule","User","Registry","Active","Application"},AD46)))))&gt;0,"1","0")</f>
        <v>1</v>
      </c>
      <c r="AJ46" s="37">
        <v>42</v>
      </c>
      <c r="AK46" s="37" t="str" cm="1">
        <f t="array" ref="AK46">IF(SUMPRODUCT(--(NOT(ISERR(SEARCH({"Cloud","Cluster","Container","Image","Instance","Pod","Snapshot","Volume"},AD46)))))&gt;0,"1","0")</f>
        <v>0</v>
      </c>
      <c r="AL46" s="37">
        <v>42</v>
      </c>
      <c r="AM46" s="37" t="str" cm="1">
        <f t="array" ref="AM46">IF(SUMPRODUCT(--(NOT(ISERR(SEARCH({"Drive","Firmware","Host","Kernel"},AD46)))))&gt;0,"1","0")</f>
        <v>0</v>
      </c>
      <c r="AN46" s="37">
        <v>0</v>
      </c>
      <c r="AO46" s="37">
        <v>2</v>
      </c>
      <c r="AP46" s="37">
        <f>parameters!$J$21*TechniqueData[[#This Row],[TAT Utility]]+parameters!$J$22*TechniqueData[[#This Row],[Count Utility]]</f>
        <v>0.36666666666666664</v>
      </c>
      <c r="AQ46" s="37">
        <f>(TechniqueData[[#This Row],[Total Top Att&amp;ck Score ]]-parameters!$D$19)/(parameters!$D$20-parameters!$D$19)</f>
        <v>6.9746031746031747</v>
      </c>
      <c r="AR46" s="37">
        <f>IF(TechniqueData[[#This Row],[TAT Utility (unclipped)]]&gt;1,1, IF(TechniqueData[[#This Row],[TAT Utility (unclipped)]]&lt;0,0, TechniqueData[[#This Row],[TAT Utility (unclipped)]]) )</f>
        <v>1</v>
      </c>
      <c r="AS46" s="37">
        <f>(TechniqueData[[#This Row],[Ransomware (Total '# of ATT&amp;CK Observations)]]-parameters!$D$21)/(parameters!$D$22-parameters!$D$21)</f>
        <v>9.5238095238095233E-2</v>
      </c>
      <c r="AT46" s="37">
        <f>IF(TechniqueData[[#This Row],[Count Utility (unclipped)]]&gt;1,1, IF(TechniqueData[[#This Row],[Count Utility (unclipped)]]&lt;0,0, TechniqueData[[#This Row],[Count Utility (unclipped)]]) )</f>
        <v>9.5238095238095233E-2</v>
      </c>
      <c r="AU4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0.37974300831443686</v>
      </c>
    </row>
    <row r="47" spans="1:47" ht="34" x14ac:dyDescent="0.2">
      <c r="A47" s="37">
        <f>parameters!$J$21*TechniqueData[[#This Row],[TAT Utility]]+parameters!$J$22*TechniqueData[[#This Row],[Count Utility]]</f>
        <v>0.33333333333333331</v>
      </c>
      <c r="B47" s="37">
        <f t="shared" si="0"/>
        <v>23.890476190476193</v>
      </c>
      <c r="C47" s="37" t="s">
        <v>223</v>
      </c>
      <c r="D47" s="58" t="s">
        <v>212</v>
      </c>
      <c r="E47" s="37" t="s">
        <v>224</v>
      </c>
      <c r="F47" s="37">
        <v>1</v>
      </c>
      <c r="G47" s="37">
        <v>1</v>
      </c>
      <c r="H47" s="37">
        <f>parameters!$J$10*TechniqueData[[#This Row],[Before Utility]]+parameters!$J$11*TechniqueData[[#This Row],[After Utility]]</f>
        <v>0.1</v>
      </c>
      <c r="I47" s="37">
        <f>(TechniqueData[[#This Row],[Num. TID Before]]-parameters!$D$8)/(parameters!$D$9-parameters!$D$8)</f>
        <v>0.1</v>
      </c>
      <c r="J47" s="37">
        <f>IF(TechniqueData[[#This Row],[Before Utility (unclipped)]]&gt;1,1, IF(TechniqueData[[#This Row],[Before Utility (unclipped)]]&lt;0,0, TechniqueData[[#This Row],[Before Utility (unclipped)]]))</f>
        <v>0.1</v>
      </c>
      <c r="K47" s="37">
        <f>(TechniqueData[[#This Row],[Num. TID After]]-parameters!$D$10)/(parameters!$D$11-parameters!$D$10)</f>
        <v>0.1</v>
      </c>
      <c r="L47" s="37">
        <f>IF(TechniqueData[[#This Row],[After Utility (unclipped)]]&gt;1,1, IF(TechniqueData[[#This Row],[After Utility (unclipped)]]&lt;0,0, TechniqueData[[#This Row],[After Utility (unclipped)]]))</f>
        <v>0.1</v>
      </c>
      <c r="M47" s="37">
        <v>0</v>
      </c>
      <c r="N47" s="68">
        <v>0</v>
      </c>
      <c r="O47" s="68">
        <v>5</v>
      </c>
      <c r="P47" s="68">
        <v>2</v>
      </c>
      <c r="Q47" s="68">
        <v>1</v>
      </c>
      <c r="R47" s="69"/>
      <c r="S47" s="69">
        <v>0</v>
      </c>
      <c r="T47" s="69"/>
      <c r="U47" s="69">
        <v>0</v>
      </c>
      <c r="V47" s="37">
        <f>parameters!$J$4*TechniqueData[[#This Row],[Mitigations Utility]] + parameters!$J$5*TechniqueData[[#This Row],[Detections Utility]]</f>
        <v>3.8095238095238092E-2</v>
      </c>
      <c r="W47" s="37">
        <v>0</v>
      </c>
      <c r="X47" s="37">
        <v>0</v>
      </c>
      <c r="Y47" s="37">
        <v>0</v>
      </c>
      <c r="Z47" s="37">
        <v>8</v>
      </c>
      <c r="AA47" s="37">
        <v>0.08</v>
      </c>
      <c r="AB47" s="37">
        <v>0.08</v>
      </c>
      <c r="AC47" s="37"/>
      <c r="AD47" s="58" t="s">
        <v>210</v>
      </c>
      <c r="AE47" s="37" t="str" cm="1">
        <f t="array" ref="AE47">IF(SUMPRODUCT(--(NOT(ISERR(SEARCH({"Process","Command","Script","WMI","Module","Pipe","Service"},AD47)))))&gt;0,"1","0")</f>
        <v>1</v>
      </c>
      <c r="AF47" s="37">
        <v>43</v>
      </c>
      <c r="AG47" s="37" t="str" cm="1">
        <f t="array" ref="AG47">IF(SUMPRODUCT(--(NOT(ISERR(SEARCH({"Network","Firewall"},AD47)))))&gt;0,"1","0")</f>
        <v>0</v>
      </c>
      <c r="AH47" s="37">
        <v>43</v>
      </c>
      <c r="AI47" s="37" t="str" cm="1">
        <f t="array" ref="AI47">IF(SUMPRODUCT(--(NOT(ISERR(SEARCH({"File","Group","Logon","Schedule","User","Registry","Active","Application"},AD47)))))&gt;0,"1","0")</f>
        <v>1</v>
      </c>
      <c r="AJ47" s="37">
        <v>43</v>
      </c>
      <c r="AK47" s="37" t="str" cm="1">
        <f t="array" ref="AK47">IF(SUMPRODUCT(--(NOT(ISERR(SEARCH({"Cloud","Cluster","Container","Image","Instance","Pod","Snapshot","Volume"},AD47)))))&gt;0,"1","0")</f>
        <v>0</v>
      </c>
      <c r="AL47" s="37">
        <v>43</v>
      </c>
      <c r="AM47" s="37" t="str" cm="1">
        <f t="array" ref="AM47">IF(SUMPRODUCT(--(NOT(ISERR(SEARCH({"Drive","Firmware","Host","Kernel"},AD47)))))&gt;0,"1","0")</f>
        <v>0</v>
      </c>
      <c r="AN47" s="37">
        <v>0</v>
      </c>
      <c r="AO47" s="37">
        <v>1</v>
      </c>
      <c r="AP47" s="37">
        <f>parameters!$J$21*TechniqueData[[#This Row],[TAT Utility]]+parameters!$J$22*TechniqueData[[#This Row],[Count Utility]]</f>
        <v>0.33333333333333331</v>
      </c>
      <c r="AQ47" s="37">
        <f>(TechniqueData[[#This Row],[Total Top Att&amp;ck Score ]]-parameters!$D$19)/(parameters!$D$20-parameters!$D$19)</f>
        <v>7.9634920634920645</v>
      </c>
      <c r="AR47" s="37">
        <f>IF(TechniqueData[[#This Row],[TAT Utility (unclipped)]]&gt;1,1, IF(TechniqueData[[#This Row],[TAT Utility (unclipped)]]&lt;0,0, TechniqueData[[#This Row],[TAT Utility (unclipped)]]) )</f>
        <v>1</v>
      </c>
      <c r="AS47" s="37">
        <f>(TechniqueData[[#This Row],[Ransomware (Total '# of ATT&amp;CK Observations)]]-parameters!$D$21)/(parameters!$D$22-parameters!$D$21)</f>
        <v>4.7619047619047616E-2</v>
      </c>
      <c r="AT47" s="37">
        <f>IF(TechniqueData[[#This Row],[Count Utility (unclipped)]]&gt;1,1, IF(TechniqueData[[#This Row],[Count Utility (unclipped)]]&lt;0,0, TechniqueData[[#This Row],[Count Utility (unclipped)]]) )</f>
        <v>4.7619047619047616E-2</v>
      </c>
      <c r="AU4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0.21341647770219202</v>
      </c>
    </row>
    <row r="48" spans="1:47" ht="34" x14ac:dyDescent="0.2">
      <c r="A48" s="37">
        <f>parameters!$J$21*TechniqueData[[#This Row],[TAT Utility]]+parameters!$J$22*TechniqueData[[#This Row],[Count Utility]]</f>
        <v>0.33333333333333331</v>
      </c>
      <c r="B48" s="37">
        <f t="shared" si="0"/>
        <v>22.757142857142856</v>
      </c>
      <c r="C48" s="37" t="s">
        <v>225</v>
      </c>
      <c r="D48" s="58" t="s">
        <v>212</v>
      </c>
      <c r="E48" s="37" t="s">
        <v>226</v>
      </c>
      <c r="F48" s="37">
        <v>1</v>
      </c>
      <c r="G48" s="37">
        <v>1</v>
      </c>
      <c r="H48" s="37">
        <f>parameters!$J$10*TechniqueData[[#This Row],[Before Utility]]+parameters!$J$11*TechniqueData[[#This Row],[After Utility]]</f>
        <v>0.1</v>
      </c>
      <c r="I48" s="37">
        <f>(TechniqueData[[#This Row],[Num. TID Before]]-parameters!$D$8)/(parameters!$D$9-parameters!$D$8)</f>
        <v>0.1</v>
      </c>
      <c r="J48" s="37">
        <f>IF(TechniqueData[[#This Row],[Before Utility (unclipped)]]&gt;1,1, IF(TechniqueData[[#This Row],[Before Utility (unclipped)]]&lt;0,0, TechniqueData[[#This Row],[Before Utility (unclipped)]]))</f>
        <v>0.1</v>
      </c>
      <c r="K48" s="37">
        <f>(TechniqueData[[#This Row],[Num. TID After]]-parameters!$D$10)/(parameters!$D$11-parameters!$D$10)</f>
        <v>0.1</v>
      </c>
      <c r="L48" s="37">
        <f>IF(TechniqueData[[#This Row],[After Utility (unclipped)]]&gt;1,1, IF(TechniqueData[[#This Row],[After Utility (unclipped)]]&lt;0,0, TechniqueData[[#This Row],[After Utility (unclipped)]]))</f>
        <v>0.1</v>
      </c>
      <c r="M48" s="37">
        <v>0</v>
      </c>
      <c r="N48" s="68">
        <v>0</v>
      </c>
      <c r="O48" s="68">
        <v>4</v>
      </c>
      <c r="P48" s="68">
        <v>0</v>
      </c>
      <c r="Q48" s="68">
        <v>2</v>
      </c>
      <c r="R48" s="69"/>
      <c r="S48" s="69">
        <v>0</v>
      </c>
      <c r="T48" s="69"/>
      <c r="U48" s="69">
        <v>0</v>
      </c>
      <c r="V48" s="37">
        <f>parameters!$J$4*TechniqueData[[#This Row],[Mitigations Utility]] + parameters!$J$5*TechniqueData[[#This Row],[Detections Utility]]</f>
        <v>2.8571428571428567E-2</v>
      </c>
      <c r="W48" s="37">
        <v>0</v>
      </c>
      <c r="X48" s="37">
        <v>0</v>
      </c>
      <c r="Y48" s="37">
        <v>0</v>
      </c>
      <c r="Z48" s="37">
        <v>6</v>
      </c>
      <c r="AA48" s="37">
        <v>0.06</v>
      </c>
      <c r="AB48" s="37">
        <v>0.06</v>
      </c>
      <c r="AC48" s="37"/>
      <c r="AD48" s="58" t="s">
        <v>227</v>
      </c>
      <c r="AE48" s="37" t="str" cm="1">
        <f t="array" ref="AE48">IF(SUMPRODUCT(--(NOT(ISERR(SEARCH({"Process","Command","Script","WMI","Module","Pipe","Service"},AD48)))))&gt;0,"1","0")</f>
        <v>0</v>
      </c>
      <c r="AF48" s="37">
        <v>44</v>
      </c>
      <c r="AG48" s="37" t="str" cm="1">
        <f t="array" ref="AG48">IF(SUMPRODUCT(--(NOT(ISERR(SEARCH({"Network","Firewall"},AD48)))))&gt;0,"1","0")</f>
        <v>0</v>
      </c>
      <c r="AH48" s="37">
        <v>44</v>
      </c>
      <c r="AI48" s="37" t="str" cm="1">
        <f t="array" ref="AI48">IF(SUMPRODUCT(--(NOT(ISERR(SEARCH({"File","Group","Logon","Schedule","User","Registry","Active","Application"},AD48)))))&gt;0,"1","0")</f>
        <v>1</v>
      </c>
      <c r="AJ48" s="37">
        <v>44</v>
      </c>
      <c r="AK48" s="37" t="str" cm="1">
        <f t="array" ref="AK48">IF(SUMPRODUCT(--(NOT(ISERR(SEARCH({"Cloud","Cluster","Container","Image","Instance","Pod","Snapshot","Volume"},AD48)))))&gt;0,"1","0")</f>
        <v>0</v>
      </c>
      <c r="AL48" s="37">
        <v>44</v>
      </c>
      <c r="AM48" s="37" t="str" cm="1">
        <f t="array" ref="AM48">IF(SUMPRODUCT(--(NOT(ISERR(SEARCH({"Drive","Firmware","Host","Kernel"},AD48)))))&gt;0,"1","0")</f>
        <v>0</v>
      </c>
      <c r="AN48" s="37">
        <v>0</v>
      </c>
      <c r="AO48" s="37">
        <v>1</v>
      </c>
      <c r="AP48" s="37">
        <f>parameters!$J$21*TechniqueData[[#This Row],[TAT Utility]]+parameters!$J$22*TechniqueData[[#This Row],[Count Utility]]</f>
        <v>0.33333333333333331</v>
      </c>
      <c r="AQ48" s="37">
        <f>(TechniqueData[[#This Row],[Total Top Att&amp;ck Score ]]-parameters!$D$19)/(parameters!$D$20-parameters!$D$19)</f>
        <v>7.5857142857142854</v>
      </c>
      <c r="AR48" s="37">
        <f>IF(TechniqueData[[#This Row],[TAT Utility (unclipped)]]&gt;1,1, IF(TechniqueData[[#This Row],[TAT Utility (unclipped)]]&lt;0,0, TechniqueData[[#This Row],[TAT Utility (unclipped)]]) )</f>
        <v>1</v>
      </c>
      <c r="AS48" s="37">
        <f>(TechniqueData[[#This Row],[Ransomware (Total '# of ATT&amp;CK Observations)]]-parameters!$D$21)/(parameters!$D$22-parameters!$D$21)</f>
        <v>4.7619047619047616E-2</v>
      </c>
      <c r="AT48" s="37">
        <f>IF(TechniqueData[[#This Row],[Count Utility (unclipped)]]&gt;1,1, IF(TechniqueData[[#This Row],[Count Utility (unclipped)]]&lt;0,0, TechniqueData[[#This Row],[Count Utility (unclipped)]]) )</f>
        <v>4.7619047619047616E-2</v>
      </c>
      <c r="AU4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0.20442176870748296</v>
      </c>
    </row>
    <row r="49" spans="1:47" ht="34" x14ac:dyDescent="0.2">
      <c r="A49" s="37">
        <f>parameters!$J$21*TechniqueData[[#This Row],[TAT Utility]]+parameters!$J$22*TechniqueData[[#This Row],[Count Utility]]</f>
        <v>0.3</v>
      </c>
      <c r="B49" s="37">
        <f t="shared" si="0"/>
        <v>18.961904761904762</v>
      </c>
      <c r="C49" s="37" t="s">
        <v>228</v>
      </c>
      <c r="D49" s="58" t="s">
        <v>212</v>
      </c>
      <c r="E49" s="37" t="s">
        <v>229</v>
      </c>
      <c r="F49" s="37">
        <v>1</v>
      </c>
      <c r="G49" s="37">
        <v>1</v>
      </c>
      <c r="H49" s="37">
        <f>parameters!$J$10*TechniqueData[[#This Row],[Before Utility]]+parameters!$J$11*TechniqueData[[#This Row],[After Utility]]</f>
        <v>0.1</v>
      </c>
      <c r="I49" s="37">
        <f>(TechniqueData[[#This Row],[Num. TID Before]]-parameters!$D$8)/(parameters!$D$9-parameters!$D$8)</f>
        <v>0.1</v>
      </c>
      <c r="J49" s="37">
        <f>IF(TechniqueData[[#This Row],[Before Utility (unclipped)]]&gt;1,1, IF(TechniqueData[[#This Row],[Before Utility (unclipped)]]&lt;0,0, TechniqueData[[#This Row],[Before Utility (unclipped)]]))</f>
        <v>0.1</v>
      </c>
      <c r="K49" s="37">
        <f>(TechniqueData[[#This Row],[Num. TID After]]-parameters!$D$10)/(parameters!$D$11-parameters!$D$10)</f>
        <v>0.1</v>
      </c>
      <c r="L49" s="37">
        <f>IF(TechniqueData[[#This Row],[After Utility (unclipped)]]&gt;1,1, IF(TechniqueData[[#This Row],[After Utility (unclipped)]]&lt;0,0, TechniqueData[[#This Row],[After Utility (unclipped)]]))</f>
        <v>0.1</v>
      </c>
      <c r="M49" s="37">
        <v>0</v>
      </c>
      <c r="N49" s="68">
        <v>0</v>
      </c>
      <c r="O49" s="68">
        <v>0</v>
      </c>
      <c r="P49" s="68">
        <v>1</v>
      </c>
      <c r="Q49" s="68">
        <v>0</v>
      </c>
      <c r="R49" s="69"/>
      <c r="S49" s="69">
        <v>0</v>
      </c>
      <c r="T49" s="69"/>
      <c r="U49" s="69">
        <v>0</v>
      </c>
      <c r="V49" s="37">
        <f>parameters!$J$4*TechniqueData[[#This Row],[Mitigations Utility]] + parameters!$J$5*TechniqueData[[#This Row],[Detections Utility]]</f>
        <v>4.7619047619047615E-3</v>
      </c>
      <c r="W49" s="37">
        <v>0</v>
      </c>
      <c r="X49" s="37">
        <v>0</v>
      </c>
      <c r="Y49" s="37">
        <v>0</v>
      </c>
      <c r="Z49" s="37">
        <v>1</v>
      </c>
      <c r="AA49" s="37">
        <v>0.01</v>
      </c>
      <c r="AB49" s="37">
        <v>0.01</v>
      </c>
      <c r="AC49" s="37"/>
      <c r="AD49" s="58" t="s">
        <v>230</v>
      </c>
      <c r="AE49" s="37" t="str" cm="1">
        <f t="array" ref="AE49">IF(SUMPRODUCT(--(NOT(ISERR(SEARCH({"Process","Command","Script","WMI","Module","Pipe","Service"},AD49)))))&gt;0,"1","0")</f>
        <v>0</v>
      </c>
      <c r="AF49" s="37">
        <v>45</v>
      </c>
      <c r="AG49" s="37" t="str" cm="1">
        <f t="array" ref="AG49">IF(SUMPRODUCT(--(NOT(ISERR(SEARCH({"Network","Firewall"},AD49)))))&gt;0,"1","0")</f>
        <v>0</v>
      </c>
      <c r="AH49" s="37">
        <v>45</v>
      </c>
      <c r="AI49" s="37" t="str" cm="1">
        <f t="array" ref="AI49">IF(SUMPRODUCT(--(NOT(ISERR(SEARCH({"File","Group","Logon","Schedule","User","Registry","Active","Application"},AD49)))))&gt;0,"1","0")</f>
        <v>1</v>
      </c>
      <c r="AJ49" s="37">
        <v>45</v>
      </c>
      <c r="AK49" s="37" t="str" cm="1">
        <f t="array" ref="AK49">IF(SUMPRODUCT(--(NOT(ISERR(SEARCH({"Cloud","Cluster","Container","Image","Instance","Pod","Snapshot","Volume"},AD49)))))&gt;0,"1","0")</f>
        <v>0</v>
      </c>
      <c r="AL49" s="37">
        <v>45</v>
      </c>
      <c r="AM49" s="37" t="str" cm="1">
        <f t="array" ref="AM49">IF(SUMPRODUCT(--(NOT(ISERR(SEARCH({"Drive","Firmware","Host","Kernel"},AD49)))))&gt;0,"1","0")</f>
        <v>0</v>
      </c>
      <c r="AN49" s="37">
        <v>0</v>
      </c>
      <c r="AO49" s="37"/>
      <c r="AP49" s="37">
        <f>parameters!$J$21*TechniqueData[[#This Row],[TAT Utility]]+parameters!$J$22*TechniqueData[[#This Row],[Count Utility]]</f>
        <v>0.3</v>
      </c>
      <c r="AQ49" s="37">
        <f>(TechniqueData[[#This Row],[Total Top Att&amp;ck Score ]]-parameters!$D$19)/(parameters!$D$20-parameters!$D$19)</f>
        <v>6.3206349206349204</v>
      </c>
      <c r="AR49" s="37">
        <f>IF(TechniqueData[[#This Row],[TAT Utility (unclipped)]]&gt;1,1, IF(TechniqueData[[#This Row],[TAT Utility (unclipped)]]&lt;0,0, TechniqueData[[#This Row],[TAT Utility (unclipped)]]) )</f>
        <v>1</v>
      </c>
      <c r="AS49" s="37">
        <f>(TechniqueData[[#This Row],[Ransomware (Total '# of ATT&amp;CK Observations)]]-parameters!$D$21)/(parameters!$D$22-parameters!$D$21)</f>
        <v>0</v>
      </c>
      <c r="AT49" s="37">
        <f>IF(TechniqueData[[#This Row],[Count Utility (unclipped)]]&gt;1,1, IF(TechniqueData[[#This Row],[Count Utility (unclipped)]]&lt;0,0, TechniqueData[[#This Row],[Count Utility (unclipped)]]) )</f>
        <v>0</v>
      </c>
      <c r="AU4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 spans="1:47" ht="34" x14ac:dyDescent="0.2">
      <c r="A50" s="37">
        <f>parameters!$J$21*TechniqueData[[#This Row],[TAT Utility]]+parameters!$J$22*TechniqueData[[#This Row],[Count Utility]]</f>
        <v>0.3</v>
      </c>
      <c r="B50" s="37">
        <f t="shared" si="0"/>
        <v>18.5</v>
      </c>
      <c r="C50" s="37" t="s">
        <v>231</v>
      </c>
      <c r="D50" s="58" t="s">
        <v>212</v>
      </c>
      <c r="E50" s="37" t="s">
        <v>232</v>
      </c>
      <c r="F50" s="37">
        <v>1</v>
      </c>
      <c r="G50" s="37">
        <v>1</v>
      </c>
      <c r="H50" s="37">
        <f>parameters!$J$10*TechniqueData[[#This Row],[Before Utility]]+parameters!$J$11*TechniqueData[[#This Row],[After Utility]]</f>
        <v>0.1</v>
      </c>
      <c r="I50" s="37">
        <f>(TechniqueData[[#This Row],[Num. TID Before]]-parameters!$D$8)/(parameters!$D$9-parameters!$D$8)</f>
        <v>0.1</v>
      </c>
      <c r="J50" s="37">
        <f>IF(TechniqueData[[#This Row],[Before Utility (unclipped)]]&gt;1,1, IF(TechniqueData[[#This Row],[Before Utility (unclipped)]]&lt;0,0, TechniqueData[[#This Row],[Before Utility (unclipped)]]))</f>
        <v>0.1</v>
      </c>
      <c r="K50" s="37">
        <f>(TechniqueData[[#This Row],[Num. TID After]]-parameters!$D$10)/(parameters!$D$11-parameters!$D$10)</f>
        <v>0.1</v>
      </c>
      <c r="L50" s="37">
        <f>IF(TechniqueData[[#This Row],[After Utility (unclipped)]]&gt;1,1, IF(TechniqueData[[#This Row],[After Utility (unclipped)]]&lt;0,0, TechniqueData[[#This Row],[After Utility (unclipped)]]))</f>
        <v>0.1</v>
      </c>
      <c r="M50" s="37">
        <v>0</v>
      </c>
      <c r="N50" s="68">
        <v>0</v>
      </c>
      <c r="O50" s="68">
        <v>0</v>
      </c>
      <c r="P50" s="68">
        <v>0</v>
      </c>
      <c r="Q50" s="68">
        <v>0</v>
      </c>
      <c r="R50" s="69"/>
      <c r="S50" s="69"/>
      <c r="T50" s="69"/>
      <c r="U50" s="69"/>
      <c r="V50" s="37">
        <f>parameters!$J$4*TechniqueData[[#This Row],[Mitigations Utility]] + parameters!$J$5*TechniqueData[[#This Row],[Detections Utility]]</f>
        <v>0</v>
      </c>
      <c r="W50" s="37">
        <v>0</v>
      </c>
      <c r="X50" s="37">
        <v>0</v>
      </c>
      <c r="Y50" s="37">
        <v>0</v>
      </c>
      <c r="Z50" s="37">
        <v>0</v>
      </c>
      <c r="AA50" s="37">
        <v>0</v>
      </c>
      <c r="AB50" s="37">
        <v>0</v>
      </c>
      <c r="AC50" s="37"/>
      <c r="AD50" s="58" t="s">
        <v>233</v>
      </c>
      <c r="AE50" s="37" t="str" cm="1">
        <f t="array" ref="AE50">IF(SUMPRODUCT(--(NOT(ISERR(SEARCH({"Process","Command","Script","WMI","Module","Pipe","Service"},AD50)))))&gt;0,"1","0")</f>
        <v>1</v>
      </c>
      <c r="AF50" s="37">
        <v>46</v>
      </c>
      <c r="AG50" s="37" t="str" cm="1">
        <f t="array" ref="AG50">IF(SUMPRODUCT(--(NOT(ISERR(SEARCH({"Network","Firewall"},AD50)))))&gt;0,"1","0")</f>
        <v>0</v>
      </c>
      <c r="AH50" s="37">
        <v>46</v>
      </c>
      <c r="AI50" s="37" t="str" cm="1">
        <f t="array" ref="AI50">IF(SUMPRODUCT(--(NOT(ISERR(SEARCH({"File","Group","Logon","Schedule","User","Registry","Active","Application"},AD50)))))&gt;0,"1","0")</f>
        <v>1</v>
      </c>
      <c r="AJ50" s="37">
        <v>46</v>
      </c>
      <c r="AK50" s="37" t="str" cm="1">
        <f t="array" ref="AK50">IF(SUMPRODUCT(--(NOT(ISERR(SEARCH({"Cloud","Cluster","Container","Image","Instance","Pod","Snapshot","Volume"},AD50)))))&gt;0,"1","0")</f>
        <v>0</v>
      </c>
      <c r="AL50" s="37">
        <v>46</v>
      </c>
      <c r="AM50" s="37" t="str" cm="1">
        <f t="array" ref="AM50">IF(SUMPRODUCT(--(NOT(ISERR(SEARCH({"Drive","Firmware","Host","Kernel"},AD50)))))&gt;0,"1","0")</f>
        <v>0</v>
      </c>
      <c r="AN50" s="37">
        <v>0</v>
      </c>
      <c r="AO50" s="37"/>
      <c r="AP50" s="37">
        <f>parameters!$J$21*TechniqueData[[#This Row],[TAT Utility]]+parameters!$J$22*TechniqueData[[#This Row],[Count Utility]]</f>
        <v>0.3</v>
      </c>
      <c r="AQ50" s="37">
        <f>(TechniqueData[[#This Row],[Total Top Att&amp;ck Score ]]-parameters!$D$19)/(parameters!$D$20-parameters!$D$19)</f>
        <v>6.166666666666667</v>
      </c>
      <c r="AR50" s="37">
        <f>IF(TechniqueData[[#This Row],[TAT Utility (unclipped)]]&gt;1,1, IF(TechniqueData[[#This Row],[TAT Utility (unclipped)]]&lt;0,0, TechniqueData[[#This Row],[TAT Utility (unclipped)]]) )</f>
        <v>1</v>
      </c>
      <c r="AS50" s="37">
        <f>(TechniqueData[[#This Row],[Ransomware (Total '# of ATT&amp;CK Observations)]]-parameters!$D$21)/(parameters!$D$22-parameters!$D$21)</f>
        <v>0</v>
      </c>
      <c r="AT50" s="37">
        <f>IF(TechniqueData[[#This Row],[Count Utility (unclipped)]]&gt;1,1, IF(TechniqueData[[#This Row],[Count Utility (unclipped)]]&lt;0,0, TechniqueData[[#This Row],[Count Utility (unclipped)]]) )</f>
        <v>0</v>
      </c>
      <c r="AU5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 spans="1:47" ht="34" x14ac:dyDescent="0.2">
      <c r="A51" s="37">
        <f>parameters!$J$21*TechniqueData[[#This Row],[TAT Utility]]+parameters!$J$22*TechniqueData[[#This Row],[Count Utility]]</f>
        <v>0.3</v>
      </c>
      <c r="B51" s="37">
        <f t="shared" si="0"/>
        <v>18.900000000000002</v>
      </c>
      <c r="C51" s="37" t="s">
        <v>234</v>
      </c>
      <c r="D51" s="58" t="s">
        <v>212</v>
      </c>
      <c r="E51" s="37" t="s">
        <v>235</v>
      </c>
      <c r="F51" s="37">
        <v>1</v>
      </c>
      <c r="G51" s="37">
        <v>1</v>
      </c>
      <c r="H51" s="37">
        <f>parameters!$J$10*TechniqueData[[#This Row],[Before Utility]]+parameters!$J$11*TechniqueData[[#This Row],[After Utility]]</f>
        <v>0.1</v>
      </c>
      <c r="I51" s="37">
        <f>(TechniqueData[[#This Row],[Num. TID Before]]-parameters!$D$8)/(parameters!$D$9-parameters!$D$8)</f>
        <v>0.1</v>
      </c>
      <c r="J51" s="37">
        <f>IF(TechniqueData[[#This Row],[Before Utility (unclipped)]]&gt;1,1, IF(TechniqueData[[#This Row],[Before Utility (unclipped)]]&lt;0,0, TechniqueData[[#This Row],[Before Utility (unclipped)]]))</f>
        <v>0.1</v>
      </c>
      <c r="K51" s="37">
        <f>(TechniqueData[[#This Row],[Num. TID After]]-parameters!$D$10)/(parameters!$D$11-parameters!$D$10)</f>
        <v>0.1</v>
      </c>
      <c r="L51" s="37">
        <f>IF(TechniqueData[[#This Row],[After Utility (unclipped)]]&gt;1,1, IF(TechniqueData[[#This Row],[After Utility (unclipped)]]&lt;0,0, TechniqueData[[#This Row],[After Utility (unclipped)]]))</f>
        <v>0.1</v>
      </c>
      <c r="M51" s="37">
        <v>0</v>
      </c>
      <c r="N51" s="68">
        <v>0</v>
      </c>
      <c r="O51" s="68">
        <v>0</v>
      </c>
      <c r="P51" s="68">
        <v>0</v>
      </c>
      <c r="Q51" s="68">
        <v>0</v>
      </c>
      <c r="R51" s="69"/>
      <c r="S51" s="69"/>
      <c r="T51" s="69"/>
      <c r="U51" s="69"/>
      <c r="V51" s="37">
        <f>parameters!$J$4*TechniqueData[[#This Row],[Mitigations Utility]] + parameters!$J$5*TechniqueData[[#This Row],[Detections Utility]]</f>
        <v>0</v>
      </c>
      <c r="W51" s="37">
        <v>0</v>
      </c>
      <c r="X51" s="37">
        <v>0</v>
      </c>
      <c r="Y51" s="37">
        <v>0</v>
      </c>
      <c r="Z51" s="37">
        <v>0</v>
      </c>
      <c r="AA51" s="37">
        <v>0</v>
      </c>
      <c r="AB51" s="37">
        <v>0</v>
      </c>
      <c r="AC51" s="37"/>
      <c r="AD51" s="58" t="s">
        <v>218</v>
      </c>
      <c r="AE51" s="37" t="str" cm="1">
        <f t="array" ref="AE51">IF(SUMPRODUCT(--(NOT(ISERR(SEARCH({"Process","Command","Script","WMI","Module","Pipe","Service"},AD51)))))&gt;0,"1","0")</f>
        <v>0</v>
      </c>
      <c r="AF51" s="37">
        <v>47</v>
      </c>
      <c r="AG51" s="37" t="str" cm="1">
        <f t="array" ref="AG51">IF(SUMPRODUCT(--(NOT(ISERR(SEARCH({"Network","Firewall"},AD51)))))&gt;0,"1","0")</f>
        <v>0</v>
      </c>
      <c r="AH51" s="37">
        <v>47</v>
      </c>
      <c r="AI51" s="37" t="str" cm="1">
        <f t="array" ref="AI51">IF(SUMPRODUCT(--(NOT(ISERR(SEARCH({"File","Group","Logon","Schedule","User","Registry","Active","Application"},AD51)))))&gt;0,"1","0")</f>
        <v>1</v>
      </c>
      <c r="AJ51" s="37">
        <v>47</v>
      </c>
      <c r="AK51" s="37" t="str" cm="1">
        <f t="array" ref="AK51">IF(SUMPRODUCT(--(NOT(ISERR(SEARCH({"Cloud","Cluster","Container","Image","Instance","Pod","Snapshot","Volume"},AD51)))))&gt;0,"1","0")</f>
        <v>0</v>
      </c>
      <c r="AL51" s="37">
        <v>47</v>
      </c>
      <c r="AM51" s="37" t="str" cm="1">
        <f t="array" ref="AM51">IF(SUMPRODUCT(--(NOT(ISERR(SEARCH({"Drive","Firmware","Host","Kernel"},AD51)))))&gt;0,"1","0")</f>
        <v>0</v>
      </c>
      <c r="AN51" s="37">
        <v>0</v>
      </c>
      <c r="AO51" s="37"/>
      <c r="AP51" s="37">
        <f>parameters!$J$21*TechniqueData[[#This Row],[TAT Utility]]+parameters!$J$22*TechniqueData[[#This Row],[Count Utility]]</f>
        <v>0.3</v>
      </c>
      <c r="AQ51" s="37">
        <f>(TechniqueData[[#This Row],[Total Top Att&amp;ck Score ]]-parameters!$D$19)/(parameters!$D$20-parameters!$D$19)</f>
        <v>6.3000000000000007</v>
      </c>
      <c r="AR51" s="37">
        <f>IF(TechniqueData[[#This Row],[TAT Utility (unclipped)]]&gt;1,1, IF(TechniqueData[[#This Row],[TAT Utility (unclipped)]]&lt;0,0, TechniqueData[[#This Row],[TAT Utility (unclipped)]]) )</f>
        <v>1</v>
      </c>
      <c r="AS51" s="37">
        <f>(TechniqueData[[#This Row],[Ransomware (Total '# of ATT&amp;CK Observations)]]-parameters!$D$21)/(parameters!$D$22-parameters!$D$21)</f>
        <v>0</v>
      </c>
      <c r="AT51" s="37">
        <f>IF(TechniqueData[[#This Row],[Count Utility (unclipped)]]&gt;1,1, IF(TechniqueData[[#This Row],[Count Utility (unclipped)]]&lt;0,0, TechniqueData[[#This Row],[Count Utility (unclipped)]]) )</f>
        <v>0</v>
      </c>
      <c r="AU5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2" spans="1:47" ht="34" x14ac:dyDescent="0.2">
      <c r="A52" s="37">
        <f>parameters!$J$21*TechniqueData[[#This Row],[TAT Utility]]+parameters!$J$22*TechniqueData[[#This Row],[Count Utility]]</f>
        <v>0.3</v>
      </c>
      <c r="B52" s="37">
        <f t="shared" si="0"/>
        <v>19.3</v>
      </c>
      <c r="C52" s="37" t="s">
        <v>236</v>
      </c>
      <c r="D52" s="58" t="s">
        <v>212</v>
      </c>
      <c r="E52" s="37" t="s">
        <v>237</v>
      </c>
      <c r="F52" s="37">
        <v>1</v>
      </c>
      <c r="G52" s="37">
        <v>1</v>
      </c>
      <c r="H52" s="37">
        <f>parameters!$J$10*TechniqueData[[#This Row],[Before Utility]]+parameters!$J$11*TechniqueData[[#This Row],[After Utility]]</f>
        <v>0.1</v>
      </c>
      <c r="I52" s="37">
        <f>(TechniqueData[[#This Row],[Num. TID Before]]-parameters!$D$8)/(parameters!$D$9-parameters!$D$8)</f>
        <v>0.1</v>
      </c>
      <c r="J52" s="37">
        <f>IF(TechniqueData[[#This Row],[Before Utility (unclipped)]]&gt;1,1, IF(TechniqueData[[#This Row],[Before Utility (unclipped)]]&lt;0,0, TechniqueData[[#This Row],[Before Utility (unclipped)]]))</f>
        <v>0.1</v>
      </c>
      <c r="K52" s="37">
        <f>(TechniqueData[[#This Row],[Num. TID After]]-parameters!$D$10)/(parameters!$D$11-parameters!$D$10)</f>
        <v>0.1</v>
      </c>
      <c r="L52" s="37">
        <f>IF(TechniqueData[[#This Row],[After Utility (unclipped)]]&gt;1,1, IF(TechniqueData[[#This Row],[After Utility (unclipped)]]&lt;0,0, TechniqueData[[#This Row],[After Utility (unclipped)]]))</f>
        <v>0.1</v>
      </c>
      <c r="M52" s="37">
        <v>0</v>
      </c>
      <c r="N52" s="68">
        <v>0</v>
      </c>
      <c r="O52" s="68">
        <v>0</v>
      </c>
      <c r="P52" s="68">
        <v>0</v>
      </c>
      <c r="Q52" s="68">
        <v>0</v>
      </c>
      <c r="R52" s="69"/>
      <c r="S52" s="69"/>
      <c r="T52" s="69"/>
      <c r="U52" s="69"/>
      <c r="V52" s="37">
        <f>parameters!$J$4*TechniqueData[[#This Row],[Mitigations Utility]] + parameters!$J$5*TechniqueData[[#This Row],[Detections Utility]]</f>
        <v>0</v>
      </c>
      <c r="W52" s="37">
        <v>0</v>
      </c>
      <c r="X52" s="37">
        <v>0</v>
      </c>
      <c r="Y52" s="37">
        <v>0</v>
      </c>
      <c r="Z52" s="37">
        <v>0</v>
      </c>
      <c r="AA52" s="37">
        <v>0</v>
      </c>
      <c r="AB52" s="37">
        <v>0</v>
      </c>
      <c r="AC52" s="37"/>
      <c r="AD52" s="58" t="s">
        <v>238</v>
      </c>
      <c r="AE52" s="37" t="str" cm="1">
        <f t="array" ref="AE52">IF(SUMPRODUCT(--(NOT(ISERR(SEARCH({"Process","Command","Script","WMI","Module","Pipe","Service"},AD52)))))&gt;0,"1","0")</f>
        <v>0</v>
      </c>
      <c r="AF52" s="37">
        <v>48</v>
      </c>
      <c r="AG52" s="37" t="str" cm="1">
        <f t="array" ref="AG52">IF(SUMPRODUCT(--(NOT(ISERR(SEARCH({"Network","Firewall"},AD52)))))&gt;0,"1","0")</f>
        <v>0</v>
      </c>
      <c r="AH52" s="37">
        <v>48</v>
      </c>
      <c r="AI52" s="37" t="str" cm="1">
        <f t="array" ref="AI52">IF(SUMPRODUCT(--(NOT(ISERR(SEARCH({"File","Group","Logon","Schedule","User","Registry","Active","Application"},AD52)))))&gt;0,"1","0")</f>
        <v>1</v>
      </c>
      <c r="AJ52" s="37">
        <v>48</v>
      </c>
      <c r="AK52" s="37" t="str" cm="1">
        <f t="array" ref="AK52">IF(SUMPRODUCT(--(NOT(ISERR(SEARCH({"Cloud","Cluster","Container","Image","Instance","Pod","Snapshot","Volume"},AD52)))))&gt;0,"1","0")</f>
        <v>0</v>
      </c>
      <c r="AL52" s="37">
        <v>48</v>
      </c>
      <c r="AM52" s="37" t="str" cm="1">
        <f t="array" ref="AM52">IF(SUMPRODUCT(--(NOT(ISERR(SEARCH({"Drive","Firmware","Host","Kernel"},AD52)))))&gt;0,"1","0")</f>
        <v>0</v>
      </c>
      <c r="AN52" s="37">
        <v>0</v>
      </c>
      <c r="AO52" s="37"/>
      <c r="AP52" s="37">
        <f>parameters!$J$21*TechniqueData[[#This Row],[TAT Utility]]+parameters!$J$22*TechniqueData[[#This Row],[Count Utility]]</f>
        <v>0.3</v>
      </c>
      <c r="AQ52" s="37">
        <f>(TechniqueData[[#This Row],[Total Top Att&amp;ck Score ]]-parameters!$D$19)/(parameters!$D$20-parameters!$D$19)</f>
        <v>6.4333333333333336</v>
      </c>
      <c r="AR52" s="37">
        <f>IF(TechniqueData[[#This Row],[TAT Utility (unclipped)]]&gt;1,1, IF(TechniqueData[[#This Row],[TAT Utility (unclipped)]]&lt;0,0, TechniqueData[[#This Row],[TAT Utility (unclipped)]]) )</f>
        <v>1</v>
      </c>
      <c r="AS52" s="37">
        <f>(TechniqueData[[#This Row],[Ransomware (Total '# of ATT&amp;CK Observations)]]-parameters!$D$21)/(parameters!$D$22-parameters!$D$21)</f>
        <v>0</v>
      </c>
      <c r="AT52" s="37">
        <f>IF(TechniqueData[[#This Row],[Count Utility (unclipped)]]&gt;1,1, IF(TechniqueData[[#This Row],[Count Utility (unclipped)]]&lt;0,0, TechniqueData[[#This Row],[Count Utility (unclipped)]]) )</f>
        <v>0</v>
      </c>
      <c r="AU5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 spans="1:47" ht="34" x14ac:dyDescent="0.2">
      <c r="A53" s="37">
        <f>parameters!$J$21*TechniqueData[[#This Row],[TAT Utility]]+parameters!$J$22*TechniqueData[[#This Row],[Count Utility]]</f>
        <v>0.3</v>
      </c>
      <c r="B53" s="37">
        <f t="shared" si="0"/>
        <v>19.700000000000003</v>
      </c>
      <c r="C53" s="37" t="s">
        <v>3772</v>
      </c>
      <c r="D53" s="58" t="s">
        <v>212</v>
      </c>
      <c r="E53" s="37" t="s">
        <v>3773</v>
      </c>
      <c r="F53" s="37">
        <v>1</v>
      </c>
      <c r="G53" s="37">
        <v>1</v>
      </c>
      <c r="H53" s="37">
        <f>parameters!$J$10*TechniqueData[[#This Row],[Before Utility]]+parameters!$J$11*TechniqueData[[#This Row],[After Utility]]</f>
        <v>0.1</v>
      </c>
      <c r="I53" s="37">
        <f>(TechniqueData[[#This Row],[Num. TID Before]]-parameters!$D$8)/(parameters!$D$9-parameters!$D$8)</f>
        <v>0.1</v>
      </c>
      <c r="J53" s="37">
        <f>IF(TechniqueData[[#This Row],[Before Utility (unclipped)]]&gt;1,1, IF(TechniqueData[[#This Row],[Before Utility (unclipped)]]&lt;0,0, TechniqueData[[#This Row],[Before Utility (unclipped)]]))</f>
        <v>0.1</v>
      </c>
      <c r="K53" s="37">
        <f>(TechniqueData[[#This Row],[Num. TID After]]-parameters!$D$10)/(parameters!$D$11-parameters!$D$10)</f>
        <v>0.1</v>
      </c>
      <c r="L53" s="37">
        <f>IF(TechniqueData[[#This Row],[After Utility (unclipped)]]&gt;1,1, IF(TechniqueData[[#This Row],[After Utility (unclipped)]]&lt;0,0, TechniqueData[[#This Row],[After Utility (unclipped)]]))</f>
        <v>0.1</v>
      </c>
      <c r="M53" s="37">
        <v>0</v>
      </c>
      <c r="N53" s="68">
        <v>0</v>
      </c>
      <c r="O53" s="68">
        <v>0</v>
      </c>
      <c r="P53" s="68">
        <v>0</v>
      </c>
      <c r="Q53" s="68">
        <v>0</v>
      </c>
      <c r="R53" s="69"/>
      <c r="S53" s="69"/>
      <c r="T53" s="69"/>
      <c r="U53" s="69"/>
      <c r="V53" s="37">
        <f>parameters!$J$4*TechniqueData[[#This Row],[Mitigations Utility]] + parameters!$J$5*TechniqueData[[#This Row],[Detections Utility]]</f>
        <v>0</v>
      </c>
      <c r="W53" s="37"/>
      <c r="X53" s="37"/>
      <c r="Y53" s="37"/>
      <c r="Z53" s="37"/>
      <c r="AA53" s="37"/>
      <c r="AB53" s="37"/>
      <c r="AC53" s="37"/>
      <c r="AD53" s="58" t="s">
        <v>3774</v>
      </c>
      <c r="AE53" s="37" t="str" cm="1">
        <f t="array" ref="AE53">IF(SUMPRODUCT(--(NOT(ISERR(SEARCH({"Process","Command","Script","WMI","Module","Pipe","Service"},AD53)))))&gt;0,"1","0")</f>
        <v>1</v>
      </c>
      <c r="AF53" s="37">
        <v>49</v>
      </c>
      <c r="AG53" s="37" t="str" cm="1">
        <f t="array" ref="AG53">IF(SUMPRODUCT(--(NOT(ISERR(SEARCH({"Network","Firewall"},AD53)))))&gt;0,"1","0")</f>
        <v>0</v>
      </c>
      <c r="AH53" s="37">
        <v>49</v>
      </c>
      <c r="AI53" s="37" t="str" cm="1">
        <f t="array" ref="AI53">IF(SUMPRODUCT(--(NOT(ISERR(SEARCH({"File","Group","Logon","Schedule","User","Registry","Active","Application"},AD53)))))&gt;0,"1","0")</f>
        <v>1</v>
      </c>
      <c r="AJ53" s="37">
        <v>49</v>
      </c>
      <c r="AK53" s="37" t="str" cm="1">
        <f t="array" ref="AK53">IF(SUMPRODUCT(--(NOT(ISERR(SEARCH({"Cloud","Cluster","Container","Image","Instance","Pod","Snapshot","Volume"},AD53)))))&gt;0,"1","0")</f>
        <v>0</v>
      </c>
      <c r="AL53" s="37">
        <v>49</v>
      </c>
      <c r="AM53" s="37" t="str" cm="1">
        <f t="array" ref="AM53">IF(SUMPRODUCT(--(NOT(ISERR(SEARCH({"Drive","Firmware","Host","Kernel"},AD53)))))&gt;0,"1","0")</f>
        <v>0</v>
      </c>
      <c r="AN53" s="37"/>
      <c r="AO53" s="37"/>
      <c r="AP53" s="37">
        <f>parameters!$J$21*TechniqueData[[#This Row],[TAT Utility]]+parameters!$J$22*TechniqueData[[#This Row],[Count Utility]]</f>
        <v>0.3</v>
      </c>
      <c r="AQ53" s="37">
        <f>(TechniqueData[[#This Row],[Total Top Att&amp;ck Score ]]-parameters!$D$19)/(parameters!$D$20-parameters!$D$19)</f>
        <v>6.5666666666666673</v>
      </c>
      <c r="AR53" s="37">
        <f>IF(TechniqueData[[#This Row],[TAT Utility (unclipped)]]&gt;1,1, IF(TechniqueData[[#This Row],[TAT Utility (unclipped)]]&lt;0,0, TechniqueData[[#This Row],[TAT Utility (unclipped)]]) )</f>
        <v>1</v>
      </c>
      <c r="AS53" s="37">
        <f>(TechniqueData[[#This Row],[Ransomware (Total '# of ATT&amp;CK Observations)]]-parameters!$D$21)/(parameters!$D$22-parameters!$D$21)</f>
        <v>0</v>
      </c>
      <c r="AT53" s="37">
        <f>IF(TechniqueData[[#This Row],[Count Utility (unclipped)]]&gt;1,1, IF(TechniqueData[[#This Row],[Count Utility (unclipped)]]&lt;0,0, TechniqueData[[#This Row],[Count Utility (unclipped)]]) )</f>
        <v>0</v>
      </c>
      <c r="AU5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 spans="1:47" ht="34" x14ac:dyDescent="0.2">
      <c r="A54" s="37">
        <f>parameters!$J$21*TechniqueData[[#This Row],[TAT Utility]]+parameters!$J$22*TechniqueData[[#This Row],[Count Utility]]</f>
        <v>0.3</v>
      </c>
      <c r="B54" s="37">
        <f t="shared" si="0"/>
        <v>20.100000000000001</v>
      </c>
      <c r="C54" s="37" t="s">
        <v>3775</v>
      </c>
      <c r="D54" s="58" t="s">
        <v>212</v>
      </c>
      <c r="E54" s="37" t="s">
        <v>3776</v>
      </c>
      <c r="F54" s="37">
        <v>1</v>
      </c>
      <c r="G54" s="37">
        <v>1</v>
      </c>
      <c r="H54" s="37">
        <f>parameters!$J$10*TechniqueData[[#This Row],[Before Utility]]+parameters!$J$11*TechniqueData[[#This Row],[After Utility]]</f>
        <v>0.1</v>
      </c>
      <c r="I54" s="37">
        <f>(TechniqueData[[#This Row],[Num. TID Before]]-parameters!$D$8)/(parameters!$D$9-parameters!$D$8)</f>
        <v>0.1</v>
      </c>
      <c r="J54" s="37">
        <f>IF(TechniqueData[[#This Row],[Before Utility (unclipped)]]&gt;1,1, IF(TechniqueData[[#This Row],[Before Utility (unclipped)]]&lt;0,0, TechniqueData[[#This Row],[Before Utility (unclipped)]]))</f>
        <v>0.1</v>
      </c>
      <c r="K54" s="37">
        <f>(TechniqueData[[#This Row],[Num. TID After]]-parameters!$D$10)/(parameters!$D$11-parameters!$D$10)</f>
        <v>0.1</v>
      </c>
      <c r="L54" s="37">
        <f>IF(TechniqueData[[#This Row],[After Utility (unclipped)]]&gt;1,1, IF(TechniqueData[[#This Row],[After Utility (unclipped)]]&lt;0,0, TechniqueData[[#This Row],[After Utility (unclipped)]]))</f>
        <v>0.1</v>
      </c>
      <c r="M54" s="37">
        <v>0</v>
      </c>
      <c r="N54" s="68">
        <v>0</v>
      </c>
      <c r="O54" s="68">
        <v>0</v>
      </c>
      <c r="P54" s="68">
        <v>0</v>
      </c>
      <c r="Q54" s="68">
        <v>0</v>
      </c>
      <c r="R54" s="69"/>
      <c r="S54" s="69"/>
      <c r="T54" s="69"/>
      <c r="U54" s="69"/>
      <c r="V54" s="37">
        <f>parameters!$J$4*TechniqueData[[#This Row],[Mitigations Utility]] + parameters!$J$5*TechniqueData[[#This Row],[Detections Utility]]</f>
        <v>0</v>
      </c>
      <c r="W54" s="37"/>
      <c r="X54" s="37"/>
      <c r="Y54" s="37"/>
      <c r="Z54" s="37"/>
      <c r="AA54" s="37"/>
      <c r="AB54" s="37"/>
      <c r="AC54" s="37"/>
      <c r="AD54" s="58" t="s">
        <v>3777</v>
      </c>
      <c r="AE54" s="37" t="str" cm="1">
        <f t="array" ref="AE54">IF(SUMPRODUCT(--(NOT(ISERR(SEARCH({"Process","Command","Script","WMI","Module","Pipe","Service"},AD54)))))&gt;0,"1","0")</f>
        <v>1</v>
      </c>
      <c r="AF54" s="37">
        <v>50</v>
      </c>
      <c r="AG54" s="37" t="str" cm="1">
        <f t="array" ref="AG54">IF(SUMPRODUCT(--(NOT(ISERR(SEARCH({"Network","Firewall"},AD54)))))&gt;0,"1","0")</f>
        <v>0</v>
      </c>
      <c r="AH54" s="37">
        <v>50</v>
      </c>
      <c r="AI54" s="37" t="str" cm="1">
        <f t="array" ref="AI54">IF(SUMPRODUCT(--(NOT(ISERR(SEARCH({"File","Group","Logon","Schedule","User","Registry","Active","Application"},AD54)))))&gt;0,"1","0")</f>
        <v>1</v>
      </c>
      <c r="AJ54" s="37">
        <v>50</v>
      </c>
      <c r="AK54" s="37" t="str" cm="1">
        <f t="array" ref="AK54">IF(SUMPRODUCT(--(NOT(ISERR(SEARCH({"Cloud","Cluster","Container","Image","Instance","Pod","Snapshot","Volume"},AD54)))))&gt;0,"1","0")</f>
        <v>0</v>
      </c>
      <c r="AL54" s="37">
        <v>50</v>
      </c>
      <c r="AM54" s="37" t="str" cm="1">
        <f t="array" ref="AM54">IF(SUMPRODUCT(--(NOT(ISERR(SEARCH({"Drive","Firmware","Host","Kernel"},AD54)))))&gt;0,"1","0")</f>
        <v>0</v>
      </c>
      <c r="AN54" s="37"/>
      <c r="AO54" s="37"/>
      <c r="AP54" s="37">
        <f>parameters!$J$21*TechniqueData[[#This Row],[TAT Utility]]+parameters!$J$22*TechniqueData[[#This Row],[Count Utility]]</f>
        <v>0.3</v>
      </c>
      <c r="AQ54" s="37">
        <f>(TechniqueData[[#This Row],[Total Top Att&amp;ck Score ]]-parameters!$D$19)/(parameters!$D$20-parameters!$D$19)</f>
        <v>6.7</v>
      </c>
      <c r="AR54" s="37">
        <f>IF(TechniqueData[[#This Row],[TAT Utility (unclipped)]]&gt;1,1, IF(TechniqueData[[#This Row],[TAT Utility (unclipped)]]&lt;0,0, TechniqueData[[#This Row],[TAT Utility (unclipped)]]) )</f>
        <v>1</v>
      </c>
      <c r="AS54" s="37">
        <f>(TechniqueData[[#This Row],[Ransomware (Total '# of ATT&amp;CK Observations)]]-parameters!$D$21)/(parameters!$D$22-parameters!$D$21)</f>
        <v>0</v>
      </c>
      <c r="AT54" s="37">
        <f>IF(TechniqueData[[#This Row],[Count Utility (unclipped)]]&gt;1,1, IF(TechniqueData[[#This Row],[Count Utility (unclipped)]]&lt;0,0, TechniqueData[[#This Row],[Count Utility (unclipped)]]) )</f>
        <v>0</v>
      </c>
      <c r="AU5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5" spans="1:47" ht="34" x14ac:dyDescent="0.2">
      <c r="A55" s="37">
        <f>parameters!$J$21*TechniqueData[[#This Row],[TAT Utility]]+parameters!$J$22*TechniqueData[[#This Row],[Count Utility]]</f>
        <v>0.3</v>
      </c>
      <c r="B55" s="37">
        <f t="shared" si="0"/>
        <v>20.5</v>
      </c>
      <c r="C55" s="37" t="s">
        <v>3778</v>
      </c>
      <c r="D55" s="58" t="s">
        <v>212</v>
      </c>
      <c r="E55" s="37" t="s">
        <v>3779</v>
      </c>
      <c r="F55" s="37">
        <v>1</v>
      </c>
      <c r="G55" s="37">
        <v>1</v>
      </c>
      <c r="H55" s="37">
        <f>parameters!$J$10*TechniqueData[[#This Row],[Before Utility]]+parameters!$J$11*TechniqueData[[#This Row],[After Utility]]</f>
        <v>0.1</v>
      </c>
      <c r="I55" s="37">
        <f>(TechniqueData[[#This Row],[Num. TID Before]]-parameters!$D$8)/(parameters!$D$9-parameters!$D$8)</f>
        <v>0.1</v>
      </c>
      <c r="J55" s="37">
        <f>IF(TechniqueData[[#This Row],[Before Utility (unclipped)]]&gt;1,1, IF(TechniqueData[[#This Row],[Before Utility (unclipped)]]&lt;0,0, TechniqueData[[#This Row],[Before Utility (unclipped)]]))</f>
        <v>0.1</v>
      </c>
      <c r="K55" s="37">
        <f>(TechniqueData[[#This Row],[Num. TID After]]-parameters!$D$10)/(parameters!$D$11-parameters!$D$10)</f>
        <v>0.1</v>
      </c>
      <c r="L55" s="37">
        <f>IF(TechniqueData[[#This Row],[After Utility (unclipped)]]&gt;1,1, IF(TechniqueData[[#This Row],[After Utility (unclipped)]]&lt;0,0, TechniqueData[[#This Row],[After Utility (unclipped)]]))</f>
        <v>0.1</v>
      </c>
      <c r="M55" s="37">
        <v>0</v>
      </c>
      <c r="N55" s="68">
        <v>0</v>
      </c>
      <c r="O55" s="68">
        <v>0</v>
      </c>
      <c r="P55" s="68">
        <v>0</v>
      </c>
      <c r="Q55" s="68">
        <v>0</v>
      </c>
      <c r="R55" s="69"/>
      <c r="S55" s="69"/>
      <c r="T55" s="69"/>
      <c r="U55" s="69"/>
      <c r="V55" s="37">
        <f>parameters!$J$4*TechniqueData[[#This Row],[Mitigations Utility]] + parameters!$J$5*TechniqueData[[#This Row],[Detections Utility]]</f>
        <v>0</v>
      </c>
      <c r="W55" s="37"/>
      <c r="X55" s="37"/>
      <c r="Y55" s="37"/>
      <c r="Z55" s="37"/>
      <c r="AA55" s="37"/>
      <c r="AB55" s="37"/>
      <c r="AC55" s="37"/>
      <c r="AD55" s="58" t="s">
        <v>3780</v>
      </c>
      <c r="AE55" s="37" t="str" cm="1">
        <f t="array" ref="AE55">IF(SUMPRODUCT(--(NOT(ISERR(SEARCH({"Process","Command","Script","WMI","Module","Pipe","Service"},AD55)))))&gt;0,"1","0")</f>
        <v>0</v>
      </c>
      <c r="AF55" s="37">
        <v>51</v>
      </c>
      <c r="AG55" s="37" t="str" cm="1">
        <f t="array" ref="AG55">IF(SUMPRODUCT(--(NOT(ISERR(SEARCH({"Network","Firewall"},AD55)))))&gt;0,"1","0")</f>
        <v>0</v>
      </c>
      <c r="AH55" s="37">
        <v>51</v>
      </c>
      <c r="AI55" s="37" t="str" cm="1">
        <f t="array" ref="AI55">IF(SUMPRODUCT(--(NOT(ISERR(SEARCH({"File","Group","Logon","Schedule","User","Registry","Active","Application"},AD55)))))&gt;0,"1","0")</f>
        <v>1</v>
      </c>
      <c r="AJ55" s="37">
        <v>51</v>
      </c>
      <c r="AK55" s="37" t="str" cm="1">
        <f t="array" ref="AK55">IF(SUMPRODUCT(--(NOT(ISERR(SEARCH({"Cloud","Cluster","Container","Image","Instance","Pod","Snapshot","Volume"},AD55)))))&gt;0,"1","0")</f>
        <v>0</v>
      </c>
      <c r="AL55" s="37">
        <v>51</v>
      </c>
      <c r="AM55" s="37" t="str" cm="1">
        <f t="array" ref="AM55">IF(SUMPRODUCT(--(NOT(ISERR(SEARCH({"Drive","Firmware","Host","Kernel"},AD55)))))&gt;0,"1","0")</f>
        <v>0</v>
      </c>
      <c r="AN55" s="37"/>
      <c r="AO55" s="37"/>
      <c r="AP55" s="37">
        <f>parameters!$J$21*TechniqueData[[#This Row],[TAT Utility]]+parameters!$J$22*TechniqueData[[#This Row],[Count Utility]]</f>
        <v>0.3</v>
      </c>
      <c r="AQ55" s="37">
        <f>(TechniqueData[[#This Row],[Total Top Att&amp;ck Score ]]-parameters!$D$19)/(parameters!$D$20-parameters!$D$19)</f>
        <v>6.833333333333333</v>
      </c>
      <c r="AR55" s="37">
        <f>IF(TechniqueData[[#This Row],[TAT Utility (unclipped)]]&gt;1,1, IF(TechniqueData[[#This Row],[TAT Utility (unclipped)]]&lt;0,0, TechniqueData[[#This Row],[TAT Utility (unclipped)]]) )</f>
        <v>1</v>
      </c>
      <c r="AS55" s="37">
        <f>(TechniqueData[[#This Row],[Ransomware (Total '# of ATT&amp;CK Observations)]]-parameters!$D$21)/(parameters!$D$22-parameters!$D$21)</f>
        <v>0</v>
      </c>
      <c r="AT55" s="37">
        <f>IF(TechniqueData[[#This Row],[Count Utility (unclipped)]]&gt;1,1, IF(TechniqueData[[#This Row],[Count Utility (unclipped)]]&lt;0,0, TechniqueData[[#This Row],[Count Utility (unclipped)]]) )</f>
        <v>0</v>
      </c>
      <c r="AU5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 spans="1:47" ht="34" x14ac:dyDescent="0.2">
      <c r="A56" s="37">
        <f>parameters!$J$21*TechniqueData[[#This Row],[TAT Utility]]+parameters!$J$22*TechniqueData[[#This Row],[Count Utility]]</f>
        <v>0.3</v>
      </c>
      <c r="B56" s="37">
        <f t="shared" si="0"/>
        <v>39.809484000000005</v>
      </c>
      <c r="C56" s="37" t="s">
        <v>239</v>
      </c>
      <c r="D56" s="58" t="s">
        <v>240</v>
      </c>
      <c r="E56" s="37"/>
      <c r="F56" s="37">
        <v>1</v>
      </c>
      <c r="G56" s="37">
        <v>1</v>
      </c>
      <c r="H56" s="37">
        <f>parameters!$J$10*TechniqueData[[#This Row],[Before Utility]]+parameters!$J$11*TechniqueData[[#This Row],[After Utility]]</f>
        <v>0.1</v>
      </c>
      <c r="I56" s="37">
        <f>(TechniqueData[[#This Row],[Num. TID Before]]-parameters!$D$8)/(parameters!$D$9-parameters!$D$8)</f>
        <v>0.1</v>
      </c>
      <c r="J56" s="37">
        <f>IF(TechniqueData[[#This Row],[Before Utility (unclipped)]]&gt;1,1, IF(TechniqueData[[#This Row],[Before Utility (unclipped)]]&lt;0,0, TechniqueData[[#This Row],[Before Utility (unclipped)]]))</f>
        <v>0.1</v>
      </c>
      <c r="K56" s="37">
        <f>(TechniqueData[[#This Row],[Num. TID After]]-parameters!$D$10)/(parameters!$D$11-parameters!$D$10)</f>
        <v>0.1</v>
      </c>
      <c r="L56" s="37">
        <f>IF(TechniqueData[[#This Row],[After Utility (unclipped)]]&gt;1,1, IF(TechniqueData[[#This Row],[After Utility (unclipped)]]&lt;0,0, TechniqueData[[#This Row],[After Utility (unclipped)]]))</f>
        <v>0.1</v>
      </c>
      <c r="M56" s="37">
        <v>0</v>
      </c>
      <c r="N56" s="68">
        <v>1</v>
      </c>
      <c r="O56" s="68">
        <v>0</v>
      </c>
      <c r="P56" s="68">
        <v>0</v>
      </c>
      <c r="Q56" s="68">
        <v>0</v>
      </c>
      <c r="R56" s="69" t="s">
        <v>134</v>
      </c>
      <c r="S56" s="69">
        <v>2</v>
      </c>
      <c r="T56" s="69" t="s">
        <v>74</v>
      </c>
      <c r="U56" s="69">
        <v>7</v>
      </c>
      <c r="V56" s="37">
        <f>parameters!$J$4*TechniqueData[[#This Row],[Mitigations Utility]] + parameters!$J$5*TechniqueData[[#This Row],[Detections Utility]]</f>
        <v>9.0476000000000001E-2</v>
      </c>
      <c r="W56" s="37">
        <v>9</v>
      </c>
      <c r="X56" s="37">
        <v>0.163636</v>
      </c>
      <c r="Y56" s="37">
        <v>0.163636</v>
      </c>
      <c r="Z56" s="37">
        <v>1</v>
      </c>
      <c r="AA56" s="37">
        <v>0.01</v>
      </c>
      <c r="AB56" s="37">
        <v>0.01</v>
      </c>
      <c r="AC56" s="37"/>
      <c r="AD56" s="58" t="s">
        <v>136</v>
      </c>
      <c r="AE56" s="37" t="str" cm="1">
        <f t="array" ref="AE56">IF(SUMPRODUCT(--(NOT(ISERR(SEARCH({"Process","Command","Script","WMI","Module","Pipe","Service"},AD56)))))&gt;0,"1","0")</f>
        <v>0</v>
      </c>
      <c r="AF56" s="37">
        <v>52</v>
      </c>
      <c r="AG56" s="37" t="str" cm="1">
        <f t="array" ref="AG56">IF(SUMPRODUCT(--(NOT(ISERR(SEARCH({"Network","Firewall"},AD56)))))&gt;0,"1","0")</f>
        <v>1</v>
      </c>
      <c r="AH56" s="37">
        <v>52</v>
      </c>
      <c r="AI56" s="37" t="str" cm="1">
        <f t="array" ref="AI56">IF(SUMPRODUCT(--(NOT(ISERR(SEARCH({"File","Group","Logon","Schedule","User","Registry","Active","Application"},AD56)))))&gt;0,"1","0")</f>
        <v>0</v>
      </c>
      <c r="AJ56" s="37">
        <v>52</v>
      </c>
      <c r="AK56" s="37" t="str" cm="1">
        <f t="array" ref="AK56">IF(SUMPRODUCT(--(NOT(ISERR(SEARCH({"Cloud","Cluster","Container","Image","Instance","Pod","Snapshot","Volume"},AD56)))))&gt;0,"1","0")</f>
        <v>0</v>
      </c>
      <c r="AL56" s="37">
        <v>52</v>
      </c>
      <c r="AM56" s="37" t="str" cm="1">
        <f t="array" ref="AM56">IF(SUMPRODUCT(--(NOT(ISERR(SEARCH({"Drive","Firmware","Host","Kernel"},AD56)))))&gt;0,"1","0")</f>
        <v>0</v>
      </c>
      <c r="AN56" s="37">
        <v>0</v>
      </c>
      <c r="AO56" s="37">
        <v>0</v>
      </c>
      <c r="AP56" s="37">
        <f>parameters!$J$21*TechniqueData[[#This Row],[TAT Utility]]+parameters!$J$22*TechniqueData[[#This Row],[Count Utility]]</f>
        <v>0.3</v>
      </c>
      <c r="AQ56" s="37">
        <f>(TechniqueData[[#This Row],[Total Top Att&amp;ck Score ]]-parameters!$D$19)/(parameters!$D$20-parameters!$D$19)</f>
        <v>13.269828000000002</v>
      </c>
      <c r="AR56" s="37">
        <f>IF(TechniqueData[[#This Row],[TAT Utility (unclipped)]]&gt;1,1, IF(TechniqueData[[#This Row],[TAT Utility (unclipped)]]&lt;0,0, TechniqueData[[#This Row],[TAT Utility (unclipped)]]) )</f>
        <v>1</v>
      </c>
      <c r="AS56" s="37">
        <f>(TechniqueData[[#This Row],[Ransomware (Total '# of ATT&amp;CK Observations)]]-parameters!$D$21)/(parameters!$D$22-parameters!$D$21)</f>
        <v>0</v>
      </c>
      <c r="AT56" s="37">
        <f>IF(TechniqueData[[#This Row],[Count Utility (unclipped)]]&gt;1,1, IF(TechniqueData[[#This Row],[Count Utility (unclipped)]]&lt;0,0, TechniqueData[[#This Row],[Count Utility (unclipped)]]) )</f>
        <v>0</v>
      </c>
      <c r="AU5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7" spans="1:47" ht="34" x14ac:dyDescent="0.2">
      <c r="A57" s="37">
        <f>parameters!$J$21*TechniqueData[[#This Row],[TAT Utility]]+parameters!$J$22*TechniqueData[[#This Row],[Count Utility]]</f>
        <v>0.3</v>
      </c>
      <c r="B57" s="37">
        <f t="shared" si="0"/>
        <v>41.585673714285718</v>
      </c>
      <c r="C57" s="37" t="s">
        <v>241</v>
      </c>
      <c r="D57" s="58" t="s">
        <v>242</v>
      </c>
      <c r="E57" s="37"/>
      <c r="F57" s="37">
        <v>1</v>
      </c>
      <c r="G57" s="37">
        <v>1</v>
      </c>
      <c r="H57" s="37">
        <f>parameters!$J$10*TechniqueData[[#This Row],[Before Utility]]+parameters!$J$11*TechniqueData[[#This Row],[After Utility]]</f>
        <v>0.1</v>
      </c>
      <c r="I57" s="37">
        <f>(TechniqueData[[#This Row],[Num. TID Before]]-parameters!$D$8)/(parameters!$D$9-parameters!$D$8)</f>
        <v>0.1</v>
      </c>
      <c r="J57" s="37">
        <f>IF(TechniqueData[[#This Row],[Before Utility (unclipped)]]&gt;1,1, IF(TechniqueData[[#This Row],[Before Utility (unclipped)]]&lt;0,0, TechniqueData[[#This Row],[Before Utility (unclipped)]]))</f>
        <v>0.1</v>
      </c>
      <c r="K57" s="37">
        <f>(TechniqueData[[#This Row],[Num. TID After]]-parameters!$D$10)/(parameters!$D$11-parameters!$D$10)</f>
        <v>0.1</v>
      </c>
      <c r="L57" s="37">
        <f>IF(TechniqueData[[#This Row],[After Utility (unclipped)]]&gt;1,1, IF(TechniqueData[[#This Row],[After Utility (unclipped)]]&lt;0,0, TechniqueData[[#This Row],[After Utility (unclipped)]]))</f>
        <v>0.1</v>
      </c>
      <c r="M57" s="37">
        <v>0</v>
      </c>
      <c r="N57" s="68">
        <v>0</v>
      </c>
      <c r="O57" s="68">
        <v>2</v>
      </c>
      <c r="P57" s="68">
        <v>0</v>
      </c>
      <c r="Q57" s="68">
        <v>0</v>
      </c>
      <c r="R57" s="69" t="s">
        <v>134</v>
      </c>
      <c r="S57" s="69">
        <v>2</v>
      </c>
      <c r="T57" s="69" t="s">
        <v>74</v>
      </c>
      <c r="U57" s="69">
        <v>7</v>
      </c>
      <c r="V57" s="37">
        <f>parameters!$J$4*TechniqueData[[#This Row],[Mitigations Utility]] + parameters!$J$5*TechniqueData[[#This Row],[Detections Utility]]</f>
        <v>9.523790476190476E-2</v>
      </c>
      <c r="W57" s="37">
        <v>9</v>
      </c>
      <c r="X57" s="37">
        <v>0.163636</v>
      </c>
      <c r="Y57" s="37">
        <v>0.163636</v>
      </c>
      <c r="Z57" s="37">
        <v>2</v>
      </c>
      <c r="AA57" s="37">
        <v>0.02</v>
      </c>
      <c r="AB57" s="37">
        <v>0.02</v>
      </c>
      <c r="AC57" s="37"/>
      <c r="AD57" s="58" t="s">
        <v>136</v>
      </c>
      <c r="AE57" s="37" t="str" cm="1">
        <f t="array" ref="AE57">IF(SUMPRODUCT(--(NOT(ISERR(SEARCH({"Process","Command","Script","WMI","Module","Pipe","Service"},AD57)))))&gt;0,"1","0")</f>
        <v>0</v>
      </c>
      <c r="AF57" s="37">
        <v>53</v>
      </c>
      <c r="AG57" s="37" t="str" cm="1">
        <f t="array" ref="AG57">IF(SUMPRODUCT(--(NOT(ISERR(SEARCH({"Network","Firewall"},AD57)))))&gt;0,"1","0")</f>
        <v>1</v>
      </c>
      <c r="AH57" s="37">
        <v>53</v>
      </c>
      <c r="AI57" s="37" t="str" cm="1">
        <f t="array" ref="AI57">IF(SUMPRODUCT(--(NOT(ISERR(SEARCH({"File","Group","Logon","Schedule","User","Registry","Active","Application"},AD57)))))&gt;0,"1","0")</f>
        <v>0</v>
      </c>
      <c r="AJ57" s="37">
        <v>53</v>
      </c>
      <c r="AK57" s="37" t="str" cm="1">
        <f t="array" ref="AK57">IF(SUMPRODUCT(--(NOT(ISERR(SEARCH({"Cloud","Cluster","Container","Image","Instance","Pod","Snapshot","Volume"},AD57)))))&gt;0,"1","0")</f>
        <v>0</v>
      </c>
      <c r="AL57" s="37">
        <v>53</v>
      </c>
      <c r="AM57" s="37" t="str" cm="1">
        <f t="array" ref="AM57">IF(SUMPRODUCT(--(NOT(ISERR(SEARCH({"Drive","Firmware","Host","Kernel"},AD57)))))&gt;0,"1","0")</f>
        <v>0</v>
      </c>
      <c r="AN57" s="37">
        <v>0</v>
      </c>
      <c r="AO57" s="37">
        <v>0</v>
      </c>
      <c r="AP57" s="37">
        <f>parameters!$J$21*TechniqueData[[#This Row],[TAT Utility]]+parameters!$J$22*TechniqueData[[#This Row],[Count Utility]]</f>
        <v>0.3</v>
      </c>
      <c r="AQ57" s="37">
        <f>(TechniqueData[[#This Row],[Total Top Att&amp;ck Score ]]-parameters!$D$19)/(parameters!$D$20-parameters!$D$19)</f>
        <v>13.861891238095239</v>
      </c>
      <c r="AR57" s="37">
        <f>IF(TechniqueData[[#This Row],[TAT Utility (unclipped)]]&gt;1,1, IF(TechniqueData[[#This Row],[TAT Utility (unclipped)]]&lt;0,0, TechniqueData[[#This Row],[TAT Utility (unclipped)]]) )</f>
        <v>1</v>
      </c>
      <c r="AS57" s="37">
        <f>(TechniqueData[[#This Row],[Ransomware (Total '# of ATT&amp;CK Observations)]]-parameters!$D$21)/(parameters!$D$22-parameters!$D$21)</f>
        <v>0</v>
      </c>
      <c r="AT57" s="37">
        <f>IF(TechniqueData[[#This Row],[Count Utility (unclipped)]]&gt;1,1, IF(TechniqueData[[#This Row],[Count Utility (unclipped)]]&lt;0,0, TechniqueData[[#This Row],[Count Utility (unclipped)]]) )</f>
        <v>0</v>
      </c>
      <c r="AU5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 spans="1:47" ht="119" x14ac:dyDescent="0.2">
      <c r="A58" s="37">
        <f>parameters!$J$21*TechniqueData[[#This Row],[TAT Utility]]+parameters!$J$22*TechniqueData[[#This Row],[Count Utility]]</f>
        <v>0.3</v>
      </c>
      <c r="B58" s="37">
        <f t="shared" si="0"/>
        <v>64.16757166666666</v>
      </c>
      <c r="C58" s="37" t="s">
        <v>243</v>
      </c>
      <c r="D58" s="58" t="s">
        <v>244</v>
      </c>
      <c r="E58" s="37"/>
      <c r="F58" s="37">
        <v>1</v>
      </c>
      <c r="G58" s="37">
        <v>1</v>
      </c>
      <c r="H58" s="37">
        <f>parameters!$J$10*TechniqueData[[#This Row],[Before Utility]]+parameters!$J$11*TechniqueData[[#This Row],[After Utility]]</f>
        <v>0.1</v>
      </c>
      <c r="I58" s="37">
        <f>(TechniqueData[[#This Row],[Num. TID Before]]-parameters!$D$8)/(parameters!$D$9-parameters!$D$8)</f>
        <v>0.1</v>
      </c>
      <c r="J58" s="37">
        <f>IF(TechniqueData[[#This Row],[Before Utility (unclipped)]]&gt;1,1, IF(TechniqueData[[#This Row],[Before Utility (unclipped)]]&lt;0,0, TechniqueData[[#This Row],[Before Utility (unclipped)]]))</f>
        <v>0.1</v>
      </c>
      <c r="K58" s="37">
        <f>(TechniqueData[[#This Row],[Num. TID After]]-parameters!$D$10)/(parameters!$D$11-parameters!$D$10)</f>
        <v>0.1</v>
      </c>
      <c r="L58" s="37">
        <f>IF(TechniqueData[[#This Row],[After Utility (unclipped)]]&gt;1,1, IF(TechniqueData[[#This Row],[After Utility (unclipped)]]&lt;0,0, TechniqueData[[#This Row],[After Utility (unclipped)]]))</f>
        <v>0.1</v>
      </c>
      <c r="M58" s="37">
        <v>4.6500000000000003E-4</v>
      </c>
      <c r="N58" s="68">
        <v>2</v>
      </c>
      <c r="O58" s="68">
        <v>25</v>
      </c>
      <c r="P58" s="68">
        <v>4</v>
      </c>
      <c r="Q58" s="68">
        <v>10</v>
      </c>
      <c r="R58" s="69"/>
      <c r="S58" s="69">
        <v>0</v>
      </c>
      <c r="T58" s="69"/>
      <c r="U58" s="69">
        <v>0</v>
      </c>
      <c r="V58" s="37">
        <f>parameters!$J$4*TechniqueData[[#This Row],[Mitigations Utility]] + parameters!$J$5*TechniqueData[[#This Row],[Detections Utility]]</f>
        <v>0.19523809523809521</v>
      </c>
      <c r="W58" s="37">
        <v>0</v>
      </c>
      <c r="X58" s="37">
        <v>0</v>
      </c>
      <c r="Y58" s="37">
        <v>0</v>
      </c>
      <c r="Z58" s="37">
        <v>41</v>
      </c>
      <c r="AA58" s="37">
        <v>0.41</v>
      </c>
      <c r="AB58" s="37">
        <v>0.41</v>
      </c>
      <c r="AC58" s="37"/>
      <c r="AD58" s="58" t="s">
        <v>86</v>
      </c>
      <c r="AE58" s="37" t="str" cm="1">
        <f t="array" ref="AE58">IF(SUMPRODUCT(--(NOT(ISERR(SEARCH({"Process","Command","Script","WMI","Module","Pipe","Service"},AD58)))))&gt;0,"1","0")</f>
        <v>1</v>
      </c>
      <c r="AF58" s="37">
        <v>54</v>
      </c>
      <c r="AG58" s="37" t="str" cm="1">
        <f t="array" ref="AG58">IF(SUMPRODUCT(--(NOT(ISERR(SEARCH({"Network","Firewall"},AD58)))))&gt;0,"1","0")</f>
        <v>1</v>
      </c>
      <c r="AH58" s="37">
        <v>54</v>
      </c>
      <c r="AI58" s="37" t="str" cm="1">
        <f t="array" ref="AI58">IF(SUMPRODUCT(--(NOT(ISERR(SEARCH({"File","Group","Logon","Schedule","User","Registry","Active","Application"},AD58)))))&gt;0,"1","0")</f>
        <v>1</v>
      </c>
      <c r="AJ58" s="37">
        <v>54</v>
      </c>
      <c r="AK58" s="37" t="str" cm="1">
        <f t="array" ref="AK58">IF(SUMPRODUCT(--(NOT(ISERR(SEARCH({"Cloud","Cluster","Container","Image","Instance","Pod","Snapshot","Volume"},AD58)))))&gt;0,"1","0")</f>
        <v>0</v>
      </c>
      <c r="AL58" s="37">
        <v>54</v>
      </c>
      <c r="AM58" s="37" t="str" cm="1">
        <f t="array" ref="AM58">IF(SUMPRODUCT(--(NOT(ISERR(SEARCH({"Drive","Firmware","Host","Kernel"},AD58)))))&gt;0,"1","0")</f>
        <v>0</v>
      </c>
      <c r="AN58" s="37">
        <v>0</v>
      </c>
      <c r="AO58" s="37">
        <v>0</v>
      </c>
      <c r="AP58" s="37">
        <f>parameters!$J$21*TechniqueData[[#This Row],[TAT Utility]]+parameters!$J$22*TechniqueData[[#This Row],[Count Utility]]</f>
        <v>0.3</v>
      </c>
      <c r="AQ58" s="37">
        <f>(TechniqueData[[#This Row],[Total Top Att&amp;ck Score ]]-parameters!$D$19)/(parameters!$D$20-parameters!$D$19)</f>
        <v>21.389190555555555</v>
      </c>
      <c r="AR58" s="37">
        <f>IF(TechniqueData[[#This Row],[TAT Utility (unclipped)]]&gt;1,1, IF(TechniqueData[[#This Row],[TAT Utility (unclipped)]]&lt;0,0, TechniqueData[[#This Row],[TAT Utility (unclipped)]]) )</f>
        <v>1</v>
      </c>
      <c r="AS58" s="37">
        <f>(TechniqueData[[#This Row],[Ransomware (Total '# of ATT&amp;CK Observations)]]-parameters!$D$21)/(parameters!$D$22-parameters!$D$21)</f>
        <v>0</v>
      </c>
      <c r="AT58" s="37">
        <f>IF(TechniqueData[[#This Row],[Count Utility (unclipped)]]&gt;1,1, IF(TechniqueData[[#This Row],[Count Utility (unclipped)]]&lt;0,0, TechniqueData[[#This Row],[Count Utility (unclipped)]]) )</f>
        <v>0</v>
      </c>
      <c r="AU5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 spans="1:47" ht="17" x14ac:dyDescent="0.2">
      <c r="A59" s="37">
        <f>parameters!$J$21*TechniqueData[[#This Row],[TAT Utility]]+parameters!$J$22*TechniqueData[[#This Row],[Count Utility]]</f>
        <v>0.3</v>
      </c>
      <c r="B59" s="37">
        <f t="shared" si="0"/>
        <v>22.1</v>
      </c>
      <c r="C59" s="37" t="s">
        <v>245</v>
      </c>
      <c r="D59" s="58" t="s">
        <v>246</v>
      </c>
      <c r="E59" s="37"/>
      <c r="F59" s="37">
        <v>1</v>
      </c>
      <c r="G59" s="37">
        <v>1</v>
      </c>
      <c r="H59" s="37">
        <f>parameters!$J$10*TechniqueData[[#This Row],[Before Utility]]+parameters!$J$11*TechniqueData[[#This Row],[After Utility]]</f>
        <v>0.1</v>
      </c>
      <c r="I59" s="37">
        <f>(TechniqueData[[#This Row],[Num. TID Before]]-parameters!$D$8)/(parameters!$D$9-parameters!$D$8)</f>
        <v>0.1</v>
      </c>
      <c r="J59" s="37">
        <f>IF(TechniqueData[[#This Row],[Before Utility (unclipped)]]&gt;1,1, IF(TechniqueData[[#This Row],[Before Utility (unclipped)]]&lt;0,0, TechniqueData[[#This Row],[Before Utility (unclipped)]]))</f>
        <v>0.1</v>
      </c>
      <c r="K59" s="37">
        <f>(TechniqueData[[#This Row],[Num. TID After]]-parameters!$D$10)/(parameters!$D$11-parameters!$D$10)</f>
        <v>0.1</v>
      </c>
      <c r="L59" s="37">
        <f>IF(TechniqueData[[#This Row],[After Utility (unclipped)]]&gt;1,1, IF(TechniqueData[[#This Row],[After Utility (unclipped)]]&lt;0,0, TechniqueData[[#This Row],[After Utility (unclipped)]]))</f>
        <v>0.1</v>
      </c>
      <c r="M59" s="37">
        <v>0</v>
      </c>
      <c r="N59" s="68">
        <v>0</v>
      </c>
      <c r="O59" s="68">
        <v>0</v>
      </c>
      <c r="P59" s="68">
        <v>0</v>
      </c>
      <c r="Q59" s="68">
        <v>0</v>
      </c>
      <c r="R59" s="69"/>
      <c r="S59" s="69">
        <v>0</v>
      </c>
      <c r="T59" s="69"/>
      <c r="U59" s="69">
        <v>0</v>
      </c>
      <c r="V59" s="37">
        <f>parameters!$J$4*TechniqueData[[#This Row],[Mitigations Utility]] + parameters!$J$5*TechniqueData[[#This Row],[Detections Utility]]</f>
        <v>0</v>
      </c>
      <c r="W59" s="37">
        <v>0</v>
      </c>
      <c r="X59" s="37">
        <v>0</v>
      </c>
      <c r="Y59" s="37">
        <v>0</v>
      </c>
      <c r="Z59" s="37">
        <v>0</v>
      </c>
      <c r="AA59" s="37">
        <v>0</v>
      </c>
      <c r="AB59" s="37">
        <v>0</v>
      </c>
      <c r="AC59" s="37" t="s">
        <v>209</v>
      </c>
      <c r="AD59" s="58" t="s">
        <v>218</v>
      </c>
      <c r="AE59" s="37" t="str" cm="1">
        <f t="array" ref="AE59">IF(SUMPRODUCT(--(NOT(ISERR(SEARCH({"Process","Command","Script","WMI","Module","Pipe","Service"},AD59)))))&gt;0,"1","0")</f>
        <v>0</v>
      </c>
      <c r="AF59" s="37">
        <v>55</v>
      </c>
      <c r="AG59" s="37" t="str" cm="1">
        <f t="array" ref="AG59">IF(SUMPRODUCT(--(NOT(ISERR(SEARCH({"Network","Firewall"},AD59)))))&gt;0,"1","0")</f>
        <v>0</v>
      </c>
      <c r="AH59" s="37">
        <v>55</v>
      </c>
      <c r="AI59" s="37" t="str" cm="1">
        <f t="array" ref="AI59">IF(SUMPRODUCT(--(NOT(ISERR(SEARCH({"File","Group","Logon","Schedule","User","Registry","Active","Application"},AD59)))))&gt;0,"1","0")</f>
        <v>1</v>
      </c>
      <c r="AJ59" s="37">
        <v>55</v>
      </c>
      <c r="AK59" s="37" t="str" cm="1">
        <f t="array" ref="AK59">IF(SUMPRODUCT(--(NOT(ISERR(SEARCH({"Cloud","Cluster","Container","Image","Instance","Pod","Snapshot","Volume"},AD59)))))&gt;0,"1","0")</f>
        <v>0</v>
      </c>
      <c r="AL59" s="37">
        <v>55</v>
      </c>
      <c r="AM59" s="37" t="str" cm="1">
        <f t="array" ref="AM59">IF(SUMPRODUCT(--(NOT(ISERR(SEARCH({"Drive","Firmware","Host","Kernel"},AD59)))))&gt;0,"1","0")</f>
        <v>0</v>
      </c>
      <c r="AN59" s="37">
        <v>0</v>
      </c>
      <c r="AO59" s="37"/>
      <c r="AP59" s="37">
        <f>parameters!$J$21*TechniqueData[[#This Row],[TAT Utility]]+parameters!$J$22*TechniqueData[[#This Row],[Count Utility]]</f>
        <v>0.3</v>
      </c>
      <c r="AQ59" s="37">
        <f>(TechniqueData[[#This Row],[Total Top Att&amp;ck Score ]]-parameters!$D$19)/(parameters!$D$20-parameters!$D$19)</f>
        <v>7.3666666666666671</v>
      </c>
      <c r="AR59" s="37">
        <f>IF(TechniqueData[[#This Row],[TAT Utility (unclipped)]]&gt;1,1, IF(TechniqueData[[#This Row],[TAT Utility (unclipped)]]&lt;0,0, TechniqueData[[#This Row],[TAT Utility (unclipped)]]) )</f>
        <v>1</v>
      </c>
      <c r="AS59" s="37">
        <f>(TechniqueData[[#This Row],[Ransomware (Total '# of ATT&amp;CK Observations)]]-parameters!$D$21)/(parameters!$D$22-parameters!$D$21)</f>
        <v>0</v>
      </c>
      <c r="AT59" s="37">
        <f>IF(TechniqueData[[#This Row],[Count Utility (unclipped)]]&gt;1,1, IF(TechniqueData[[#This Row],[Count Utility (unclipped)]]&lt;0,0, TechniqueData[[#This Row],[Count Utility (unclipped)]]) )</f>
        <v>0</v>
      </c>
      <c r="AU5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 spans="1:47" ht="102" x14ac:dyDescent="0.2">
      <c r="A60" s="37">
        <f>parameters!$J$21*TechniqueData[[#This Row],[TAT Utility]]+parameters!$J$22*TechniqueData[[#This Row],[Count Utility]]</f>
        <v>0.56666666666666665</v>
      </c>
      <c r="B60" s="37">
        <f t="shared" si="0"/>
        <v>364.2857678571429</v>
      </c>
      <c r="C60" s="37" t="s">
        <v>247</v>
      </c>
      <c r="D60" s="58" t="s">
        <v>248</v>
      </c>
      <c r="E60" s="37"/>
      <c r="F60" s="37">
        <v>1</v>
      </c>
      <c r="G60" s="37">
        <v>1</v>
      </c>
      <c r="H60" s="37">
        <f>parameters!$J$10*TechniqueData[[#This Row],[Before Utility]]+parameters!$J$11*TechniqueData[[#This Row],[After Utility]]</f>
        <v>0.1</v>
      </c>
      <c r="I60" s="37">
        <f>(TechniqueData[[#This Row],[Num. TID Before]]-parameters!$D$8)/(parameters!$D$9-parameters!$D$8)</f>
        <v>0.1</v>
      </c>
      <c r="J60" s="37">
        <f>IF(TechniqueData[[#This Row],[Before Utility (unclipped)]]&gt;1,1, IF(TechniqueData[[#This Row],[Before Utility (unclipped)]]&lt;0,0, TechniqueData[[#This Row],[Before Utility (unclipped)]]))</f>
        <v>0.1</v>
      </c>
      <c r="K60" s="37">
        <f>(TechniqueData[[#This Row],[Num. TID After]]-parameters!$D$10)/(parameters!$D$11-parameters!$D$10)</f>
        <v>0.1</v>
      </c>
      <c r="L60" s="37">
        <f>IF(TechniqueData[[#This Row],[After Utility (unclipped)]]&gt;1,1, IF(TechniqueData[[#This Row],[After Utility (unclipped)]]&lt;0,0, TechniqueData[[#This Row],[After Utility (unclipped)]]))</f>
        <v>0.1</v>
      </c>
      <c r="M60" s="37">
        <v>1</v>
      </c>
      <c r="N60" s="68">
        <v>1</v>
      </c>
      <c r="O60" s="68">
        <v>27</v>
      </c>
      <c r="P60" s="68">
        <v>16</v>
      </c>
      <c r="Q60" s="68">
        <v>27</v>
      </c>
      <c r="R60" s="69" t="s">
        <v>249</v>
      </c>
      <c r="S60" s="69">
        <v>7</v>
      </c>
      <c r="T60" s="69" t="s">
        <v>250</v>
      </c>
      <c r="U60" s="69">
        <v>12</v>
      </c>
      <c r="V60" s="37">
        <f>parameters!$J$4*TechniqueData[[#This Row],[Mitigations Utility]] + parameters!$J$5*TechniqueData[[#This Row],[Detections Utility]]</f>
        <v>0.51904785714285717</v>
      </c>
      <c r="W60" s="37">
        <v>19</v>
      </c>
      <c r="X60" s="37">
        <v>0.34545500000000001</v>
      </c>
      <c r="Y60" s="37">
        <v>0.34545500000000001</v>
      </c>
      <c r="Z60" s="37">
        <v>71</v>
      </c>
      <c r="AA60" s="37">
        <v>0.71</v>
      </c>
      <c r="AB60" s="37">
        <v>0.71</v>
      </c>
      <c r="AC60" s="37"/>
      <c r="AD60" s="58" t="s">
        <v>251</v>
      </c>
      <c r="AE60" s="37" t="str" cm="1">
        <f t="array" ref="AE60">IF(SUMPRODUCT(--(NOT(ISERR(SEARCH({"Process","Command","Script","WMI","Module","Pipe","Service"},AD60)))))&gt;0,"1","0")</f>
        <v>1</v>
      </c>
      <c r="AF60" s="37">
        <v>56</v>
      </c>
      <c r="AG60" s="37" t="str" cm="1">
        <f t="array" ref="AG60">IF(SUMPRODUCT(--(NOT(ISERR(SEARCH({"Network","Firewall"},AD60)))))&gt;0,"1","0")</f>
        <v>0</v>
      </c>
      <c r="AH60" s="37">
        <v>56</v>
      </c>
      <c r="AI60" s="37" t="str" cm="1">
        <f t="array" ref="AI60">IF(SUMPRODUCT(--(NOT(ISERR(SEARCH({"File","Group","Logon","Schedule","User","Registry","Active","Application"},AD60)))))&gt;0,"1","0")</f>
        <v>1</v>
      </c>
      <c r="AJ60" s="37">
        <v>56</v>
      </c>
      <c r="AK60" s="37" t="str" cm="1">
        <f t="array" ref="AK60">IF(SUMPRODUCT(--(NOT(ISERR(SEARCH({"Cloud","Cluster","Container","Image","Instance","Pod","Snapshot","Volume"},AD60)))))&gt;0,"1","0")</f>
        <v>1</v>
      </c>
      <c r="AL60" s="37">
        <v>56</v>
      </c>
      <c r="AM60" s="37" t="str" cm="1">
        <f t="array" ref="AM60">IF(SUMPRODUCT(--(NOT(ISERR(SEARCH({"Drive","Firmware","Host","Kernel"},AD60)))))&gt;0,"1","0")</f>
        <v>0</v>
      </c>
      <c r="AN60" s="37">
        <v>0</v>
      </c>
      <c r="AO60" s="37">
        <v>8</v>
      </c>
      <c r="AP60" s="37">
        <f>parameters!$J$21*TechniqueData[[#This Row],[TAT Utility]]+parameters!$J$22*TechniqueData[[#This Row],[Count Utility]]</f>
        <v>0.56666666666666665</v>
      </c>
      <c r="AQ60" s="37">
        <f>(TechniqueData[[#This Row],[Total Top Att&amp;ck Score ]]-parameters!$D$19)/(parameters!$D$20-parameters!$D$19)</f>
        <v>121.4285892857143</v>
      </c>
      <c r="AR60" s="37">
        <f>IF(TechniqueData[[#This Row],[TAT Utility (unclipped)]]&gt;1,1, IF(TechniqueData[[#This Row],[TAT Utility (unclipped)]]&lt;0,0, TechniqueData[[#This Row],[TAT Utility (unclipped)]]) )</f>
        <v>1</v>
      </c>
      <c r="AS60" s="37">
        <f>(TechniqueData[[#This Row],[Ransomware (Total '# of ATT&amp;CK Observations)]]-parameters!$D$21)/(parameters!$D$22-parameters!$D$21)</f>
        <v>0.38095238095238093</v>
      </c>
      <c r="AT60" s="37">
        <f>IF(TechniqueData[[#This Row],[Count Utility (unclipped)]]&gt;1,1, IF(TechniqueData[[#This Row],[Count Utility (unclipped)]]&lt;0,0, TechniqueData[[#This Row],[Count Utility (unclipped)]]) )</f>
        <v>0.38095238095238093</v>
      </c>
      <c r="AU6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23.319731292517005</v>
      </c>
    </row>
    <row r="61" spans="1:47" ht="17" x14ac:dyDescent="0.2">
      <c r="A61" s="37">
        <f>parameters!$J$21*TechniqueData[[#This Row],[TAT Utility]]+parameters!$J$22*TechniqueData[[#This Row],[Count Utility]]</f>
        <v>0.3</v>
      </c>
      <c r="B61" s="37">
        <f t="shared" si="0"/>
        <v>38.16669938095238</v>
      </c>
      <c r="C61" s="37" t="s">
        <v>252</v>
      </c>
      <c r="D61" s="58" t="s">
        <v>248</v>
      </c>
      <c r="E61" s="37" t="s">
        <v>253</v>
      </c>
      <c r="F61" s="37">
        <v>1</v>
      </c>
      <c r="G61" s="37">
        <v>1</v>
      </c>
      <c r="H61" s="37">
        <f>parameters!$J$10*TechniqueData[[#This Row],[Before Utility]]+parameters!$J$11*TechniqueData[[#This Row],[After Utility]]</f>
        <v>0.1</v>
      </c>
      <c r="I61" s="37">
        <f>(TechniqueData[[#This Row],[Num. TID Before]]-parameters!$D$8)/(parameters!$D$9-parameters!$D$8)</f>
        <v>0.1</v>
      </c>
      <c r="J61" s="37">
        <f>IF(TechniqueData[[#This Row],[Before Utility (unclipped)]]&gt;1,1, IF(TechniqueData[[#This Row],[Before Utility (unclipped)]]&lt;0,0, TechniqueData[[#This Row],[Before Utility (unclipped)]]))</f>
        <v>0.1</v>
      </c>
      <c r="K61" s="37">
        <f>(TechniqueData[[#This Row],[Num. TID After]]-parameters!$D$10)/(parameters!$D$11-parameters!$D$10)</f>
        <v>0.1</v>
      </c>
      <c r="L61" s="37">
        <f>IF(TechniqueData[[#This Row],[After Utility (unclipped)]]&gt;1,1, IF(TechniqueData[[#This Row],[After Utility (unclipped)]]&lt;0,0, TechniqueData[[#This Row],[After Utility (unclipped)]]))</f>
        <v>0.1</v>
      </c>
      <c r="M61" s="37">
        <v>0</v>
      </c>
      <c r="N61" s="68">
        <v>0</v>
      </c>
      <c r="O61" s="68">
        <v>0</v>
      </c>
      <c r="P61" s="68">
        <v>0</v>
      </c>
      <c r="Q61" s="68">
        <v>0</v>
      </c>
      <c r="R61" s="69" t="s">
        <v>254</v>
      </c>
      <c r="S61" s="69">
        <v>2</v>
      </c>
      <c r="T61" s="69" t="s">
        <v>255</v>
      </c>
      <c r="U61" s="69">
        <v>5</v>
      </c>
      <c r="V61" s="37">
        <f>parameters!$J$4*TechniqueData[[#This Row],[Mitigations Utility]] + parameters!$J$5*TechniqueData[[#This Row],[Detections Utility]]</f>
        <v>6.6666809523809531E-2</v>
      </c>
      <c r="W61" s="37">
        <v>7</v>
      </c>
      <c r="X61" s="37">
        <v>0.127273</v>
      </c>
      <c r="Y61" s="37">
        <v>0.127273</v>
      </c>
      <c r="Z61" s="37">
        <v>0</v>
      </c>
      <c r="AA61" s="37">
        <v>0</v>
      </c>
      <c r="AB61" s="37">
        <v>0</v>
      </c>
      <c r="AC61" s="37"/>
      <c r="AD61" s="58" t="s">
        <v>218</v>
      </c>
      <c r="AE61" s="37" t="str" cm="1">
        <f t="array" ref="AE61">IF(SUMPRODUCT(--(NOT(ISERR(SEARCH({"Process","Command","Script","WMI","Module","Pipe","Service"},AD61)))))&gt;0,"1","0")</f>
        <v>0</v>
      </c>
      <c r="AF61" s="37">
        <v>57</v>
      </c>
      <c r="AG61" s="37" t="str" cm="1">
        <f t="array" ref="AG61">IF(SUMPRODUCT(--(NOT(ISERR(SEARCH({"Network","Firewall"},AD61)))))&gt;0,"1","0")</f>
        <v>0</v>
      </c>
      <c r="AH61" s="37">
        <v>57</v>
      </c>
      <c r="AI61" s="37" t="str" cm="1">
        <f t="array" ref="AI61">IF(SUMPRODUCT(--(NOT(ISERR(SEARCH({"File","Group","Logon","Schedule","User","Registry","Active","Application"},AD61)))))&gt;0,"1","0")</f>
        <v>1</v>
      </c>
      <c r="AJ61" s="37">
        <v>57</v>
      </c>
      <c r="AK61" s="37" t="str" cm="1">
        <f t="array" ref="AK61">IF(SUMPRODUCT(--(NOT(ISERR(SEARCH({"Cloud","Cluster","Container","Image","Instance","Pod","Snapshot","Volume"},AD61)))))&gt;0,"1","0")</f>
        <v>0</v>
      </c>
      <c r="AL61" s="37">
        <v>57</v>
      </c>
      <c r="AM61" s="37" t="str" cm="1">
        <f t="array" ref="AM61">IF(SUMPRODUCT(--(NOT(ISERR(SEARCH({"Drive","Firmware","Host","Kernel"},AD61)))))&gt;0,"1","0")</f>
        <v>0</v>
      </c>
      <c r="AN61" s="37">
        <v>0</v>
      </c>
      <c r="AO61" s="37">
        <v>0</v>
      </c>
      <c r="AP61" s="37">
        <f>parameters!$J$21*TechniqueData[[#This Row],[TAT Utility]]+parameters!$J$22*TechniqueData[[#This Row],[Count Utility]]</f>
        <v>0.3</v>
      </c>
      <c r="AQ61" s="37">
        <f>(TechniqueData[[#This Row],[Total Top Att&amp;ck Score ]]-parameters!$D$19)/(parameters!$D$20-parameters!$D$19)</f>
        <v>12.722233126984127</v>
      </c>
      <c r="AR61" s="37">
        <f>IF(TechniqueData[[#This Row],[TAT Utility (unclipped)]]&gt;1,1, IF(TechniqueData[[#This Row],[TAT Utility (unclipped)]]&lt;0,0, TechniqueData[[#This Row],[TAT Utility (unclipped)]]) )</f>
        <v>1</v>
      </c>
      <c r="AS61" s="37">
        <f>(TechniqueData[[#This Row],[Ransomware (Total '# of ATT&amp;CK Observations)]]-parameters!$D$21)/(parameters!$D$22-parameters!$D$21)</f>
        <v>0</v>
      </c>
      <c r="AT61" s="37">
        <f>IF(TechniqueData[[#This Row],[Count Utility (unclipped)]]&gt;1,1, IF(TechniqueData[[#This Row],[Count Utility (unclipped)]]&lt;0,0, TechniqueData[[#This Row],[Count Utility (unclipped)]]) )</f>
        <v>0</v>
      </c>
      <c r="AU6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2" spans="1:47" ht="17" x14ac:dyDescent="0.2">
      <c r="A62" s="37">
        <f>parameters!$J$21*TechniqueData[[#This Row],[TAT Utility]]+parameters!$J$22*TechniqueData[[#This Row],[Count Utility]]</f>
        <v>0.33333333333333331</v>
      </c>
      <c r="B62" s="37">
        <f t="shared" si="0"/>
        <v>23.3</v>
      </c>
      <c r="C62" s="37" t="s">
        <v>256</v>
      </c>
      <c r="D62" s="58" t="s">
        <v>248</v>
      </c>
      <c r="E62" s="37" t="s">
        <v>257</v>
      </c>
      <c r="F62" s="37">
        <v>1</v>
      </c>
      <c r="G62" s="37">
        <v>1</v>
      </c>
      <c r="H62" s="37">
        <f>parameters!$J$10*TechniqueData[[#This Row],[Before Utility]]+parameters!$J$11*TechniqueData[[#This Row],[After Utility]]</f>
        <v>0.1</v>
      </c>
      <c r="I62" s="37">
        <f>(TechniqueData[[#This Row],[Num. TID Before]]-parameters!$D$8)/(parameters!$D$9-parameters!$D$8)</f>
        <v>0.1</v>
      </c>
      <c r="J62" s="37">
        <f>IF(TechniqueData[[#This Row],[Before Utility (unclipped)]]&gt;1,1, IF(TechniqueData[[#This Row],[Before Utility (unclipped)]]&lt;0,0, TechniqueData[[#This Row],[Before Utility (unclipped)]]))</f>
        <v>0.1</v>
      </c>
      <c r="K62" s="37">
        <f>(TechniqueData[[#This Row],[Num. TID After]]-parameters!$D$10)/(parameters!$D$11-parameters!$D$10)</f>
        <v>0.1</v>
      </c>
      <c r="L62" s="37">
        <f>IF(TechniqueData[[#This Row],[After Utility (unclipped)]]&gt;1,1, IF(TechniqueData[[#This Row],[After Utility (unclipped)]]&lt;0,0, TechniqueData[[#This Row],[After Utility (unclipped)]]))</f>
        <v>0.1</v>
      </c>
      <c r="M62" s="37">
        <v>0</v>
      </c>
      <c r="N62" s="68">
        <v>0</v>
      </c>
      <c r="O62" s="68">
        <v>0</v>
      </c>
      <c r="P62" s="68">
        <v>0</v>
      </c>
      <c r="Q62" s="68">
        <v>0</v>
      </c>
      <c r="R62" s="69"/>
      <c r="S62" s="69">
        <v>0</v>
      </c>
      <c r="T62" s="69"/>
      <c r="U62" s="69">
        <v>0</v>
      </c>
      <c r="V62" s="37">
        <f>parameters!$J$4*TechniqueData[[#This Row],[Mitigations Utility]] + parameters!$J$5*TechniqueData[[#This Row],[Detections Utility]]</f>
        <v>0</v>
      </c>
      <c r="W62" s="37">
        <v>0</v>
      </c>
      <c r="X62" s="37">
        <v>0</v>
      </c>
      <c r="Y62" s="37">
        <v>0</v>
      </c>
      <c r="Z62" s="37">
        <v>0</v>
      </c>
      <c r="AA62" s="37">
        <v>0</v>
      </c>
      <c r="AB62" s="37">
        <v>0</v>
      </c>
      <c r="AC62" s="37"/>
      <c r="AD62" s="58" t="s">
        <v>218</v>
      </c>
      <c r="AE62" s="37" t="str" cm="1">
        <f t="array" ref="AE62">IF(SUMPRODUCT(--(NOT(ISERR(SEARCH({"Process","Command","Script","WMI","Module","Pipe","Service"},AD62)))))&gt;0,"1","0")</f>
        <v>0</v>
      </c>
      <c r="AF62" s="37">
        <v>58</v>
      </c>
      <c r="AG62" s="37" t="str" cm="1">
        <f t="array" ref="AG62">IF(SUMPRODUCT(--(NOT(ISERR(SEARCH({"Network","Firewall"},AD62)))))&gt;0,"1","0")</f>
        <v>0</v>
      </c>
      <c r="AH62" s="37">
        <v>58</v>
      </c>
      <c r="AI62" s="37" t="str" cm="1">
        <f t="array" ref="AI62">IF(SUMPRODUCT(--(NOT(ISERR(SEARCH({"File","Group","Logon","Schedule","User","Registry","Active","Application"},AD62)))))&gt;0,"1","0")</f>
        <v>1</v>
      </c>
      <c r="AJ62" s="37">
        <v>58</v>
      </c>
      <c r="AK62" s="37" t="str" cm="1">
        <f t="array" ref="AK62">IF(SUMPRODUCT(--(NOT(ISERR(SEARCH({"Cloud","Cluster","Container","Image","Instance","Pod","Snapshot","Volume"},AD62)))))&gt;0,"1","0")</f>
        <v>0</v>
      </c>
      <c r="AL62" s="37">
        <v>58</v>
      </c>
      <c r="AM62" s="37" t="str" cm="1">
        <f t="array" ref="AM62">IF(SUMPRODUCT(--(NOT(ISERR(SEARCH({"Drive","Firmware","Host","Kernel"},AD62)))))&gt;0,"1","0")</f>
        <v>0</v>
      </c>
      <c r="AN62" s="37">
        <v>0</v>
      </c>
      <c r="AO62" s="37">
        <v>1</v>
      </c>
      <c r="AP62" s="37">
        <f>parameters!$J$21*TechniqueData[[#This Row],[TAT Utility]]+parameters!$J$22*TechniqueData[[#This Row],[Count Utility]]</f>
        <v>0.33333333333333331</v>
      </c>
      <c r="AQ62" s="37">
        <f>(TechniqueData[[#This Row],[Total Top Att&amp;ck Score ]]-parameters!$D$19)/(parameters!$D$20-parameters!$D$19)</f>
        <v>7.7666666666666666</v>
      </c>
      <c r="AR62" s="37">
        <f>IF(TechniqueData[[#This Row],[TAT Utility (unclipped)]]&gt;1,1, IF(TechniqueData[[#This Row],[TAT Utility (unclipped)]]&lt;0,0, TechniqueData[[#This Row],[TAT Utility (unclipped)]]) )</f>
        <v>1</v>
      </c>
      <c r="AS62" s="37">
        <f>(TechniqueData[[#This Row],[Ransomware (Total '# of ATT&amp;CK Observations)]]-parameters!$D$21)/(parameters!$D$22-parameters!$D$21)</f>
        <v>4.7619047619047616E-2</v>
      </c>
      <c r="AT62" s="37">
        <f>IF(TechniqueData[[#This Row],[Count Utility (unclipped)]]&gt;1,1, IF(TechniqueData[[#This Row],[Count Utility (unclipped)]]&lt;0,0, TechniqueData[[#This Row],[Count Utility (unclipped)]]) )</f>
        <v>4.7619047619047616E-2</v>
      </c>
      <c r="AU6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0.20873015873015874</v>
      </c>
    </row>
    <row r="63" spans="1:47" ht="34" x14ac:dyDescent="0.2">
      <c r="A63" s="37">
        <f>parameters!$J$21*TechniqueData[[#This Row],[TAT Utility]]+parameters!$J$22*TechniqueData[[#This Row],[Count Utility]]</f>
        <v>0.36666666666666664</v>
      </c>
      <c r="B63" s="37">
        <f t="shared" si="0"/>
        <v>104.957188</v>
      </c>
      <c r="C63" s="37" t="s">
        <v>258</v>
      </c>
      <c r="D63" s="58" t="s">
        <v>248</v>
      </c>
      <c r="E63" s="37" t="s">
        <v>259</v>
      </c>
      <c r="F63" s="37">
        <v>1</v>
      </c>
      <c r="G63" s="37">
        <v>1</v>
      </c>
      <c r="H63" s="37">
        <f>parameters!$J$10*TechniqueData[[#This Row],[Before Utility]]+parameters!$J$11*TechniqueData[[#This Row],[After Utility]]</f>
        <v>0.1</v>
      </c>
      <c r="I63" s="37">
        <f>(TechniqueData[[#This Row],[Num. TID Before]]-parameters!$D$8)/(parameters!$D$9-parameters!$D$8)</f>
        <v>0.1</v>
      </c>
      <c r="J63" s="37">
        <f>IF(TechniqueData[[#This Row],[Before Utility (unclipped)]]&gt;1,1, IF(TechniqueData[[#This Row],[Before Utility (unclipped)]]&lt;0,0, TechniqueData[[#This Row],[Before Utility (unclipped)]]))</f>
        <v>0.1</v>
      </c>
      <c r="K63" s="37">
        <f>(TechniqueData[[#This Row],[Num. TID After]]-parameters!$D$10)/(parameters!$D$11-parameters!$D$10)</f>
        <v>0.1</v>
      </c>
      <c r="L63" s="37">
        <f>IF(TechniqueData[[#This Row],[After Utility (unclipped)]]&gt;1,1, IF(TechniqueData[[#This Row],[After Utility (unclipped)]]&lt;0,0, TechniqueData[[#This Row],[After Utility (unclipped)]]))</f>
        <v>0.1</v>
      </c>
      <c r="M63" s="37">
        <v>0</v>
      </c>
      <c r="N63" s="68">
        <v>1</v>
      </c>
      <c r="O63" s="68">
        <v>21</v>
      </c>
      <c r="P63" s="68">
        <v>2</v>
      </c>
      <c r="Q63" s="68">
        <v>22</v>
      </c>
      <c r="R63" s="69" t="s">
        <v>260</v>
      </c>
      <c r="S63" s="69">
        <v>5</v>
      </c>
      <c r="T63" s="69" t="s">
        <v>261</v>
      </c>
      <c r="U63" s="69">
        <v>8</v>
      </c>
      <c r="V63" s="37">
        <f>parameters!$J$4*TechniqueData[[#This Row],[Mitigations Utility]] + parameters!$J$5*TechniqueData[[#This Row],[Detections Utility]]</f>
        <v>0.34285733333333335</v>
      </c>
      <c r="W63" s="37">
        <v>13</v>
      </c>
      <c r="X63" s="37">
        <v>0.23636399999999999</v>
      </c>
      <c r="Y63" s="37">
        <v>0.23636399999999999</v>
      </c>
      <c r="Z63" s="37">
        <v>46</v>
      </c>
      <c r="AA63" s="37">
        <v>0.46</v>
      </c>
      <c r="AB63" s="37">
        <v>0.46</v>
      </c>
      <c r="AC63" s="37"/>
      <c r="AD63" s="58" t="s">
        <v>262</v>
      </c>
      <c r="AE63" s="37" t="str" cm="1">
        <f t="array" ref="AE63">IF(SUMPRODUCT(--(NOT(ISERR(SEARCH({"Process","Command","Script","WMI","Module","Pipe","Service"},AD63)))))&gt;0,"1","0")</f>
        <v>1</v>
      </c>
      <c r="AF63" s="37">
        <v>59</v>
      </c>
      <c r="AG63" s="37" t="str" cm="1">
        <f t="array" ref="AG63">IF(SUMPRODUCT(--(NOT(ISERR(SEARCH({"Network","Firewall"},AD63)))))&gt;0,"1","0")</f>
        <v>0</v>
      </c>
      <c r="AH63" s="37">
        <v>59</v>
      </c>
      <c r="AI63" s="37" t="str" cm="1">
        <f t="array" ref="AI63">IF(SUMPRODUCT(--(NOT(ISERR(SEARCH({"File","Group","Logon","Schedule","User","Registry","Active","Application"},AD63)))))&gt;0,"1","0")</f>
        <v>1</v>
      </c>
      <c r="AJ63" s="37">
        <v>59</v>
      </c>
      <c r="AK63" s="37" t="str" cm="1">
        <f t="array" ref="AK63">IF(SUMPRODUCT(--(NOT(ISERR(SEARCH({"Cloud","Cluster","Container","Image","Instance","Pod","Snapshot","Volume"},AD63)))))&gt;0,"1","0")</f>
        <v>0</v>
      </c>
      <c r="AL63" s="37">
        <v>59</v>
      </c>
      <c r="AM63" s="37" t="str" cm="1">
        <f t="array" ref="AM63">IF(SUMPRODUCT(--(NOT(ISERR(SEARCH({"Drive","Firmware","Host","Kernel"},AD63)))))&gt;0,"1","0")</f>
        <v>0</v>
      </c>
      <c r="AN63" s="37">
        <v>0</v>
      </c>
      <c r="AO63" s="37">
        <v>2</v>
      </c>
      <c r="AP63" s="37">
        <f>parameters!$J$21*TechniqueData[[#This Row],[TAT Utility]]+parameters!$J$22*TechniqueData[[#This Row],[Count Utility]]</f>
        <v>0.36666666666666664</v>
      </c>
      <c r="AQ63" s="37">
        <f>(TechniqueData[[#This Row],[Total Top Att&amp;ck Score ]]-parameters!$D$19)/(parameters!$D$20-parameters!$D$19)</f>
        <v>34.985729333333332</v>
      </c>
      <c r="AR63" s="37">
        <f>IF(TechniqueData[[#This Row],[TAT Utility (unclipped)]]&gt;1,1, IF(TechniqueData[[#This Row],[TAT Utility (unclipped)]]&lt;0,0, TechniqueData[[#This Row],[TAT Utility (unclipped)]]) )</f>
        <v>1</v>
      </c>
      <c r="AS63" s="37">
        <f>(TechniqueData[[#This Row],[Ransomware (Total '# of ATT&amp;CK Observations)]]-parameters!$D$21)/(parameters!$D$22-parameters!$D$21)</f>
        <v>9.5238095238095233E-2</v>
      </c>
      <c r="AT63" s="37">
        <f>IF(TechniqueData[[#This Row],[Count Utility (unclipped)]]&gt;1,1, IF(TechniqueData[[#This Row],[Count Utility (unclipped)]]&lt;0,0, TechniqueData[[#This Row],[Count Utility (unclipped)]]) )</f>
        <v>9.5238095238095233E-2</v>
      </c>
      <c r="AU6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1.7136061587301588</v>
      </c>
    </row>
    <row r="64" spans="1:47" ht="68" x14ac:dyDescent="0.2">
      <c r="A64" s="37">
        <f>parameters!$J$21*TechniqueData[[#This Row],[TAT Utility]]+parameters!$J$22*TechniqueData[[#This Row],[Count Utility]]</f>
        <v>0.36666666666666664</v>
      </c>
      <c r="B64" s="37">
        <f t="shared" si="0"/>
        <v>27.542857142857144</v>
      </c>
      <c r="C64" s="37" t="s">
        <v>263</v>
      </c>
      <c r="D64" s="58" t="s">
        <v>248</v>
      </c>
      <c r="E64" s="37" t="s">
        <v>264</v>
      </c>
      <c r="F64" s="37">
        <v>1</v>
      </c>
      <c r="G64" s="37">
        <v>1</v>
      </c>
      <c r="H64" s="37">
        <f>parameters!$J$10*TechniqueData[[#This Row],[Before Utility]]+parameters!$J$11*TechniqueData[[#This Row],[After Utility]]</f>
        <v>0.1</v>
      </c>
      <c r="I64" s="37">
        <f>(TechniqueData[[#This Row],[Num. TID Before]]-parameters!$D$8)/(parameters!$D$9-parameters!$D$8)</f>
        <v>0.1</v>
      </c>
      <c r="J64" s="37">
        <f>IF(TechniqueData[[#This Row],[Before Utility (unclipped)]]&gt;1,1, IF(TechniqueData[[#This Row],[Before Utility (unclipped)]]&lt;0,0, TechniqueData[[#This Row],[Before Utility (unclipped)]]))</f>
        <v>0.1</v>
      </c>
      <c r="K64" s="37">
        <f>(TechniqueData[[#This Row],[Num. TID After]]-parameters!$D$10)/(parameters!$D$11-parameters!$D$10)</f>
        <v>0.1</v>
      </c>
      <c r="L64" s="37">
        <f>IF(TechniqueData[[#This Row],[After Utility (unclipped)]]&gt;1,1, IF(TechniqueData[[#This Row],[After Utility (unclipped)]]&lt;0,0, TechniqueData[[#This Row],[After Utility (unclipped)]]))</f>
        <v>0.1</v>
      </c>
      <c r="M64" s="37">
        <v>0</v>
      </c>
      <c r="N64" s="68">
        <v>0</v>
      </c>
      <c r="O64" s="68">
        <v>2</v>
      </c>
      <c r="P64" s="68">
        <v>0</v>
      </c>
      <c r="Q64" s="68">
        <v>1</v>
      </c>
      <c r="R64" s="69"/>
      <c r="S64" s="69">
        <v>0</v>
      </c>
      <c r="T64" s="69"/>
      <c r="U64" s="69">
        <v>0</v>
      </c>
      <c r="V64" s="37">
        <f>parameters!$J$4*TechniqueData[[#This Row],[Mitigations Utility]] + parameters!$J$5*TechniqueData[[#This Row],[Detections Utility]]</f>
        <v>1.4285714285714284E-2</v>
      </c>
      <c r="W64" s="37">
        <v>0</v>
      </c>
      <c r="X64" s="37">
        <v>0</v>
      </c>
      <c r="Y64" s="37">
        <v>0</v>
      </c>
      <c r="Z64" s="37">
        <v>3</v>
      </c>
      <c r="AA64" s="37">
        <v>0.03</v>
      </c>
      <c r="AB64" s="37">
        <v>0.03</v>
      </c>
      <c r="AC64" s="37"/>
      <c r="AD64" s="58" t="s">
        <v>265</v>
      </c>
      <c r="AE64" s="37" t="str" cm="1">
        <f t="array" ref="AE64">IF(SUMPRODUCT(--(NOT(ISERR(SEARCH({"Process","Command","Script","WMI","Module","Pipe","Service"},AD64)))))&gt;0,"1","0")</f>
        <v>1</v>
      </c>
      <c r="AF64" s="37">
        <v>60</v>
      </c>
      <c r="AG64" s="37" t="str" cm="1">
        <f t="array" ref="AG64">IF(SUMPRODUCT(--(NOT(ISERR(SEARCH({"Network","Firewall"},AD64)))))&gt;0,"1","0")</f>
        <v>0</v>
      </c>
      <c r="AH64" s="37">
        <v>60</v>
      </c>
      <c r="AI64" s="37" t="str" cm="1">
        <f t="array" ref="AI64">IF(SUMPRODUCT(--(NOT(ISERR(SEARCH({"File","Group","Logon","Schedule","User","Registry","Active","Application"},AD64)))))&gt;0,"1","0")</f>
        <v>1</v>
      </c>
      <c r="AJ64" s="37">
        <v>60</v>
      </c>
      <c r="AK64" s="37" t="str" cm="1">
        <f t="array" ref="AK64">IF(SUMPRODUCT(--(NOT(ISERR(SEARCH({"Cloud","Cluster","Container","Image","Instance","Pod","Snapshot","Volume"},AD64)))))&gt;0,"1","0")</f>
        <v>0</v>
      </c>
      <c r="AL64" s="37">
        <v>60</v>
      </c>
      <c r="AM64" s="37" t="str" cm="1">
        <f t="array" ref="AM64">IF(SUMPRODUCT(--(NOT(ISERR(SEARCH({"Drive","Firmware","Host","Kernel"},AD64)))))&gt;0,"1","0")</f>
        <v>0</v>
      </c>
      <c r="AN64" s="37">
        <v>0</v>
      </c>
      <c r="AO64" s="37">
        <v>2</v>
      </c>
      <c r="AP64" s="37">
        <f>parameters!$J$21*TechniqueData[[#This Row],[TAT Utility]]+parameters!$J$22*TechniqueData[[#This Row],[Count Utility]]</f>
        <v>0.36666666666666664</v>
      </c>
      <c r="AQ64" s="37">
        <f>(TechniqueData[[#This Row],[Total Top Att&amp;ck Score ]]-parameters!$D$19)/(parameters!$D$20-parameters!$D$19)</f>
        <v>9.1809523809523821</v>
      </c>
      <c r="AR64" s="37">
        <f>IF(TechniqueData[[#This Row],[TAT Utility (unclipped)]]&gt;1,1, IF(TechniqueData[[#This Row],[TAT Utility (unclipped)]]&lt;0,0, TechniqueData[[#This Row],[TAT Utility (unclipped)]]) )</f>
        <v>1</v>
      </c>
      <c r="AS64" s="37">
        <f>(TechniqueData[[#This Row],[Ransomware (Total '# of ATT&amp;CK Observations)]]-parameters!$D$21)/(parameters!$D$22-parameters!$D$21)</f>
        <v>9.5238095238095233E-2</v>
      </c>
      <c r="AT64" s="37">
        <f>IF(TechniqueData[[#This Row],[Count Utility (unclipped)]]&gt;1,1, IF(TechniqueData[[#This Row],[Count Utility (unclipped)]]&lt;0,0, TechniqueData[[#This Row],[Count Utility (unclipped)]]) )</f>
        <v>9.5238095238095233E-2</v>
      </c>
      <c r="AU6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0.48480725623582765</v>
      </c>
    </row>
    <row r="65" spans="1:47" ht="34" x14ac:dyDescent="0.2">
      <c r="A65" s="37">
        <f>parameters!$J$21*TechniqueData[[#This Row],[TAT Utility]]+parameters!$J$22*TechniqueData[[#This Row],[Count Utility]]</f>
        <v>0.5</v>
      </c>
      <c r="B65" s="37">
        <f t="shared" si="0"/>
        <v>82.833391666666671</v>
      </c>
      <c r="C65" s="37" t="s">
        <v>266</v>
      </c>
      <c r="D65" s="58" t="s">
        <v>248</v>
      </c>
      <c r="E65" s="37" t="s">
        <v>267</v>
      </c>
      <c r="F65" s="37">
        <v>1</v>
      </c>
      <c r="G65" s="37">
        <v>1</v>
      </c>
      <c r="H65" s="37">
        <f>parameters!$J$10*TechniqueData[[#This Row],[Before Utility]]+parameters!$J$11*TechniqueData[[#This Row],[After Utility]]</f>
        <v>0.1</v>
      </c>
      <c r="I65" s="37">
        <f>(TechniqueData[[#This Row],[Num. TID Before]]-parameters!$D$8)/(parameters!$D$9-parameters!$D$8)</f>
        <v>0.1</v>
      </c>
      <c r="J65" s="37">
        <f>IF(TechniqueData[[#This Row],[Before Utility (unclipped)]]&gt;1,1, IF(TechniqueData[[#This Row],[Before Utility (unclipped)]]&lt;0,0, TechniqueData[[#This Row],[Before Utility (unclipped)]]))</f>
        <v>0.1</v>
      </c>
      <c r="K65" s="37">
        <f>(TechniqueData[[#This Row],[Num. TID After]]-parameters!$D$10)/(parameters!$D$11-parameters!$D$10)</f>
        <v>0.1</v>
      </c>
      <c r="L65" s="37">
        <f>IF(TechniqueData[[#This Row],[After Utility (unclipped)]]&gt;1,1, IF(TechniqueData[[#This Row],[After Utility (unclipped)]]&lt;0,0, TechniqueData[[#This Row],[After Utility (unclipped)]]))</f>
        <v>0.1</v>
      </c>
      <c r="M65" s="37">
        <v>0</v>
      </c>
      <c r="N65" s="68">
        <v>1</v>
      </c>
      <c r="O65" s="68">
        <v>9</v>
      </c>
      <c r="P65" s="68">
        <v>1</v>
      </c>
      <c r="Q65" s="68">
        <v>1</v>
      </c>
      <c r="R65" s="69" t="s">
        <v>249</v>
      </c>
      <c r="S65" s="69">
        <v>7</v>
      </c>
      <c r="T65" s="69" t="s">
        <v>250</v>
      </c>
      <c r="U65" s="69">
        <v>12</v>
      </c>
      <c r="V65" s="37">
        <f>parameters!$J$4*TechniqueData[[#This Row],[Mitigations Utility]] + parameters!$J$5*TechniqueData[[#This Row],[Detections Utility]]</f>
        <v>0.23809547619047619</v>
      </c>
      <c r="W65" s="37">
        <v>19</v>
      </c>
      <c r="X65" s="37">
        <v>0.34545500000000001</v>
      </c>
      <c r="Y65" s="37">
        <v>0.34545500000000001</v>
      </c>
      <c r="Z65" s="37">
        <v>12</v>
      </c>
      <c r="AA65" s="37">
        <v>0.12</v>
      </c>
      <c r="AB65" s="37">
        <v>0.12</v>
      </c>
      <c r="AC65" s="37"/>
      <c r="AD65" s="58" t="s">
        <v>268</v>
      </c>
      <c r="AE65" s="37" t="str" cm="1">
        <f t="array" ref="AE65">IF(SUMPRODUCT(--(NOT(ISERR(SEARCH({"Process","Command","Script","WMI","Module","Pipe","Service"},AD65)))))&gt;0,"1","0")</f>
        <v>1</v>
      </c>
      <c r="AF65" s="37">
        <v>61</v>
      </c>
      <c r="AG65" s="37" t="str" cm="1">
        <f t="array" ref="AG65">IF(SUMPRODUCT(--(NOT(ISERR(SEARCH({"Network","Firewall"},AD65)))))&gt;0,"1","0")</f>
        <v>0</v>
      </c>
      <c r="AH65" s="37">
        <v>61</v>
      </c>
      <c r="AI65" s="37" t="str" cm="1">
        <f t="array" ref="AI65">IF(SUMPRODUCT(--(NOT(ISERR(SEARCH({"File","Group","Logon","Schedule","User","Registry","Active","Application"},AD65)))))&gt;0,"1","0")</f>
        <v>1</v>
      </c>
      <c r="AJ65" s="37">
        <v>61</v>
      </c>
      <c r="AK65" s="37" t="str" cm="1">
        <f t="array" ref="AK65">IF(SUMPRODUCT(--(NOT(ISERR(SEARCH({"Cloud","Cluster","Container","Image","Instance","Pod","Snapshot","Volume"},AD65)))))&gt;0,"1","0")</f>
        <v>1</v>
      </c>
      <c r="AL65" s="37">
        <v>61</v>
      </c>
      <c r="AM65" s="37" t="str" cm="1">
        <f t="array" ref="AM65">IF(SUMPRODUCT(--(NOT(ISERR(SEARCH({"Drive","Firmware","Host","Kernel"},AD65)))))&gt;0,"1","0")</f>
        <v>0</v>
      </c>
      <c r="AN65" s="37">
        <v>0</v>
      </c>
      <c r="AO65" s="37">
        <v>6</v>
      </c>
      <c r="AP65" s="37">
        <f>parameters!$J$21*TechniqueData[[#This Row],[TAT Utility]]+parameters!$J$22*TechniqueData[[#This Row],[Count Utility]]</f>
        <v>0.5</v>
      </c>
      <c r="AQ65" s="37">
        <f>(TechniqueData[[#This Row],[Total Top Att&amp;ck Score ]]-parameters!$D$19)/(parameters!$D$20-parameters!$D$19)</f>
        <v>27.611130555555558</v>
      </c>
      <c r="AR65" s="37">
        <f>IF(TechniqueData[[#This Row],[TAT Utility (unclipped)]]&gt;1,1, IF(TechniqueData[[#This Row],[TAT Utility (unclipped)]]&lt;0,0, TechniqueData[[#This Row],[TAT Utility (unclipped)]]) )</f>
        <v>1</v>
      </c>
      <c r="AS65" s="37">
        <f>(TechniqueData[[#This Row],[Ransomware (Total '# of ATT&amp;CK Observations)]]-parameters!$D$21)/(parameters!$D$22-parameters!$D$21)</f>
        <v>0.2857142857142857</v>
      </c>
      <c r="AT65" s="37">
        <f>IF(TechniqueData[[#This Row],[Count Utility (unclipped)]]&gt;1,1, IF(TechniqueData[[#This Row],[Count Utility (unclipped)]]&lt;0,0, TechniqueData[[#This Row],[Count Utility (unclipped)]]) )</f>
        <v>0.2857142857142857</v>
      </c>
      <c r="AU6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4.0873043650793646</v>
      </c>
    </row>
    <row r="66" spans="1:47" ht="17" x14ac:dyDescent="0.2">
      <c r="A66" s="37">
        <f>parameters!$J$21*TechniqueData[[#This Row],[TAT Utility]]+parameters!$J$22*TechniqueData[[#This Row],[Count Utility]]</f>
        <v>0.3</v>
      </c>
      <c r="B66" s="37">
        <f t="shared" si="0"/>
        <v>27.271428571428572</v>
      </c>
      <c r="C66" s="37" t="s">
        <v>269</v>
      </c>
      <c r="D66" s="58" t="s">
        <v>248</v>
      </c>
      <c r="E66" s="37" t="s">
        <v>270</v>
      </c>
      <c r="F66" s="37">
        <v>1</v>
      </c>
      <c r="G66" s="37">
        <v>1</v>
      </c>
      <c r="H66" s="37">
        <f>parameters!$J$10*TechniqueData[[#This Row],[Before Utility]]+parameters!$J$11*TechniqueData[[#This Row],[After Utility]]</f>
        <v>0.1</v>
      </c>
      <c r="I66" s="37">
        <f>(TechniqueData[[#This Row],[Num. TID Before]]-parameters!$D$8)/(parameters!$D$9-parameters!$D$8)</f>
        <v>0.1</v>
      </c>
      <c r="J66" s="37">
        <f>IF(TechniqueData[[#This Row],[Before Utility (unclipped)]]&gt;1,1, IF(TechniqueData[[#This Row],[Before Utility (unclipped)]]&lt;0,0, TechniqueData[[#This Row],[Before Utility (unclipped)]]))</f>
        <v>0.1</v>
      </c>
      <c r="K66" s="37">
        <f>(TechniqueData[[#This Row],[Num. TID After]]-parameters!$D$10)/(parameters!$D$11-parameters!$D$10)</f>
        <v>0.1</v>
      </c>
      <c r="L66" s="37">
        <f>IF(TechniqueData[[#This Row],[After Utility (unclipped)]]&gt;1,1, IF(TechniqueData[[#This Row],[After Utility (unclipped)]]&lt;0,0, TechniqueData[[#This Row],[After Utility (unclipped)]]))</f>
        <v>0.1</v>
      </c>
      <c r="M66" s="37">
        <v>0</v>
      </c>
      <c r="N66" s="68">
        <v>0</v>
      </c>
      <c r="O66" s="68">
        <v>1</v>
      </c>
      <c r="P66" s="68">
        <v>1</v>
      </c>
      <c r="Q66" s="68">
        <v>0</v>
      </c>
      <c r="R66" s="69"/>
      <c r="S66" s="69">
        <v>0</v>
      </c>
      <c r="T66" s="69"/>
      <c r="U66" s="69">
        <v>0</v>
      </c>
      <c r="V66" s="37">
        <f>parameters!$J$4*TechniqueData[[#This Row],[Mitigations Utility]] + parameters!$J$5*TechniqueData[[#This Row],[Detections Utility]]</f>
        <v>9.5238095238095229E-3</v>
      </c>
      <c r="W66" s="37">
        <v>0</v>
      </c>
      <c r="X66" s="37">
        <v>0</v>
      </c>
      <c r="Y66" s="37">
        <v>0</v>
      </c>
      <c r="Z66" s="37">
        <v>2</v>
      </c>
      <c r="AA66" s="37">
        <v>0.02</v>
      </c>
      <c r="AB66" s="37">
        <v>0.02</v>
      </c>
      <c r="AC66" s="37"/>
      <c r="AD66" s="58" t="s">
        <v>218</v>
      </c>
      <c r="AE66" s="37" t="str" cm="1">
        <f t="array" ref="AE66">IF(SUMPRODUCT(--(NOT(ISERR(SEARCH({"Process","Command","Script","WMI","Module","Pipe","Service"},AD66)))))&gt;0,"1","0")</f>
        <v>0</v>
      </c>
      <c r="AF66" s="37">
        <v>62</v>
      </c>
      <c r="AG66" s="37" t="str" cm="1">
        <f t="array" ref="AG66">IF(SUMPRODUCT(--(NOT(ISERR(SEARCH({"Network","Firewall"},AD66)))))&gt;0,"1","0")</f>
        <v>0</v>
      </c>
      <c r="AH66" s="37">
        <v>62</v>
      </c>
      <c r="AI66" s="37" t="str" cm="1">
        <f t="array" ref="AI66">IF(SUMPRODUCT(--(NOT(ISERR(SEARCH({"File","Group","Logon","Schedule","User","Registry","Active","Application"},AD66)))))&gt;0,"1","0")</f>
        <v>1</v>
      </c>
      <c r="AJ66" s="37">
        <v>62</v>
      </c>
      <c r="AK66" s="37" t="str" cm="1">
        <f t="array" ref="AK66">IF(SUMPRODUCT(--(NOT(ISERR(SEARCH({"Cloud","Cluster","Container","Image","Instance","Pod","Snapshot","Volume"},AD66)))))&gt;0,"1","0")</f>
        <v>0</v>
      </c>
      <c r="AL66" s="37">
        <v>62</v>
      </c>
      <c r="AM66" s="37" t="str" cm="1">
        <f t="array" ref="AM66">IF(SUMPRODUCT(--(NOT(ISERR(SEARCH({"Drive","Firmware","Host","Kernel"},AD66)))))&gt;0,"1","0")</f>
        <v>0</v>
      </c>
      <c r="AN66" s="37">
        <v>0</v>
      </c>
      <c r="AO66" s="37">
        <v>0</v>
      </c>
      <c r="AP66" s="37">
        <f>parameters!$J$21*TechniqueData[[#This Row],[TAT Utility]]+parameters!$J$22*TechniqueData[[#This Row],[Count Utility]]</f>
        <v>0.3</v>
      </c>
      <c r="AQ66" s="37">
        <f>(TechniqueData[[#This Row],[Total Top Att&amp;ck Score ]]-parameters!$D$19)/(parameters!$D$20-parameters!$D$19)</f>
        <v>9.0904761904761902</v>
      </c>
      <c r="AR66" s="37">
        <f>IF(TechniqueData[[#This Row],[TAT Utility (unclipped)]]&gt;1,1, IF(TechniqueData[[#This Row],[TAT Utility (unclipped)]]&lt;0,0, TechniqueData[[#This Row],[TAT Utility (unclipped)]]) )</f>
        <v>1</v>
      </c>
      <c r="AS66" s="37">
        <f>(TechniqueData[[#This Row],[Ransomware (Total '# of ATT&amp;CK Observations)]]-parameters!$D$21)/(parameters!$D$22-parameters!$D$21)</f>
        <v>0</v>
      </c>
      <c r="AT66" s="37">
        <f>IF(TechniqueData[[#This Row],[Count Utility (unclipped)]]&gt;1,1, IF(TechniqueData[[#This Row],[Count Utility (unclipped)]]&lt;0,0, TechniqueData[[#This Row],[Count Utility (unclipped)]]) )</f>
        <v>0</v>
      </c>
      <c r="AU6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7" spans="1:47" ht="17" x14ac:dyDescent="0.2">
      <c r="A67" s="37">
        <f>parameters!$J$21*TechniqueData[[#This Row],[TAT Utility]]+parameters!$J$22*TechniqueData[[#This Row],[Count Utility]]</f>
        <v>0.3</v>
      </c>
      <c r="B67" s="37">
        <f t="shared" si="0"/>
        <v>43.371440619047618</v>
      </c>
      <c r="C67" s="37" t="s">
        <v>271</v>
      </c>
      <c r="D67" s="58" t="s">
        <v>248</v>
      </c>
      <c r="E67" s="37" t="s">
        <v>272</v>
      </c>
      <c r="F67" s="37">
        <v>1</v>
      </c>
      <c r="G67" s="37">
        <v>1</v>
      </c>
      <c r="H67" s="37">
        <f>parameters!$J$10*TechniqueData[[#This Row],[Before Utility]]+parameters!$J$11*TechniqueData[[#This Row],[After Utility]]</f>
        <v>0.1</v>
      </c>
      <c r="I67" s="37">
        <f>(TechniqueData[[#This Row],[Num. TID Before]]-parameters!$D$8)/(parameters!$D$9-parameters!$D$8)</f>
        <v>0.1</v>
      </c>
      <c r="J67" s="37">
        <f>IF(TechniqueData[[#This Row],[Before Utility (unclipped)]]&gt;1,1, IF(TechniqueData[[#This Row],[Before Utility (unclipped)]]&lt;0,0, TechniqueData[[#This Row],[Before Utility (unclipped)]]))</f>
        <v>0.1</v>
      </c>
      <c r="K67" s="37">
        <f>(TechniqueData[[#This Row],[Num. TID After]]-parameters!$D$10)/(parameters!$D$11-parameters!$D$10)</f>
        <v>0.1</v>
      </c>
      <c r="L67" s="37">
        <f>IF(TechniqueData[[#This Row],[After Utility (unclipped)]]&gt;1,1, IF(TechniqueData[[#This Row],[After Utility (unclipped)]]&lt;0,0, TechniqueData[[#This Row],[After Utility (unclipped)]]))</f>
        <v>0.1</v>
      </c>
      <c r="M67" s="37">
        <v>0</v>
      </c>
      <c r="N67" s="68">
        <v>0</v>
      </c>
      <c r="O67" s="68">
        <v>2</v>
      </c>
      <c r="P67" s="68">
        <v>1</v>
      </c>
      <c r="Q67" s="68">
        <v>0</v>
      </c>
      <c r="R67" s="69"/>
      <c r="S67" s="69">
        <v>0</v>
      </c>
      <c r="T67" s="69" t="s">
        <v>273</v>
      </c>
      <c r="U67" s="69">
        <v>6</v>
      </c>
      <c r="V67" s="37">
        <f>parameters!$J$4*TechniqueData[[#This Row],[Mitigations Utility]] + parameters!$J$5*TechniqueData[[#This Row],[Detections Utility]]</f>
        <v>7.1428619047619046E-2</v>
      </c>
      <c r="W67" s="37">
        <v>6</v>
      </c>
      <c r="X67" s="37">
        <v>0.10909099999999999</v>
      </c>
      <c r="Y67" s="37">
        <v>0.10909099999999999</v>
      </c>
      <c r="Z67" s="37">
        <v>3</v>
      </c>
      <c r="AA67" s="37">
        <v>0.03</v>
      </c>
      <c r="AB67" s="37">
        <v>0.03</v>
      </c>
      <c r="AC67" s="37"/>
      <c r="AD67" s="58" t="s">
        <v>238</v>
      </c>
      <c r="AE67" s="37" t="str" cm="1">
        <f t="array" ref="AE67">IF(SUMPRODUCT(--(NOT(ISERR(SEARCH({"Process","Command","Script","WMI","Module","Pipe","Service"},AD67)))))&gt;0,"1","0")</f>
        <v>0</v>
      </c>
      <c r="AF67" s="37">
        <v>63</v>
      </c>
      <c r="AG67" s="37" t="str" cm="1">
        <f t="array" ref="AG67">IF(SUMPRODUCT(--(NOT(ISERR(SEARCH({"Network","Firewall"},AD67)))))&gt;0,"1","0")</f>
        <v>0</v>
      </c>
      <c r="AH67" s="37">
        <v>63</v>
      </c>
      <c r="AI67" s="37" t="str" cm="1">
        <f t="array" ref="AI67">IF(SUMPRODUCT(--(NOT(ISERR(SEARCH({"File","Group","Logon","Schedule","User","Registry","Active","Application"},AD67)))))&gt;0,"1","0")</f>
        <v>1</v>
      </c>
      <c r="AJ67" s="37">
        <v>63</v>
      </c>
      <c r="AK67" s="37" t="str" cm="1">
        <f t="array" ref="AK67">IF(SUMPRODUCT(--(NOT(ISERR(SEARCH({"Cloud","Cluster","Container","Image","Instance","Pod","Snapshot","Volume"},AD67)))))&gt;0,"1","0")</f>
        <v>0</v>
      </c>
      <c r="AL67" s="37">
        <v>63</v>
      </c>
      <c r="AM67" s="37" t="str" cm="1">
        <f t="array" ref="AM67">IF(SUMPRODUCT(--(NOT(ISERR(SEARCH({"Drive","Firmware","Host","Kernel"},AD67)))))&gt;0,"1","0")</f>
        <v>0</v>
      </c>
      <c r="AN67" s="37">
        <v>0</v>
      </c>
      <c r="AO67" s="37"/>
      <c r="AP67" s="37">
        <f>parameters!$J$21*TechniqueData[[#This Row],[TAT Utility]]+parameters!$J$22*TechniqueData[[#This Row],[Count Utility]]</f>
        <v>0.3</v>
      </c>
      <c r="AQ67" s="37">
        <f>(TechniqueData[[#This Row],[Total Top Att&amp;ck Score ]]-parameters!$D$19)/(parameters!$D$20-parameters!$D$19)</f>
        <v>14.457146873015873</v>
      </c>
      <c r="AR67" s="37">
        <f>IF(TechniqueData[[#This Row],[TAT Utility (unclipped)]]&gt;1,1, IF(TechniqueData[[#This Row],[TAT Utility (unclipped)]]&lt;0,0, TechniqueData[[#This Row],[TAT Utility (unclipped)]]) )</f>
        <v>1</v>
      </c>
      <c r="AS67" s="37">
        <f>(TechniqueData[[#This Row],[Ransomware (Total '# of ATT&amp;CK Observations)]]-parameters!$D$21)/(parameters!$D$22-parameters!$D$21)</f>
        <v>0</v>
      </c>
      <c r="AT67" s="37">
        <f>IF(TechniqueData[[#This Row],[Count Utility (unclipped)]]&gt;1,1, IF(TechniqueData[[#This Row],[Count Utility (unclipped)]]&lt;0,0, TechniqueData[[#This Row],[Count Utility (unclipped)]]) )</f>
        <v>0</v>
      </c>
      <c r="AU6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8" spans="1:47" ht="17" x14ac:dyDescent="0.2">
      <c r="A68" s="37">
        <f>parameters!$J$21*TechniqueData[[#This Row],[TAT Utility]]+parameters!$J$22*TechniqueData[[#This Row],[Count Utility]]</f>
        <v>0.3</v>
      </c>
      <c r="B68" s="37">
        <f t="shared" si="0"/>
        <v>25.700000000000003</v>
      </c>
      <c r="C68" s="37" t="s">
        <v>3781</v>
      </c>
      <c r="D68" s="58" t="s">
        <v>248</v>
      </c>
      <c r="E68" s="37" t="s">
        <v>3782</v>
      </c>
      <c r="F68" s="37">
        <v>1</v>
      </c>
      <c r="G68" s="37">
        <v>1</v>
      </c>
      <c r="H68" s="37">
        <f>parameters!$J$10*TechniqueData[[#This Row],[Before Utility]]+parameters!$J$11*TechniqueData[[#This Row],[After Utility]]</f>
        <v>0.1</v>
      </c>
      <c r="I68" s="37">
        <f>(TechniqueData[[#This Row],[Num. TID Before]]-parameters!$D$8)/(parameters!$D$9-parameters!$D$8)</f>
        <v>0.1</v>
      </c>
      <c r="J68" s="37">
        <f>IF(TechniqueData[[#This Row],[Before Utility (unclipped)]]&gt;1,1, IF(TechniqueData[[#This Row],[Before Utility (unclipped)]]&lt;0,0, TechniqueData[[#This Row],[Before Utility (unclipped)]]))</f>
        <v>0.1</v>
      </c>
      <c r="K68" s="37">
        <f>(TechniqueData[[#This Row],[Num. TID After]]-parameters!$D$10)/(parameters!$D$11-parameters!$D$10)</f>
        <v>0.1</v>
      </c>
      <c r="L68" s="37">
        <f>IF(TechniqueData[[#This Row],[After Utility (unclipped)]]&gt;1,1, IF(TechniqueData[[#This Row],[After Utility (unclipped)]]&lt;0,0, TechniqueData[[#This Row],[After Utility (unclipped)]]))</f>
        <v>0.1</v>
      </c>
      <c r="M68" s="37">
        <v>0</v>
      </c>
      <c r="N68" s="68">
        <v>0</v>
      </c>
      <c r="O68" s="68">
        <v>0</v>
      </c>
      <c r="P68" s="68">
        <v>0</v>
      </c>
      <c r="Q68" s="68">
        <v>0</v>
      </c>
      <c r="R68" s="69"/>
      <c r="S68" s="69"/>
      <c r="T68" s="69"/>
      <c r="U68" s="69"/>
      <c r="V68" s="37">
        <f>parameters!$J$4*TechniqueData[[#This Row],[Mitigations Utility]] + parameters!$J$5*TechniqueData[[#This Row],[Detections Utility]]</f>
        <v>0</v>
      </c>
      <c r="W68" s="37"/>
      <c r="X68" s="37"/>
      <c r="Y68" s="37"/>
      <c r="Z68" s="37"/>
      <c r="AA68" s="37"/>
      <c r="AB68" s="37"/>
      <c r="AC68" s="37"/>
      <c r="AD68" s="58" t="s">
        <v>3783</v>
      </c>
      <c r="AE68" s="37" t="str" cm="1">
        <f t="array" ref="AE68">IF(SUMPRODUCT(--(NOT(ISERR(SEARCH({"Process","Command","Script","WMI","Module","Pipe","Service"},AD68)))))&gt;0,"1","0")</f>
        <v>1</v>
      </c>
      <c r="AF68" s="37">
        <v>64</v>
      </c>
      <c r="AG68" s="37" t="str" cm="1">
        <f t="array" ref="AG68">IF(SUMPRODUCT(--(NOT(ISERR(SEARCH({"Network","Firewall"},AD68)))))&gt;0,"1","0")</f>
        <v>0</v>
      </c>
      <c r="AH68" s="37">
        <v>64</v>
      </c>
      <c r="AI68" s="37" t="str" cm="1">
        <f t="array" ref="AI68">IF(SUMPRODUCT(--(NOT(ISERR(SEARCH({"File","Group","Logon","Schedule","User","Registry","Active","Application"},AD68)))))&gt;0,"1","0")</f>
        <v>1</v>
      </c>
      <c r="AJ68" s="37">
        <v>64</v>
      </c>
      <c r="AK68" s="37" t="str" cm="1">
        <f t="array" ref="AK68">IF(SUMPRODUCT(--(NOT(ISERR(SEARCH({"Cloud","Cluster","Container","Image","Instance","Pod","Snapshot","Volume"},AD68)))))&gt;0,"1","0")</f>
        <v>0</v>
      </c>
      <c r="AL68" s="37">
        <v>64</v>
      </c>
      <c r="AM68" s="37" t="str" cm="1">
        <f t="array" ref="AM68">IF(SUMPRODUCT(--(NOT(ISERR(SEARCH({"Drive","Firmware","Host","Kernel"},AD68)))))&gt;0,"1","0")</f>
        <v>0</v>
      </c>
      <c r="AN68" s="37"/>
      <c r="AO68" s="37"/>
      <c r="AP68" s="37">
        <f>parameters!$J$21*TechniqueData[[#This Row],[TAT Utility]]+parameters!$J$22*TechniqueData[[#This Row],[Count Utility]]</f>
        <v>0.3</v>
      </c>
      <c r="AQ68" s="37">
        <f>(TechniqueData[[#This Row],[Total Top Att&amp;ck Score ]]-parameters!$D$19)/(parameters!$D$20-parameters!$D$19)</f>
        <v>8.5666666666666682</v>
      </c>
      <c r="AR68" s="37">
        <f>IF(TechniqueData[[#This Row],[TAT Utility (unclipped)]]&gt;1,1, IF(TechniqueData[[#This Row],[TAT Utility (unclipped)]]&lt;0,0, TechniqueData[[#This Row],[TAT Utility (unclipped)]]) )</f>
        <v>1</v>
      </c>
      <c r="AS68" s="37">
        <f>(TechniqueData[[#This Row],[Ransomware (Total '# of ATT&amp;CK Observations)]]-parameters!$D$21)/(parameters!$D$22-parameters!$D$21)</f>
        <v>0</v>
      </c>
      <c r="AT68" s="37">
        <f>IF(TechniqueData[[#This Row],[Count Utility (unclipped)]]&gt;1,1, IF(TechniqueData[[#This Row],[Count Utility (unclipped)]]&lt;0,0, TechniqueData[[#This Row],[Count Utility (unclipped)]]) )</f>
        <v>0</v>
      </c>
      <c r="AU6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9" spans="1:47" ht="17" x14ac:dyDescent="0.2">
      <c r="A69" s="37">
        <f>parameters!$J$21*TechniqueData[[#This Row],[TAT Utility]]+parameters!$J$22*TechniqueData[[#This Row],[Count Utility]]</f>
        <v>0.3</v>
      </c>
      <c r="B69" s="37">
        <f t="shared" ref="B69:B132" si="1">SUM(H69,M69,V69)*(1+SUM(AF69,AH69,AJ69,AL69,AN69))</f>
        <v>26.1</v>
      </c>
      <c r="C69" s="37" t="s">
        <v>3784</v>
      </c>
      <c r="D69" s="58" t="s">
        <v>248</v>
      </c>
      <c r="E69" s="37" t="s">
        <v>3785</v>
      </c>
      <c r="F69" s="37">
        <v>1</v>
      </c>
      <c r="G69" s="37">
        <v>1</v>
      </c>
      <c r="H69" s="37">
        <f>parameters!$J$10*TechniqueData[[#This Row],[Before Utility]]+parameters!$J$11*TechniqueData[[#This Row],[After Utility]]</f>
        <v>0.1</v>
      </c>
      <c r="I69" s="37">
        <f>(TechniqueData[[#This Row],[Num. TID Before]]-parameters!$D$8)/(parameters!$D$9-parameters!$D$8)</f>
        <v>0.1</v>
      </c>
      <c r="J69" s="37">
        <f>IF(TechniqueData[[#This Row],[Before Utility (unclipped)]]&gt;1,1, IF(TechniqueData[[#This Row],[Before Utility (unclipped)]]&lt;0,0, TechniqueData[[#This Row],[Before Utility (unclipped)]]))</f>
        <v>0.1</v>
      </c>
      <c r="K69" s="37">
        <f>(TechniqueData[[#This Row],[Num. TID After]]-parameters!$D$10)/(parameters!$D$11-parameters!$D$10)</f>
        <v>0.1</v>
      </c>
      <c r="L69" s="37">
        <f>IF(TechniqueData[[#This Row],[After Utility (unclipped)]]&gt;1,1, IF(TechniqueData[[#This Row],[After Utility (unclipped)]]&lt;0,0, TechniqueData[[#This Row],[After Utility (unclipped)]]))</f>
        <v>0.1</v>
      </c>
      <c r="M69" s="37">
        <v>0</v>
      </c>
      <c r="N69" s="68">
        <v>0</v>
      </c>
      <c r="O69" s="68">
        <v>0</v>
      </c>
      <c r="P69" s="68">
        <v>0</v>
      </c>
      <c r="Q69" s="68">
        <v>0</v>
      </c>
      <c r="R69" s="69"/>
      <c r="S69" s="69"/>
      <c r="T69" s="69"/>
      <c r="U69" s="69"/>
      <c r="V69" s="37">
        <f>parameters!$J$4*TechniqueData[[#This Row],[Mitigations Utility]] + parameters!$J$5*TechniqueData[[#This Row],[Detections Utility]]</f>
        <v>0</v>
      </c>
      <c r="W69" s="37"/>
      <c r="X69" s="37"/>
      <c r="Y69" s="37"/>
      <c r="Z69" s="37"/>
      <c r="AA69" s="37"/>
      <c r="AB69" s="37"/>
      <c r="AC69" s="37"/>
      <c r="AD69" s="58" t="s">
        <v>1347</v>
      </c>
      <c r="AE69" s="37" t="str" cm="1">
        <f t="array" ref="AE69">IF(SUMPRODUCT(--(NOT(ISERR(SEARCH({"Process","Command","Script","WMI","Module","Pipe","Service"},AD69)))))&gt;0,"1","0")</f>
        <v>1</v>
      </c>
      <c r="AF69" s="37">
        <v>65</v>
      </c>
      <c r="AG69" s="37" t="str" cm="1">
        <f t="array" ref="AG69">IF(SUMPRODUCT(--(NOT(ISERR(SEARCH({"Network","Firewall"},AD69)))))&gt;0,"1","0")</f>
        <v>0</v>
      </c>
      <c r="AH69" s="37">
        <v>65</v>
      </c>
      <c r="AI69" s="37" t="str" cm="1">
        <f t="array" ref="AI69">IF(SUMPRODUCT(--(NOT(ISERR(SEARCH({"File","Group","Logon","Schedule","User","Registry","Active","Application"},AD69)))))&gt;0,"1","0")</f>
        <v>0</v>
      </c>
      <c r="AJ69" s="37">
        <v>65</v>
      </c>
      <c r="AK69" s="37" t="str" cm="1">
        <f t="array" ref="AK69">IF(SUMPRODUCT(--(NOT(ISERR(SEARCH({"Cloud","Cluster","Container","Image","Instance","Pod","Snapshot","Volume"},AD69)))))&gt;0,"1","0")</f>
        <v>0</v>
      </c>
      <c r="AL69" s="37">
        <v>65</v>
      </c>
      <c r="AM69" s="37" t="str" cm="1">
        <f t="array" ref="AM69">IF(SUMPRODUCT(--(NOT(ISERR(SEARCH({"Drive","Firmware","Host","Kernel"},AD69)))))&gt;0,"1","0")</f>
        <v>0</v>
      </c>
      <c r="AN69" s="37"/>
      <c r="AO69" s="37"/>
      <c r="AP69" s="37">
        <f>parameters!$J$21*TechniqueData[[#This Row],[TAT Utility]]+parameters!$J$22*TechniqueData[[#This Row],[Count Utility]]</f>
        <v>0.3</v>
      </c>
      <c r="AQ69" s="37">
        <f>(TechniqueData[[#This Row],[Total Top Att&amp;ck Score ]]-parameters!$D$19)/(parameters!$D$20-parameters!$D$19)</f>
        <v>8.7000000000000011</v>
      </c>
      <c r="AR69" s="37">
        <f>IF(TechniqueData[[#This Row],[TAT Utility (unclipped)]]&gt;1,1, IF(TechniqueData[[#This Row],[TAT Utility (unclipped)]]&lt;0,0, TechniqueData[[#This Row],[TAT Utility (unclipped)]]) )</f>
        <v>1</v>
      </c>
      <c r="AS69" s="37">
        <f>(TechniqueData[[#This Row],[Ransomware (Total '# of ATT&amp;CK Observations)]]-parameters!$D$21)/(parameters!$D$22-parameters!$D$21)</f>
        <v>0</v>
      </c>
      <c r="AT69" s="37">
        <f>IF(TechniqueData[[#This Row],[Count Utility (unclipped)]]&gt;1,1, IF(TechniqueData[[#This Row],[Count Utility (unclipped)]]&lt;0,0, TechniqueData[[#This Row],[Count Utility (unclipped)]]) )</f>
        <v>0</v>
      </c>
      <c r="AU6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70" spans="1:47" ht="68" x14ac:dyDescent="0.2">
      <c r="A70" s="37">
        <f>parameters!$J$21*TechniqueData[[#This Row],[TAT Utility]]+parameters!$J$22*TechniqueData[[#This Row],[Count Utility]]</f>
        <v>0.33333333333333331</v>
      </c>
      <c r="B70" s="37">
        <f t="shared" si="1"/>
        <v>90.836763095238084</v>
      </c>
      <c r="C70" s="37" t="s">
        <v>274</v>
      </c>
      <c r="D70" s="58" t="s">
        <v>275</v>
      </c>
      <c r="E70" s="37"/>
      <c r="F70" s="37">
        <v>2</v>
      </c>
      <c r="G70" s="37">
        <v>1</v>
      </c>
      <c r="H70" s="37">
        <f>parameters!$J$10*TechniqueData[[#This Row],[Before Utility]]+parameters!$J$11*TechniqueData[[#This Row],[After Utility]]</f>
        <v>0.15000000000000002</v>
      </c>
      <c r="I70" s="37">
        <f>(TechniqueData[[#This Row],[Num. TID Before]]-parameters!$D$8)/(parameters!$D$9-parameters!$D$8)</f>
        <v>0.2</v>
      </c>
      <c r="J70" s="37">
        <f>IF(TechniqueData[[#This Row],[Before Utility (unclipped)]]&gt;1,1, IF(TechniqueData[[#This Row],[Before Utility (unclipped)]]&lt;0,0, TechniqueData[[#This Row],[Before Utility (unclipped)]]))</f>
        <v>0.2</v>
      </c>
      <c r="K70" s="37">
        <f>(TechniqueData[[#This Row],[Num. TID After]]-parameters!$D$10)/(parameters!$D$11-parameters!$D$10)</f>
        <v>0.1</v>
      </c>
      <c r="L70" s="37">
        <f>IF(TechniqueData[[#This Row],[After Utility (unclipped)]]&gt;1,1, IF(TechniqueData[[#This Row],[After Utility (unclipped)]]&lt;0,0, TechniqueData[[#This Row],[After Utility (unclipped)]]))</f>
        <v>0.1</v>
      </c>
      <c r="M70" s="37">
        <v>7.0660000000000002E-3</v>
      </c>
      <c r="N70" s="68">
        <v>0</v>
      </c>
      <c r="O70" s="68">
        <v>0</v>
      </c>
      <c r="P70" s="68">
        <v>5</v>
      </c>
      <c r="Q70" s="68">
        <v>2</v>
      </c>
      <c r="R70" s="69" t="s">
        <v>276</v>
      </c>
      <c r="S70" s="69">
        <v>7</v>
      </c>
      <c r="T70" s="69" t="s">
        <v>277</v>
      </c>
      <c r="U70" s="69">
        <v>9</v>
      </c>
      <c r="V70" s="37">
        <f>parameters!$J$4*TechniqueData[[#This Row],[Mitigations Utility]] + parameters!$J$5*TechniqueData[[#This Row],[Detections Utility]]</f>
        <v>0.18571423809523807</v>
      </c>
      <c r="W70" s="37">
        <v>16</v>
      </c>
      <c r="X70" s="37">
        <v>0.29090899999999997</v>
      </c>
      <c r="Y70" s="37">
        <v>0.29090899999999997</v>
      </c>
      <c r="Z70" s="37">
        <v>7</v>
      </c>
      <c r="AA70" s="37">
        <v>7.0000000000000007E-2</v>
      </c>
      <c r="AB70" s="37">
        <v>7.0000000000000007E-2</v>
      </c>
      <c r="AC70" s="37"/>
      <c r="AD70" s="58" t="s">
        <v>278</v>
      </c>
      <c r="AE70" s="37" t="str" cm="1">
        <f t="array" ref="AE70">IF(SUMPRODUCT(--(NOT(ISERR(SEARCH({"Process","Command","Script","WMI","Module","Pipe","Service"},AD70)))))&gt;0,"1","0")</f>
        <v>1</v>
      </c>
      <c r="AF70" s="37">
        <v>66</v>
      </c>
      <c r="AG70" s="37" t="str" cm="1">
        <f t="array" ref="AG70">IF(SUMPRODUCT(--(NOT(ISERR(SEARCH({"Network","Firewall"},AD70)))))&gt;0,"1","0")</f>
        <v>0</v>
      </c>
      <c r="AH70" s="37">
        <v>66</v>
      </c>
      <c r="AI70" s="37" t="str" cm="1">
        <f t="array" ref="AI70">IF(SUMPRODUCT(--(NOT(ISERR(SEARCH({"File","Group","Logon","Schedule","User","Registry","Active","Application"},AD70)))))&gt;0,"1","0")</f>
        <v>1</v>
      </c>
      <c r="AJ70" s="37">
        <v>66</v>
      </c>
      <c r="AK70" s="37" t="str" cm="1">
        <f t="array" ref="AK70">IF(SUMPRODUCT(--(NOT(ISERR(SEARCH({"Cloud","Cluster","Container","Image","Instance","Pod","Snapshot","Volume"},AD70)))))&gt;0,"1","0")</f>
        <v>0</v>
      </c>
      <c r="AL70" s="37">
        <v>66</v>
      </c>
      <c r="AM70" s="37" t="str" cm="1">
        <f t="array" ref="AM70">IF(SUMPRODUCT(--(NOT(ISERR(SEARCH({"Drive","Firmware","Host","Kernel"},AD70)))))&gt;0,"1","0")</f>
        <v>0</v>
      </c>
      <c r="AN70" s="37">
        <v>0</v>
      </c>
      <c r="AO70" s="37">
        <v>1</v>
      </c>
      <c r="AP70" s="37">
        <f>parameters!$J$21*TechniqueData[[#This Row],[TAT Utility]]+parameters!$J$22*TechniqueData[[#This Row],[Count Utility]]</f>
        <v>0.33333333333333331</v>
      </c>
      <c r="AQ70" s="37">
        <f>(TechniqueData[[#This Row],[Total Top Att&amp;ck Score ]]-parameters!$D$19)/(parameters!$D$20-parameters!$D$19)</f>
        <v>30.278921031746027</v>
      </c>
      <c r="AR70" s="37">
        <f>IF(TechniqueData[[#This Row],[TAT Utility (unclipped)]]&gt;1,1, IF(TechniqueData[[#This Row],[TAT Utility (unclipped)]]&lt;0,0, TechniqueData[[#This Row],[TAT Utility (unclipped)]]) )</f>
        <v>1</v>
      </c>
      <c r="AS70" s="37">
        <f>(TechniqueData[[#This Row],[Ransomware (Total '# of ATT&amp;CK Observations)]]-parameters!$D$21)/(parameters!$D$22-parameters!$D$21)</f>
        <v>4.7619047619047616E-2</v>
      </c>
      <c r="AT70" s="37">
        <f>IF(TechniqueData[[#This Row],[Count Utility (unclipped)]]&gt;1,1, IF(TechniqueData[[#This Row],[Count Utility (unclipped)]]&lt;0,0, TechniqueData[[#This Row],[Count Utility (unclipped)]]) )</f>
        <v>4.7619047619047616E-2</v>
      </c>
      <c r="AU7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0.74473621504157217</v>
      </c>
    </row>
    <row r="71" spans="1:47" ht="51" x14ac:dyDescent="0.2">
      <c r="A71" s="37">
        <f>parameters!$J$21*TechniqueData[[#This Row],[TAT Utility]]+parameters!$J$22*TechniqueData[[#This Row],[Count Utility]]</f>
        <v>0.36666666666666664</v>
      </c>
      <c r="B71" s="37">
        <f t="shared" si="1"/>
        <v>40.990412142857146</v>
      </c>
      <c r="C71" s="37" t="s">
        <v>279</v>
      </c>
      <c r="D71" s="58" t="s">
        <v>275</v>
      </c>
      <c r="E71" s="37" t="s">
        <v>280</v>
      </c>
      <c r="F71" s="37">
        <v>1</v>
      </c>
      <c r="G71" s="37">
        <v>1</v>
      </c>
      <c r="H71" s="37">
        <f>parameters!$J$10*TechniqueData[[#This Row],[Before Utility]]+parameters!$J$11*TechniqueData[[#This Row],[After Utility]]</f>
        <v>0.1</v>
      </c>
      <c r="I71" s="37">
        <f>(TechniqueData[[#This Row],[Num. TID Before]]-parameters!$D$8)/(parameters!$D$9-parameters!$D$8)</f>
        <v>0.1</v>
      </c>
      <c r="J71" s="37">
        <f>IF(TechniqueData[[#This Row],[Before Utility (unclipped)]]&gt;1,1, IF(TechniqueData[[#This Row],[Before Utility (unclipped)]]&lt;0,0, TechniqueData[[#This Row],[Before Utility (unclipped)]]))</f>
        <v>0.1</v>
      </c>
      <c r="K71" s="37">
        <f>(TechniqueData[[#This Row],[Num. TID After]]-parameters!$D$10)/(parameters!$D$11-parameters!$D$10)</f>
        <v>0.1</v>
      </c>
      <c r="L71" s="37">
        <f>IF(TechniqueData[[#This Row],[After Utility (unclipped)]]&gt;1,1, IF(TechniqueData[[#This Row],[After Utility (unclipped)]]&lt;0,0, TechniqueData[[#This Row],[After Utility (unclipped)]]))</f>
        <v>0.1</v>
      </c>
      <c r="M71" s="37">
        <v>0</v>
      </c>
      <c r="N71" s="68">
        <v>2</v>
      </c>
      <c r="O71" s="68">
        <v>2</v>
      </c>
      <c r="P71" s="68">
        <v>0</v>
      </c>
      <c r="Q71" s="68">
        <v>1</v>
      </c>
      <c r="R71" s="69">
        <v>4.0999999999999996</v>
      </c>
      <c r="S71" s="69">
        <v>1</v>
      </c>
      <c r="T71" s="69" t="s">
        <v>281</v>
      </c>
      <c r="U71" s="69">
        <v>2</v>
      </c>
      <c r="V71" s="37">
        <f>parameters!$J$4*TechniqueData[[#This Row],[Mitigations Utility]] + parameters!$J$5*TechniqueData[[#This Row],[Detections Utility]]</f>
        <v>5.2380714285714287E-2</v>
      </c>
      <c r="W71" s="37">
        <v>3</v>
      </c>
      <c r="X71" s="37">
        <v>5.4545000000000003E-2</v>
      </c>
      <c r="Y71" s="37">
        <v>5.4545000000000003E-2</v>
      </c>
      <c r="Z71" s="37">
        <v>5</v>
      </c>
      <c r="AA71" s="37">
        <v>0.05</v>
      </c>
      <c r="AB71" s="37">
        <v>0.05</v>
      </c>
      <c r="AC71" s="37"/>
      <c r="AD71" s="58" t="s">
        <v>282</v>
      </c>
      <c r="AE71" s="37" t="str" cm="1">
        <f t="array" ref="AE71">IF(SUMPRODUCT(--(NOT(ISERR(SEARCH({"Process","Command","Script","WMI","Module","Pipe","Service"},AD71)))))&gt;0,"1","0")</f>
        <v>1</v>
      </c>
      <c r="AF71" s="37">
        <v>67</v>
      </c>
      <c r="AG71" s="37" t="str" cm="1">
        <f t="array" ref="AG71">IF(SUMPRODUCT(--(NOT(ISERR(SEARCH({"Network","Firewall"},AD71)))))&gt;0,"1","0")</f>
        <v>0</v>
      </c>
      <c r="AH71" s="37">
        <v>67</v>
      </c>
      <c r="AI71" s="37" t="str" cm="1">
        <f t="array" ref="AI71">IF(SUMPRODUCT(--(NOT(ISERR(SEARCH({"File","Group","Logon","Schedule","User","Registry","Active","Application"},AD71)))))&gt;0,"1","0")</f>
        <v>1</v>
      </c>
      <c r="AJ71" s="37">
        <v>67</v>
      </c>
      <c r="AK71" s="37" t="str" cm="1">
        <f t="array" ref="AK71">IF(SUMPRODUCT(--(NOT(ISERR(SEARCH({"Cloud","Cluster","Container","Image","Instance","Pod","Snapshot","Volume"},AD71)))))&gt;0,"1","0")</f>
        <v>0</v>
      </c>
      <c r="AL71" s="37">
        <v>67</v>
      </c>
      <c r="AM71" s="37" t="str" cm="1">
        <f t="array" ref="AM71">IF(SUMPRODUCT(--(NOT(ISERR(SEARCH({"Drive","Firmware","Host","Kernel"},AD71)))))&gt;0,"1","0")</f>
        <v>0</v>
      </c>
      <c r="AN71" s="37">
        <v>0</v>
      </c>
      <c r="AO71" s="37">
        <v>2</v>
      </c>
      <c r="AP71" s="37">
        <f>parameters!$J$21*TechniqueData[[#This Row],[TAT Utility]]+parameters!$J$22*TechniqueData[[#This Row],[Count Utility]]</f>
        <v>0.36666666666666664</v>
      </c>
      <c r="AQ71" s="37">
        <f>(TechniqueData[[#This Row],[Total Top Att&amp;ck Score ]]-parameters!$D$19)/(parameters!$D$20-parameters!$D$19)</f>
        <v>13.663470714285715</v>
      </c>
      <c r="AR71" s="37">
        <f>IF(TechniqueData[[#This Row],[TAT Utility (unclipped)]]&gt;1,1, IF(TechniqueData[[#This Row],[TAT Utility (unclipped)]]&lt;0,0, TechniqueData[[#This Row],[TAT Utility (unclipped)]]) )</f>
        <v>1</v>
      </c>
      <c r="AS71" s="37">
        <f>(TechniqueData[[#This Row],[Ransomware (Total '# of ATT&amp;CK Observations)]]-parameters!$D$21)/(parameters!$D$22-parameters!$D$21)</f>
        <v>9.5238095238095233E-2</v>
      </c>
      <c r="AT71" s="37">
        <f>IF(TechniqueData[[#This Row],[Count Utility (unclipped)]]&gt;1,1, IF(TechniqueData[[#This Row],[Count Utility (unclipped)]]&lt;0,0, TechniqueData[[#This Row],[Count Utility (unclipped)]]) )</f>
        <v>9.5238095238095233E-2</v>
      </c>
      <c r="AU7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0.69826051020408153</v>
      </c>
    </row>
    <row r="72" spans="1:47" ht="34" x14ac:dyDescent="0.2">
      <c r="A72" s="37">
        <f>parameters!$J$21*TechniqueData[[#This Row],[TAT Utility]]+parameters!$J$22*TechniqueData[[#This Row],[Count Utility]]</f>
        <v>0.33333333333333331</v>
      </c>
      <c r="B72" s="37">
        <f t="shared" si="1"/>
        <v>63.699935000000004</v>
      </c>
      <c r="C72" s="37" t="s">
        <v>283</v>
      </c>
      <c r="D72" s="58" t="s">
        <v>275</v>
      </c>
      <c r="E72" s="37" t="s">
        <v>284</v>
      </c>
      <c r="F72" s="37">
        <v>1</v>
      </c>
      <c r="G72" s="37">
        <v>1</v>
      </c>
      <c r="H72" s="37">
        <f>parameters!$J$10*TechniqueData[[#This Row],[Before Utility]]+parameters!$J$11*TechniqueData[[#This Row],[After Utility]]</f>
        <v>0.1</v>
      </c>
      <c r="I72" s="37">
        <f>(TechniqueData[[#This Row],[Num. TID Before]]-parameters!$D$8)/(parameters!$D$9-parameters!$D$8)</f>
        <v>0.1</v>
      </c>
      <c r="J72" s="37">
        <f>IF(TechniqueData[[#This Row],[Before Utility (unclipped)]]&gt;1,1, IF(TechniqueData[[#This Row],[Before Utility (unclipped)]]&lt;0,0, TechniqueData[[#This Row],[Before Utility (unclipped)]]))</f>
        <v>0.1</v>
      </c>
      <c r="K72" s="37">
        <f>(TechniqueData[[#This Row],[Num. TID After]]-parameters!$D$10)/(parameters!$D$11-parameters!$D$10)</f>
        <v>0.1</v>
      </c>
      <c r="L72" s="37">
        <f>IF(TechniqueData[[#This Row],[After Utility (unclipped)]]&gt;1,1, IF(TechniqueData[[#This Row],[After Utility (unclipped)]]&lt;0,0, TechniqueData[[#This Row],[After Utility (unclipped)]]))</f>
        <v>0.1</v>
      </c>
      <c r="M72" s="37">
        <v>0</v>
      </c>
      <c r="N72" s="68">
        <v>0</v>
      </c>
      <c r="O72" s="68">
        <v>0</v>
      </c>
      <c r="P72" s="68">
        <v>0</v>
      </c>
      <c r="Q72" s="68">
        <v>0</v>
      </c>
      <c r="R72" s="69" t="s">
        <v>276</v>
      </c>
      <c r="S72" s="69">
        <v>7</v>
      </c>
      <c r="T72" s="69" t="s">
        <v>285</v>
      </c>
      <c r="U72" s="69">
        <v>7</v>
      </c>
      <c r="V72" s="37">
        <f>parameters!$J$4*TechniqueData[[#This Row],[Mitigations Utility]] + parameters!$J$5*TechniqueData[[#This Row],[Detections Utility]]</f>
        <v>0.13333309523809525</v>
      </c>
      <c r="W72" s="37">
        <v>14</v>
      </c>
      <c r="X72" s="37">
        <v>0.25454500000000002</v>
      </c>
      <c r="Y72" s="37">
        <v>0.25454500000000002</v>
      </c>
      <c r="Z72" s="37">
        <v>0</v>
      </c>
      <c r="AA72" s="37">
        <v>0</v>
      </c>
      <c r="AB72" s="37">
        <v>0</v>
      </c>
      <c r="AC72" s="37"/>
      <c r="AD72" s="58" t="s">
        <v>286</v>
      </c>
      <c r="AE72" s="37" t="str" cm="1">
        <f t="array" ref="AE72">IF(SUMPRODUCT(--(NOT(ISERR(SEARCH({"Process","Command","Script","WMI","Module","Pipe","Service"},AD72)))))&gt;0,"1","0")</f>
        <v>1</v>
      </c>
      <c r="AF72" s="37">
        <v>68</v>
      </c>
      <c r="AG72" s="37" t="str" cm="1">
        <f t="array" ref="AG72">IF(SUMPRODUCT(--(NOT(ISERR(SEARCH({"Network","Firewall"},AD72)))))&gt;0,"1","0")</f>
        <v>0</v>
      </c>
      <c r="AH72" s="37">
        <v>68</v>
      </c>
      <c r="AI72" s="37" t="str" cm="1">
        <f t="array" ref="AI72">IF(SUMPRODUCT(--(NOT(ISERR(SEARCH({"File","Group","Logon","Schedule","User","Registry","Active","Application"},AD72)))))&gt;0,"1","0")</f>
        <v>1</v>
      </c>
      <c r="AJ72" s="37">
        <v>68</v>
      </c>
      <c r="AK72" s="37" t="str" cm="1">
        <f t="array" ref="AK72">IF(SUMPRODUCT(--(NOT(ISERR(SEARCH({"Cloud","Cluster","Container","Image","Instance","Pod","Snapshot","Volume"},AD72)))))&gt;0,"1","0")</f>
        <v>0</v>
      </c>
      <c r="AL72" s="37">
        <v>68</v>
      </c>
      <c r="AM72" s="37" t="str" cm="1">
        <f t="array" ref="AM72">IF(SUMPRODUCT(--(NOT(ISERR(SEARCH({"Drive","Firmware","Host","Kernel"},AD72)))))&gt;0,"1","0")</f>
        <v>0</v>
      </c>
      <c r="AN72" s="37">
        <v>0</v>
      </c>
      <c r="AO72" s="37">
        <v>1</v>
      </c>
      <c r="AP72" s="37">
        <f>parameters!$J$21*TechniqueData[[#This Row],[TAT Utility]]+parameters!$J$22*TechniqueData[[#This Row],[Count Utility]]</f>
        <v>0.33333333333333331</v>
      </c>
      <c r="AQ72" s="37">
        <f>(TechniqueData[[#This Row],[Total Top Att&amp;ck Score ]]-parameters!$D$19)/(parameters!$D$20-parameters!$D$19)</f>
        <v>21.233311666666669</v>
      </c>
      <c r="AR72" s="37">
        <f>IF(TechniqueData[[#This Row],[TAT Utility (unclipped)]]&gt;1,1, IF(TechniqueData[[#This Row],[TAT Utility (unclipped)]]&lt;0,0, TechniqueData[[#This Row],[TAT Utility (unclipped)]]) )</f>
        <v>1</v>
      </c>
      <c r="AS72" s="37">
        <f>(TechniqueData[[#This Row],[Ransomware (Total '# of ATT&amp;CK Observations)]]-parameters!$D$21)/(parameters!$D$22-parameters!$D$21)</f>
        <v>4.7619047619047616E-2</v>
      </c>
      <c r="AT72" s="37">
        <f>IF(TechniqueData[[#This Row],[Count Utility (unclipped)]]&gt;1,1, IF(TechniqueData[[#This Row],[Count Utility (unclipped)]]&lt;0,0, TechniqueData[[#This Row],[Count Utility (unclipped)]]) )</f>
        <v>4.7619047619047616E-2</v>
      </c>
      <c r="AU7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0.52936456349206351</v>
      </c>
    </row>
    <row r="73" spans="1:47" ht="51" x14ac:dyDescent="0.2">
      <c r="A73" s="37">
        <f>parameters!$J$21*TechniqueData[[#This Row],[TAT Utility]]+parameters!$J$22*TechniqueData[[#This Row],[Count Utility]]</f>
        <v>0.3</v>
      </c>
      <c r="B73" s="37">
        <f t="shared" si="1"/>
        <v>64.63326738095239</v>
      </c>
      <c r="C73" s="37" t="s">
        <v>287</v>
      </c>
      <c r="D73" s="58" t="s">
        <v>275</v>
      </c>
      <c r="E73" s="37" t="s">
        <v>288</v>
      </c>
      <c r="F73" s="37">
        <v>1</v>
      </c>
      <c r="G73" s="37">
        <v>1</v>
      </c>
      <c r="H73" s="37">
        <f>parameters!$J$10*TechniqueData[[#This Row],[Before Utility]]+parameters!$J$11*TechniqueData[[#This Row],[After Utility]]</f>
        <v>0.1</v>
      </c>
      <c r="I73" s="37">
        <f>(TechniqueData[[#This Row],[Num. TID Before]]-parameters!$D$8)/(parameters!$D$9-parameters!$D$8)</f>
        <v>0.1</v>
      </c>
      <c r="J73" s="37">
        <f>IF(TechniqueData[[#This Row],[Before Utility (unclipped)]]&gt;1,1, IF(TechniqueData[[#This Row],[Before Utility (unclipped)]]&lt;0,0, TechniqueData[[#This Row],[Before Utility (unclipped)]]))</f>
        <v>0.1</v>
      </c>
      <c r="K73" s="37">
        <f>(TechniqueData[[#This Row],[Num. TID After]]-parameters!$D$10)/(parameters!$D$11-parameters!$D$10)</f>
        <v>0.1</v>
      </c>
      <c r="L73" s="37">
        <f>IF(TechniqueData[[#This Row],[After Utility (unclipped)]]&gt;1,1, IF(TechniqueData[[#This Row],[After Utility (unclipped)]]&lt;0,0, TechniqueData[[#This Row],[After Utility (unclipped)]]))</f>
        <v>0.1</v>
      </c>
      <c r="M73" s="37">
        <v>0</v>
      </c>
      <c r="N73" s="68">
        <v>0</v>
      </c>
      <c r="O73" s="68">
        <v>0</v>
      </c>
      <c r="P73" s="68">
        <v>0</v>
      </c>
      <c r="Q73" s="68">
        <v>0</v>
      </c>
      <c r="R73" s="69" t="s">
        <v>276</v>
      </c>
      <c r="S73" s="69">
        <v>7</v>
      </c>
      <c r="T73" s="69" t="s">
        <v>285</v>
      </c>
      <c r="U73" s="69">
        <v>7</v>
      </c>
      <c r="V73" s="37">
        <f>parameters!$J$4*TechniqueData[[#This Row],[Mitigations Utility]] + parameters!$J$5*TechniqueData[[#This Row],[Detections Utility]]</f>
        <v>0.13333309523809525</v>
      </c>
      <c r="W73" s="37">
        <v>14</v>
      </c>
      <c r="X73" s="37">
        <v>0.25454500000000002</v>
      </c>
      <c r="Y73" s="37">
        <v>0.25454500000000002</v>
      </c>
      <c r="Z73" s="37">
        <v>0</v>
      </c>
      <c r="AA73" s="37">
        <v>0</v>
      </c>
      <c r="AB73" s="37">
        <v>0</v>
      </c>
      <c r="AC73" s="37"/>
      <c r="AD73" s="58" t="s">
        <v>289</v>
      </c>
      <c r="AE73" s="37" t="str" cm="1">
        <f t="array" ref="AE73">IF(SUMPRODUCT(--(NOT(ISERR(SEARCH({"Process","Command","Script","WMI","Module","Pipe","Service"},AD73)))))&gt;0,"1","0")</f>
        <v>1</v>
      </c>
      <c r="AF73" s="37">
        <v>69</v>
      </c>
      <c r="AG73" s="37" t="str" cm="1">
        <f t="array" ref="AG73">IF(SUMPRODUCT(--(NOT(ISERR(SEARCH({"Network","Firewall"},AD73)))))&gt;0,"1","0")</f>
        <v>0</v>
      </c>
      <c r="AH73" s="37">
        <v>69</v>
      </c>
      <c r="AI73" s="37" t="str" cm="1">
        <f t="array" ref="AI73">IF(SUMPRODUCT(--(NOT(ISERR(SEARCH({"File","Group","Logon","Schedule","User","Registry","Active","Application"},AD73)))))&gt;0,"1","0")</f>
        <v>1</v>
      </c>
      <c r="AJ73" s="37">
        <v>69</v>
      </c>
      <c r="AK73" s="37" t="str" cm="1">
        <f t="array" ref="AK73">IF(SUMPRODUCT(--(NOT(ISERR(SEARCH({"Cloud","Cluster","Container","Image","Instance","Pod","Snapshot","Volume"},AD73)))))&gt;0,"1","0")</f>
        <v>0</v>
      </c>
      <c r="AL73" s="37">
        <v>69</v>
      </c>
      <c r="AM73" s="37" t="str" cm="1">
        <f t="array" ref="AM73">IF(SUMPRODUCT(--(NOT(ISERR(SEARCH({"Drive","Firmware","Host","Kernel"},AD73)))))&gt;0,"1","0")</f>
        <v>0</v>
      </c>
      <c r="AN73" s="37">
        <v>0</v>
      </c>
      <c r="AO73" s="37">
        <v>0</v>
      </c>
      <c r="AP73" s="37">
        <f>parameters!$J$21*TechniqueData[[#This Row],[TAT Utility]]+parameters!$J$22*TechniqueData[[#This Row],[Count Utility]]</f>
        <v>0.3</v>
      </c>
      <c r="AQ73" s="37">
        <f>(TechniqueData[[#This Row],[Total Top Att&amp;ck Score ]]-parameters!$D$19)/(parameters!$D$20-parameters!$D$19)</f>
        <v>21.544422460317463</v>
      </c>
      <c r="AR73" s="37">
        <f>IF(TechniqueData[[#This Row],[TAT Utility (unclipped)]]&gt;1,1, IF(TechniqueData[[#This Row],[TAT Utility (unclipped)]]&lt;0,0, TechniqueData[[#This Row],[TAT Utility (unclipped)]]) )</f>
        <v>1</v>
      </c>
      <c r="AS73" s="37">
        <f>(TechniqueData[[#This Row],[Ransomware (Total '# of ATT&amp;CK Observations)]]-parameters!$D$21)/(parameters!$D$22-parameters!$D$21)</f>
        <v>0</v>
      </c>
      <c r="AT73" s="37">
        <f>IF(TechniqueData[[#This Row],[Count Utility (unclipped)]]&gt;1,1, IF(TechniqueData[[#This Row],[Count Utility (unclipped)]]&lt;0,0, TechniqueData[[#This Row],[Count Utility (unclipped)]]) )</f>
        <v>0</v>
      </c>
      <c r="AU7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74" spans="1:47" ht="34" x14ac:dyDescent="0.2">
      <c r="A74" s="37">
        <f>parameters!$J$21*TechniqueData[[#This Row],[TAT Utility]]+parameters!$J$22*TechniqueData[[#This Row],[Count Utility]]</f>
        <v>0.3</v>
      </c>
      <c r="B74" s="37">
        <f t="shared" si="1"/>
        <v>69.580885476190488</v>
      </c>
      <c r="C74" s="37" t="s">
        <v>290</v>
      </c>
      <c r="D74" s="58" t="s">
        <v>275</v>
      </c>
      <c r="E74" s="37" t="s">
        <v>291</v>
      </c>
      <c r="F74" s="37">
        <v>1</v>
      </c>
      <c r="G74" s="37">
        <v>1</v>
      </c>
      <c r="H74" s="37">
        <f>parameters!$J$10*TechniqueData[[#This Row],[Before Utility]]+parameters!$J$11*TechniqueData[[#This Row],[After Utility]]</f>
        <v>0.1</v>
      </c>
      <c r="I74" s="37">
        <f>(TechniqueData[[#This Row],[Num. TID Before]]-parameters!$D$8)/(parameters!$D$9-parameters!$D$8)</f>
        <v>0.1</v>
      </c>
      <c r="J74" s="37">
        <f>IF(TechniqueData[[#This Row],[Before Utility (unclipped)]]&gt;1,1, IF(TechniqueData[[#This Row],[Before Utility (unclipped)]]&lt;0,0, TechniqueData[[#This Row],[Before Utility (unclipped)]]))</f>
        <v>0.1</v>
      </c>
      <c r="K74" s="37">
        <f>(TechniqueData[[#This Row],[Num. TID After]]-parameters!$D$10)/(parameters!$D$11-parameters!$D$10)</f>
        <v>0.1</v>
      </c>
      <c r="L74" s="37">
        <f>IF(TechniqueData[[#This Row],[After Utility (unclipped)]]&gt;1,1, IF(TechniqueData[[#This Row],[After Utility (unclipped)]]&lt;0,0, TechniqueData[[#This Row],[After Utility (unclipped)]]))</f>
        <v>0.1</v>
      </c>
      <c r="M74" s="37">
        <v>0</v>
      </c>
      <c r="N74" s="68">
        <v>0</v>
      </c>
      <c r="O74" s="68">
        <v>0</v>
      </c>
      <c r="P74" s="68">
        <v>2</v>
      </c>
      <c r="Q74" s="68">
        <v>1</v>
      </c>
      <c r="R74" s="69" t="s">
        <v>276</v>
      </c>
      <c r="S74" s="69">
        <v>7</v>
      </c>
      <c r="T74" s="69" t="s">
        <v>285</v>
      </c>
      <c r="U74" s="69">
        <v>7</v>
      </c>
      <c r="V74" s="37">
        <f>parameters!$J$4*TechniqueData[[#This Row],[Mitigations Utility]] + parameters!$J$5*TechniqueData[[#This Row],[Detections Utility]]</f>
        <v>0.14761880952380954</v>
      </c>
      <c r="W74" s="37">
        <v>14</v>
      </c>
      <c r="X74" s="37">
        <v>0.25454500000000002</v>
      </c>
      <c r="Y74" s="37">
        <v>0.25454500000000002</v>
      </c>
      <c r="Z74" s="37">
        <v>3</v>
      </c>
      <c r="AA74" s="37">
        <v>0.03</v>
      </c>
      <c r="AB74" s="37">
        <v>0.03</v>
      </c>
      <c r="AC74" s="37"/>
      <c r="AD74" s="58" t="s">
        <v>286</v>
      </c>
      <c r="AE74" s="37" t="str" cm="1">
        <f t="array" ref="AE74">IF(SUMPRODUCT(--(NOT(ISERR(SEARCH({"Process","Command","Script","WMI","Module","Pipe","Service"},AD74)))))&gt;0,"1","0")</f>
        <v>1</v>
      </c>
      <c r="AF74" s="37">
        <v>70</v>
      </c>
      <c r="AG74" s="37" t="str" cm="1">
        <f t="array" ref="AG74">IF(SUMPRODUCT(--(NOT(ISERR(SEARCH({"Network","Firewall"},AD74)))))&gt;0,"1","0")</f>
        <v>0</v>
      </c>
      <c r="AH74" s="37">
        <v>70</v>
      </c>
      <c r="AI74" s="37" t="str" cm="1">
        <f t="array" ref="AI74">IF(SUMPRODUCT(--(NOT(ISERR(SEARCH({"File","Group","Logon","Schedule","User","Registry","Active","Application"},AD74)))))&gt;0,"1","0")</f>
        <v>1</v>
      </c>
      <c r="AJ74" s="37">
        <v>70</v>
      </c>
      <c r="AK74" s="37" t="str" cm="1">
        <f t="array" ref="AK74">IF(SUMPRODUCT(--(NOT(ISERR(SEARCH({"Cloud","Cluster","Container","Image","Instance","Pod","Snapshot","Volume"},AD74)))))&gt;0,"1","0")</f>
        <v>0</v>
      </c>
      <c r="AL74" s="37">
        <v>70</v>
      </c>
      <c r="AM74" s="37" t="str" cm="1">
        <f t="array" ref="AM74">IF(SUMPRODUCT(--(NOT(ISERR(SEARCH({"Drive","Firmware","Host","Kernel"},AD74)))))&gt;0,"1","0")</f>
        <v>0</v>
      </c>
      <c r="AN74" s="37">
        <v>0</v>
      </c>
      <c r="AO74" s="37">
        <v>0</v>
      </c>
      <c r="AP74" s="37">
        <f>parameters!$J$21*TechniqueData[[#This Row],[TAT Utility]]+parameters!$J$22*TechniqueData[[#This Row],[Count Utility]]</f>
        <v>0.3</v>
      </c>
      <c r="AQ74" s="37">
        <f>(TechniqueData[[#This Row],[Total Top Att&amp;ck Score ]]-parameters!$D$19)/(parameters!$D$20-parameters!$D$19)</f>
        <v>23.193628492063496</v>
      </c>
      <c r="AR74" s="37">
        <f>IF(TechniqueData[[#This Row],[TAT Utility (unclipped)]]&gt;1,1, IF(TechniqueData[[#This Row],[TAT Utility (unclipped)]]&lt;0,0, TechniqueData[[#This Row],[TAT Utility (unclipped)]]) )</f>
        <v>1</v>
      </c>
      <c r="AS74" s="37">
        <f>(TechniqueData[[#This Row],[Ransomware (Total '# of ATT&amp;CK Observations)]]-parameters!$D$21)/(parameters!$D$22-parameters!$D$21)</f>
        <v>0</v>
      </c>
      <c r="AT74" s="37">
        <f>IF(TechniqueData[[#This Row],[Count Utility (unclipped)]]&gt;1,1, IF(TechniqueData[[#This Row],[Count Utility (unclipped)]]&lt;0,0, TechniqueData[[#This Row],[Count Utility (unclipped)]]) )</f>
        <v>0</v>
      </c>
      <c r="AU7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75" spans="1:47" ht="34" x14ac:dyDescent="0.2">
      <c r="A75" s="37">
        <f>parameters!$J$21*TechniqueData[[#This Row],[TAT Utility]]+parameters!$J$22*TechniqueData[[#This Row],[Count Utility]]</f>
        <v>0.3</v>
      </c>
      <c r="B75" s="37">
        <f t="shared" si="1"/>
        <v>62.428598571428573</v>
      </c>
      <c r="C75" s="37" t="s">
        <v>292</v>
      </c>
      <c r="D75" s="58" t="s">
        <v>275</v>
      </c>
      <c r="E75" s="37" t="s">
        <v>293</v>
      </c>
      <c r="F75" s="37">
        <v>1</v>
      </c>
      <c r="G75" s="37">
        <v>1</v>
      </c>
      <c r="H75" s="37">
        <f>parameters!$J$10*TechniqueData[[#This Row],[Before Utility]]+parameters!$J$11*TechniqueData[[#This Row],[After Utility]]</f>
        <v>0.1</v>
      </c>
      <c r="I75" s="37">
        <f>(TechniqueData[[#This Row],[Num. TID Before]]-parameters!$D$8)/(parameters!$D$9-parameters!$D$8)</f>
        <v>0.1</v>
      </c>
      <c r="J75" s="37">
        <f>IF(TechniqueData[[#This Row],[Before Utility (unclipped)]]&gt;1,1, IF(TechniqueData[[#This Row],[Before Utility (unclipped)]]&lt;0,0, TechniqueData[[#This Row],[Before Utility (unclipped)]]))</f>
        <v>0.1</v>
      </c>
      <c r="K75" s="37">
        <f>(TechniqueData[[#This Row],[Num. TID After]]-parameters!$D$10)/(parameters!$D$11-parameters!$D$10)</f>
        <v>0.1</v>
      </c>
      <c r="L75" s="37">
        <f>IF(TechniqueData[[#This Row],[After Utility (unclipped)]]&gt;1,1, IF(TechniqueData[[#This Row],[After Utility (unclipped)]]&lt;0,0, TechniqueData[[#This Row],[After Utility (unclipped)]]))</f>
        <v>0.1</v>
      </c>
      <c r="M75" s="37">
        <v>0</v>
      </c>
      <c r="N75" s="68">
        <v>0</v>
      </c>
      <c r="O75" s="68">
        <v>1</v>
      </c>
      <c r="P75" s="68">
        <v>0</v>
      </c>
      <c r="Q75" s="68">
        <v>0</v>
      </c>
      <c r="R75" s="69" t="s">
        <v>294</v>
      </c>
      <c r="S75" s="69">
        <v>5</v>
      </c>
      <c r="T75" s="69" t="s">
        <v>285</v>
      </c>
      <c r="U75" s="69">
        <v>7</v>
      </c>
      <c r="V75" s="37">
        <f>parameters!$J$4*TechniqueData[[#This Row],[Mitigations Utility]] + parameters!$J$5*TechniqueData[[#This Row],[Detections Utility]]</f>
        <v>0.11904771428571428</v>
      </c>
      <c r="W75" s="37">
        <v>12</v>
      </c>
      <c r="X75" s="37">
        <v>0.21818199999999999</v>
      </c>
      <c r="Y75" s="37">
        <v>0.21818199999999999</v>
      </c>
      <c r="Z75" s="37">
        <v>1</v>
      </c>
      <c r="AA75" s="37">
        <v>0.01</v>
      </c>
      <c r="AB75" s="37">
        <v>0.01</v>
      </c>
      <c r="AC75" s="37"/>
      <c r="AD75" s="58" t="s">
        <v>286</v>
      </c>
      <c r="AE75" s="37" t="str" cm="1">
        <f t="array" ref="AE75">IF(SUMPRODUCT(--(NOT(ISERR(SEARCH({"Process","Command","Script","WMI","Module","Pipe","Service"},AD75)))))&gt;0,"1","0")</f>
        <v>1</v>
      </c>
      <c r="AF75" s="37">
        <v>71</v>
      </c>
      <c r="AG75" s="37" t="str" cm="1">
        <f t="array" ref="AG75">IF(SUMPRODUCT(--(NOT(ISERR(SEARCH({"Network","Firewall"},AD75)))))&gt;0,"1","0")</f>
        <v>0</v>
      </c>
      <c r="AH75" s="37">
        <v>71</v>
      </c>
      <c r="AI75" s="37" t="str" cm="1">
        <f t="array" ref="AI75">IF(SUMPRODUCT(--(NOT(ISERR(SEARCH({"File","Group","Logon","Schedule","User","Registry","Active","Application"},AD75)))))&gt;0,"1","0")</f>
        <v>1</v>
      </c>
      <c r="AJ75" s="37">
        <v>71</v>
      </c>
      <c r="AK75" s="37" t="str" cm="1">
        <f t="array" ref="AK75">IF(SUMPRODUCT(--(NOT(ISERR(SEARCH({"Cloud","Cluster","Container","Image","Instance","Pod","Snapshot","Volume"},AD75)))))&gt;0,"1","0")</f>
        <v>0</v>
      </c>
      <c r="AL75" s="37">
        <v>71</v>
      </c>
      <c r="AM75" s="37" t="str" cm="1">
        <f t="array" ref="AM75">IF(SUMPRODUCT(--(NOT(ISERR(SEARCH({"Drive","Firmware","Host","Kernel"},AD75)))))&gt;0,"1","0")</f>
        <v>0</v>
      </c>
      <c r="AN75" s="37">
        <v>0</v>
      </c>
      <c r="AO75" s="37">
        <v>0</v>
      </c>
      <c r="AP75" s="37">
        <f>parameters!$J$21*TechniqueData[[#This Row],[TAT Utility]]+parameters!$J$22*TechniqueData[[#This Row],[Count Utility]]</f>
        <v>0.3</v>
      </c>
      <c r="AQ75" s="37">
        <f>(TechniqueData[[#This Row],[Total Top Att&amp;ck Score ]]-parameters!$D$19)/(parameters!$D$20-parameters!$D$19)</f>
        <v>20.809532857142859</v>
      </c>
      <c r="AR75" s="37">
        <f>IF(TechniqueData[[#This Row],[TAT Utility (unclipped)]]&gt;1,1, IF(TechniqueData[[#This Row],[TAT Utility (unclipped)]]&lt;0,0, TechniqueData[[#This Row],[TAT Utility (unclipped)]]) )</f>
        <v>1</v>
      </c>
      <c r="AS75" s="37">
        <f>(TechniqueData[[#This Row],[Ransomware (Total '# of ATT&amp;CK Observations)]]-parameters!$D$21)/(parameters!$D$22-parameters!$D$21)</f>
        <v>0</v>
      </c>
      <c r="AT75" s="37">
        <f>IF(TechniqueData[[#This Row],[Count Utility (unclipped)]]&gt;1,1, IF(TechniqueData[[#This Row],[Count Utility (unclipped)]]&lt;0,0, TechniqueData[[#This Row],[Count Utility (unclipped)]]) )</f>
        <v>0</v>
      </c>
      <c r="AU7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76" spans="1:47" ht="68" x14ac:dyDescent="0.2">
      <c r="A76" s="37">
        <f>parameters!$J$21*TechniqueData[[#This Row],[TAT Utility]]+parameters!$J$22*TechniqueData[[#This Row],[Count Utility]]</f>
        <v>0.33333333333333331</v>
      </c>
      <c r="B76" s="37">
        <f t="shared" si="1"/>
        <v>34.404761904761905</v>
      </c>
      <c r="C76" s="37" t="s">
        <v>295</v>
      </c>
      <c r="D76" s="58" t="s">
        <v>296</v>
      </c>
      <c r="E76" s="37"/>
      <c r="F76" s="37">
        <v>1</v>
      </c>
      <c r="G76" s="37">
        <v>1</v>
      </c>
      <c r="H76" s="37">
        <f>parameters!$J$10*TechniqueData[[#This Row],[Before Utility]]+parameters!$J$11*TechniqueData[[#This Row],[After Utility]]</f>
        <v>0.1</v>
      </c>
      <c r="I76" s="37">
        <f>(TechniqueData[[#This Row],[Num. TID Before]]-parameters!$D$8)/(parameters!$D$9-parameters!$D$8)</f>
        <v>0.1</v>
      </c>
      <c r="J76" s="37">
        <f>IF(TechniqueData[[#This Row],[Before Utility (unclipped)]]&gt;1,1, IF(TechniqueData[[#This Row],[Before Utility (unclipped)]]&lt;0,0, TechniqueData[[#This Row],[Before Utility (unclipped)]]))</f>
        <v>0.1</v>
      </c>
      <c r="K76" s="37">
        <f>(TechniqueData[[#This Row],[Num. TID After]]-parameters!$D$10)/(parameters!$D$11-parameters!$D$10)</f>
        <v>0.1</v>
      </c>
      <c r="L76" s="37">
        <f>IF(TechniqueData[[#This Row],[After Utility (unclipped)]]&gt;1,1, IF(TechniqueData[[#This Row],[After Utility (unclipped)]]&lt;0,0, TechniqueData[[#This Row],[After Utility (unclipped)]]))</f>
        <v>0.1</v>
      </c>
      <c r="M76" s="37">
        <v>0</v>
      </c>
      <c r="N76" s="68">
        <v>1</v>
      </c>
      <c r="O76" s="68">
        <v>2</v>
      </c>
      <c r="P76" s="68">
        <v>0</v>
      </c>
      <c r="Q76" s="68">
        <v>1</v>
      </c>
      <c r="R76" s="69"/>
      <c r="S76" s="69">
        <v>0</v>
      </c>
      <c r="T76" s="69"/>
      <c r="U76" s="69">
        <v>0</v>
      </c>
      <c r="V76" s="37">
        <f>parameters!$J$4*TechniqueData[[#This Row],[Mitigations Utility]] + parameters!$J$5*TechniqueData[[#This Row],[Detections Utility]]</f>
        <v>1.9047619047619046E-2</v>
      </c>
      <c r="W76" s="37">
        <v>0</v>
      </c>
      <c r="X76" s="37">
        <v>0</v>
      </c>
      <c r="Y76" s="37">
        <v>0</v>
      </c>
      <c r="Z76" s="37">
        <v>4</v>
      </c>
      <c r="AA76" s="37">
        <v>0.04</v>
      </c>
      <c r="AB76" s="37">
        <v>0.04</v>
      </c>
      <c r="AC76" s="37"/>
      <c r="AD76" s="58" t="s">
        <v>297</v>
      </c>
      <c r="AE76" s="37" t="str" cm="1">
        <f t="array" ref="AE76">IF(SUMPRODUCT(--(NOT(ISERR(SEARCH({"Process","Command","Script","WMI","Module","Pipe","Service"},AD76)))))&gt;0,"1","0")</f>
        <v>1</v>
      </c>
      <c r="AF76" s="37">
        <v>72</v>
      </c>
      <c r="AG76" s="37" t="str" cm="1">
        <f t="array" ref="AG76">IF(SUMPRODUCT(--(NOT(ISERR(SEARCH({"Network","Firewall"},AD76)))))&gt;0,"1","0")</f>
        <v>1</v>
      </c>
      <c r="AH76" s="37">
        <v>72</v>
      </c>
      <c r="AI76" s="37" t="str" cm="1">
        <f t="array" ref="AI76">IF(SUMPRODUCT(--(NOT(ISERR(SEARCH({"File","Group","Logon","Schedule","User","Registry","Active","Application"},AD76)))))&gt;0,"1","0")</f>
        <v>1</v>
      </c>
      <c r="AJ76" s="37">
        <v>72</v>
      </c>
      <c r="AK76" s="37" t="str" cm="1">
        <f t="array" ref="AK76">IF(SUMPRODUCT(--(NOT(ISERR(SEARCH({"Cloud","Cluster","Container","Image","Instance","Pod","Snapshot","Volume"},AD76)))))&gt;0,"1","0")</f>
        <v>0</v>
      </c>
      <c r="AL76" s="37">
        <v>72</v>
      </c>
      <c r="AM76" s="37" t="str" cm="1">
        <f t="array" ref="AM76">IF(SUMPRODUCT(--(NOT(ISERR(SEARCH({"Drive","Firmware","Host","Kernel"},AD76)))))&gt;0,"1","0")</f>
        <v>0</v>
      </c>
      <c r="AN76" s="37">
        <v>0</v>
      </c>
      <c r="AO76" s="37">
        <v>1</v>
      </c>
      <c r="AP76" s="37">
        <f>parameters!$J$21*TechniqueData[[#This Row],[TAT Utility]]+parameters!$J$22*TechniqueData[[#This Row],[Count Utility]]</f>
        <v>0.33333333333333331</v>
      </c>
      <c r="AQ76" s="37">
        <f>(TechniqueData[[#This Row],[Total Top Att&amp;ck Score ]]-parameters!$D$19)/(parameters!$D$20-parameters!$D$19)</f>
        <v>11.468253968253968</v>
      </c>
      <c r="AR76" s="37">
        <f>IF(TechniqueData[[#This Row],[TAT Utility (unclipped)]]&gt;1,1, IF(TechniqueData[[#This Row],[TAT Utility (unclipped)]]&lt;0,0, TechniqueData[[#This Row],[TAT Utility (unclipped)]]) )</f>
        <v>1</v>
      </c>
      <c r="AS76" s="37">
        <f>(TechniqueData[[#This Row],[Ransomware (Total '# of ATT&amp;CK Observations)]]-parameters!$D$21)/(parameters!$D$22-parameters!$D$21)</f>
        <v>4.7619047619047616E-2</v>
      </c>
      <c r="AT76" s="37">
        <f>IF(TechniqueData[[#This Row],[Count Utility (unclipped)]]&gt;1,1, IF(TechniqueData[[#This Row],[Count Utility (unclipped)]]&lt;0,0, TechniqueData[[#This Row],[Count Utility (unclipped)]]) )</f>
        <v>4.7619047619047616E-2</v>
      </c>
      <c r="AU7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0.29686318972033254</v>
      </c>
    </row>
    <row r="77" spans="1:47" ht="34" x14ac:dyDescent="0.2">
      <c r="A77" s="37">
        <f>parameters!$J$21*TechniqueData[[#This Row],[TAT Utility]]+parameters!$J$22*TechniqueData[[#This Row],[Count Utility]]</f>
        <v>0.3</v>
      </c>
      <c r="B77" s="37">
        <f t="shared" si="1"/>
        <v>111.75686923809523</v>
      </c>
      <c r="C77" s="37" t="s">
        <v>298</v>
      </c>
      <c r="D77" s="58" t="s">
        <v>299</v>
      </c>
      <c r="E77" s="37"/>
      <c r="F77" s="37">
        <v>1</v>
      </c>
      <c r="G77" s="37">
        <v>2</v>
      </c>
      <c r="H77" s="37">
        <f>parameters!$J$10*TechniqueData[[#This Row],[Before Utility]]+parameters!$J$11*TechniqueData[[#This Row],[After Utility]]</f>
        <v>0.15000000000000002</v>
      </c>
      <c r="I77" s="37">
        <f>(TechniqueData[[#This Row],[Num. TID Before]]-parameters!$D$8)/(parameters!$D$9-parameters!$D$8)</f>
        <v>0.1</v>
      </c>
      <c r="J77" s="37">
        <f>IF(TechniqueData[[#This Row],[Before Utility (unclipped)]]&gt;1,1, IF(TechniqueData[[#This Row],[Before Utility (unclipped)]]&lt;0,0, TechniqueData[[#This Row],[Before Utility (unclipped)]]))</f>
        <v>0.1</v>
      </c>
      <c r="K77" s="37">
        <f>(TechniqueData[[#This Row],[Num. TID After]]-parameters!$D$10)/(parameters!$D$11-parameters!$D$10)</f>
        <v>0.2</v>
      </c>
      <c r="L77" s="37">
        <f>IF(TechniqueData[[#This Row],[After Utility (unclipped)]]&gt;1,1, IF(TechniqueData[[#This Row],[After Utility (unclipped)]]&lt;0,0, TechniqueData[[#This Row],[After Utility (unclipped)]]))</f>
        <v>0.2</v>
      </c>
      <c r="M77" s="37">
        <v>2.1898999999999998E-2</v>
      </c>
      <c r="N77" s="68">
        <v>1</v>
      </c>
      <c r="O77" s="68">
        <v>8</v>
      </c>
      <c r="P77" s="68">
        <v>2</v>
      </c>
      <c r="Q77" s="68">
        <v>1</v>
      </c>
      <c r="R77" s="69" t="s">
        <v>300</v>
      </c>
      <c r="S77" s="69">
        <v>5</v>
      </c>
      <c r="T77" s="69" t="s">
        <v>301</v>
      </c>
      <c r="U77" s="69">
        <v>11</v>
      </c>
      <c r="V77" s="37">
        <f>parameters!$J$4*TechniqueData[[#This Row],[Mitigations Utility]] + parameters!$J$5*TechniqueData[[#This Row],[Detections Utility]]</f>
        <v>0.20952376190476188</v>
      </c>
      <c r="W77" s="37">
        <v>16</v>
      </c>
      <c r="X77" s="37">
        <v>0.29090899999999997</v>
      </c>
      <c r="Y77" s="37">
        <v>0.29090899999999997</v>
      </c>
      <c r="Z77" s="37">
        <v>12</v>
      </c>
      <c r="AA77" s="37">
        <v>0.12</v>
      </c>
      <c r="AB77" s="37">
        <v>0.12</v>
      </c>
      <c r="AC77" s="37"/>
      <c r="AD77" s="58" t="s">
        <v>159</v>
      </c>
      <c r="AE77" s="37" t="str" cm="1">
        <f t="array" ref="AE77">IF(SUMPRODUCT(--(NOT(ISERR(SEARCH({"Process","Command","Script","WMI","Module","Pipe","Service"},AD77)))))&gt;0,"1","0")</f>
        <v>1</v>
      </c>
      <c r="AF77" s="37">
        <v>73</v>
      </c>
      <c r="AG77" s="37" t="str" cm="1">
        <f t="array" ref="AG77">IF(SUMPRODUCT(--(NOT(ISERR(SEARCH({"Network","Firewall"},AD77)))))&gt;0,"1","0")</f>
        <v>0</v>
      </c>
      <c r="AH77" s="37">
        <v>73</v>
      </c>
      <c r="AI77" s="37" t="str" cm="1">
        <f t="array" ref="AI77">IF(SUMPRODUCT(--(NOT(ISERR(SEARCH({"File","Group","Logon","Schedule","User","Registry","Active","Application"},AD77)))))&gt;0,"1","0")</f>
        <v>0</v>
      </c>
      <c r="AJ77" s="37">
        <v>73</v>
      </c>
      <c r="AK77" s="37" t="str" cm="1">
        <f t="array" ref="AK77">IF(SUMPRODUCT(--(NOT(ISERR(SEARCH({"Cloud","Cluster","Container","Image","Instance","Pod","Snapshot","Volume"},AD77)))))&gt;0,"1","0")</f>
        <v>0</v>
      </c>
      <c r="AL77" s="37">
        <v>73</v>
      </c>
      <c r="AM77" s="37" t="str" cm="1">
        <f t="array" ref="AM77">IF(SUMPRODUCT(--(NOT(ISERR(SEARCH({"Drive","Firmware","Host","Kernel"},AD77)))))&gt;0,"1","0")</f>
        <v>0</v>
      </c>
      <c r="AN77" s="37">
        <v>0</v>
      </c>
      <c r="AO77" s="37">
        <v>0</v>
      </c>
      <c r="AP77" s="37">
        <f>parameters!$J$21*TechniqueData[[#This Row],[TAT Utility]]+parameters!$J$22*TechniqueData[[#This Row],[Count Utility]]</f>
        <v>0.3</v>
      </c>
      <c r="AQ77" s="37">
        <f>(TechniqueData[[#This Row],[Total Top Att&amp;ck Score ]]-parameters!$D$19)/(parameters!$D$20-parameters!$D$19)</f>
        <v>37.252289746031742</v>
      </c>
      <c r="AR77" s="37">
        <f>IF(TechniqueData[[#This Row],[TAT Utility (unclipped)]]&gt;1,1, IF(TechniqueData[[#This Row],[TAT Utility (unclipped)]]&lt;0,0, TechniqueData[[#This Row],[TAT Utility (unclipped)]]) )</f>
        <v>1</v>
      </c>
      <c r="AS77" s="37">
        <f>(TechniqueData[[#This Row],[Ransomware (Total '# of ATT&amp;CK Observations)]]-parameters!$D$21)/(parameters!$D$22-parameters!$D$21)</f>
        <v>0</v>
      </c>
      <c r="AT77" s="37">
        <f>IF(TechniqueData[[#This Row],[Count Utility (unclipped)]]&gt;1,1, IF(TechniqueData[[#This Row],[Count Utility (unclipped)]]&lt;0,0, TechniqueData[[#This Row],[Count Utility (unclipped)]]) )</f>
        <v>0</v>
      </c>
      <c r="AU7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78" spans="1:47" ht="68" x14ac:dyDescent="0.2">
      <c r="A78" s="37">
        <f>parameters!$J$21*TechniqueData[[#This Row],[TAT Utility]]+parameters!$J$22*TechniqueData[[#This Row],[Count Utility]]</f>
        <v>0.53333333333333333</v>
      </c>
      <c r="B78" s="37">
        <f t="shared" si="1"/>
        <v>92.142948857142855</v>
      </c>
      <c r="C78" s="37" t="s">
        <v>302</v>
      </c>
      <c r="D78" s="58" t="s">
        <v>303</v>
      </c>
      <c r="E78" s="37"/>
      <c r="F78" s="37">
        <v>1</v>
      </c>
      <c r="G78" s="37">
        <v>1</v>
      </c>
      <c r="H78" s="37">
        <f>parameters!$J$10*TechniqueData[[#This Row],[Before Utility]]+parameters!$J$11*TechniqueData[[#This Row],[After Utility]]</f>
        <v>0.1</v>
      </c>
      <c r="I78" s="37">
        <f>(TechniqueData[[#This Row],[Num. TID Before]]-parameters!$D$8)/(parameters!$D$9-parameters!$D$8)</f>
        <v>0.1</v>
      </c>
      <c r="J78" s="37">
        <f>IF(TechniqueData[[#This Row],[Before Utility (unclipped)]]&gt;1,1, IF(TechniqueData[[#This Row],[Before Utility (unclipped)]]&lt;0,0, TechniqueData[[#This Row],[Before Utility (unclipped)]]))</f>
        <v>0.1</v>
      </c>
      <c r="K78" s="37">
        <f>(TechniqueData[[#This Row],[Num. TID After]]-parameters!$D$10)/(parameters!$D$11-parameters!$D$10)</f>
        <v>0.1</v>
      </c>
      <c r="L78" s="37">
        <f>IF(TechniqueData[[#This Row],[After Utility (unclipped)]]&gt;1,1, IF(TechniqueData[[#This Row],[After Utility (unclipped)]]&lt;0,0, TechniqueData[[#This Row],[After Utility (unclipped)]]))</f>
        <v>0.1</v>
      </c>
      <c r="M78" s="37">
        <v>7.2199999999999999E-4</v>
      </c>
      <c r="N78" s="68">
        <v>0</v>
      </c>
      <c r="O78" s="68">
        <v>3</v>
      </c>
      <c r="P78" s="68">
        <v>0</v>
      </c>
      <c r="Q78" s="68">
        <v>1</v>
      </c>
      <c r="R78" s="69" t="s">
        <v>134</v>
      </c>
      <c r="S78" s="69">
        <v>2</v>
      </c>
      <c r="T78" s="69" t="s">
        <v>304</v>
      </c>
      <c r="U78" s="69">
        <v>18</v>
      </c>
      <c r="V78" s="37">
        <f>parameters!$J$4*TechniqueData[[#This Row],[Mitigations Utility]] + parameters!$J$5*TechniqueData[[#This Row],[Detections Utility]]</f>
        <v>0.20952361904761904</v>
      </c>
      <c r="W78" s="37">
        <v>20</v>
      </c>
      <c r="X78" s="37">
        <v>0.36363600000000001</v>
      </c>
      <c r="Y78" s="37">
        <v>0.36363600000000001</v>
      </c>
      <c r="Z78" s="37">
        <v>4</v>
      </c>
      <c r="AA78" s="37">
        <v>0.04</v>
      </c>
      <c r="AB78" s="37">
        <v>0.04</v>
      </c>
      <c r="AC78" s="37"/>
      <c r="AD78" s="58" t="s">
        <v>143</v>
      </c>
      <c r="AE78" s="37" t="str" cm="1">
        <f t="array" ref="AE78">IF(SUMPRODUCT(--(NOT(ISERR(SEARCH({"Process","Command","Script","WMI","Module","Pipe","Service"},AD78)))))&gt;0,"1","0")</f>
        <v>1</v>
      </c>
      <c r="AF78" s="37">
        <v>74</v>
      </c>
      <c r="AG78" s="37" t="str" cm="1">
        <f t="array" ref="AG78">IF(SUMPRODUCT(--(NOT(ISERR(SEARCH({"Network","Firewall"},AD78)))))&gt;0,"1","0")</f>
        <v>1</v>
      </c>
      <c r="AH78" s="37">
        <v>74</v>
      </c>
      <c r="AI78" s="37" t="str" cm="1">
        <f t="array" ref="AI78">IF(SUMPRODUCT(--(NOT(ISERR(SEARCH({"File","Group","Logon","Schedule","User","Registry","Active","Application"},AD78)))))&gt;0,"1","0")</f>
        <v>1</v>
      </c>
      <c r="AJ78" s="37">
        <v>74</v>
      </c>
      <c r="AK78" s="37" t="str" cm="1">
        <f t="array" ref="AK78">IF(SUMPRODUCT(--(NOT(ISERR(SEARCH({"Cloud","Cluster","Container","Image","Instance","Pod","Snapshot","Volume"},AD78)))))&gt;0,"1","0")</f>
        <v>0</v>
      </c>
      <c r="AL78" s="37">
        <v>74</v>
      </c>
      <c r="AM78" s="37" t="str" cm="1">
        <f t="array" ref="AM78">IF(SUMPRODUCT(--(NOT(ISERR(SEARCH({"Drive","Firmware","Host","Kernel"},AD78)))))&gt;0,"1","0")</f>
        <v>0</v>
      </c>
      <c r="AN78" s="37">
        <v>0</v>
      </c>
      <c r="AO78" s="37">
        <v>7</v>
      </c>
      <c r="AP78" s="37">
        <f>parameters!$J$21*TechniqueData[[#This Row],[TAT Utility]]+parameters!$J$22*TechniqueData[[#This Row],[Count Utility]]</f>
        <v>0.53333333333333333</v>
      </c>
      <c r="AQ78" s="37">
        <f>(TechniqueData[[#This Row],[Total Top Att&amp;ck Score ]]-parameters!$D$19)/(parameters!$D$20-parameters!$D$19)</f>
        <v>30.714316285714286</v>
      </c>
      <c r="AR78" s="37">
        <f>IF(TechniqueData[[#This Row],[TAT Utility (unclipped)]]&gt;1,1, IF(TechniqueData[[#This Row],[TAT Utility (unclipped)]]&lt;0,0, TechniqueData[[#This Row],[TAT Utility (unclipped)]]) )</f>
        <v>1</v>
      </c>
      <c r="AS78" s="37">
        <f>(TechniqueData[[#This Row],[Ransomware (Total '# of ATT&amp;CK Observations)]]-parameters!$D$21)/(parameters!$D$22-parameters!$D$21)</f>
        <v>0.33333333333333331</v>
      </c>
      <c r="AT78" s="37">
        <f>IF(TechniqueData[[#This Row],[Count Utility (unclipped)]]&gt;1,1, IF(TechniqueData[[#This Row],[Count Utility (unclipped)]]&lt;0,0, TechniqueData[[#This Row],[Count Utility (unclipped)]]) )</f>
        <v>0.33333333333333331</v>
      </c>
      <c r="AU7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5.285719380952381</v>
      </c>
    </row>
    <row r="79" spans="1:47" ht="68" x14ac:dyDescent="0.2">
      <c r="A79" s="37">
        <f>parameters!$J$21*TechniqueData[[#This Row],[TAT Utility]]+parameters!$J$22*TechniqueData[[#This Row],[Count Utility]]</f>
        <v>0.3</v>
      </c>
      <c r="B79" s="37">
        <f t="shared" si="1"/>
        <v>30.1</v>
      </c>
      <c r="C79" s="37" t="s">
        <v>305</v>
      </c>
      <c r="D79" s="58" t="s">
        <v>306</v>
      </c>
      <c r="E79" s="37"/>
      <c r="F79" s="37">
        <v>1</v>
      </c>
      <c r="G79" s="37">
        <v>1</v>
      </c>
      <c r="H79" s="37">
        <f>parameters!$J$10*TechniqueData[[#This Row],[Before Utility]]+parameters!$J$11*TechniqueData[[#This Row],[After Utility]]</f>
        <v>0.1</v>
      </c>
      <c r="I79" s="37">
        <f>(TechniqueData[[#This Row],[Num. TID Before]]-parameters!$D$8)/(parameters!$D$9-parameters!$D$8)</f>
        <v>0.1</v>
      </c>
      <c r="J79" s="37">
        <f>IF(TechniqueData[[#This Row],[Before Utility (unclipped)]]&gt;1,1, IF(TechniqueData[[#This Row],[Before Utility (unclipped)]]&lt;0,0, TechniqueData[[#This Row],[Before Utility (unclipped)]]))</f>
        <v>0.1</v>
      </c>
      <c r="K79" s="37">
        <f>(TechniqueData[[#This Row],[Num. TID After]]-parameters!$D$10)/(parameters!$D$11-parameters!$D$10)</f>
        <v>0.1</v>
      </c>
      <c r="L79" s="37">
        <f>IF(TechniqueData[[#This Row],[After Utility (unclipped)]]&gt;1,1, IF(TechniqueData[[#This Row],[After Utility (unclipped)]]&lt;0,0, TechniqueData[[#This Row],[After Utility (unclipped)]]))</f>
        <v>0.1</v>
      </c>
      <c r="M79" s="37">
        <v>0</v>
      </c>
      <c r="N79" s="68">
        <v>0</v>
      </c>
      <c r="O79" s="68">
        <v>0</v>
      </c>
      <c r="P79" s="68">
        <v>0</v>
      </c>
      <c r="Q79" s="68">
        <v>0</v>
      </c>
      <c r="R79" s="69"/>
      <c r="S79" s="69">
        <v>0</v>
      </c>
      <c r="T79" s="69"/>
      <c r="U79" s="69">
        <v>0</v>
      </c>
      <c r="V79" s="37">
        <f>parameters!$J$4*TechniqueData[[#This Row],[Mitigations Utility]] + parameters!$J$5*TechniqueData[[#This Row],[Detections Utility]]</f>
        <v>0</v>
      </c>
      <c r="W79" s="37">
        <v>0</v>
      </c>
      <c r="X79" s="37">
        <v>0</v>
      </c>
      <c r="Y79" s="37">
        <v>0</v>
      </c>
      <c r="Z79" s="37">
        <v>0</v>
      </c>
      <c r="AA79" s="37">
        <v>0</v>
      </c>
      <c r="AB79" s="37">
        <v>0</v>
      </c>
      <c r="AC79" s="37" t="s">
        <v>209</v>
      </c>
      <c r="AD79" s="58" t="s">
        <v>143</v>
      </c>
      <c r="AE79" s="37" t="str" cm="1">
        <f t="array" ref="AE79">IF(SUMPRODUCT(--(NOT(ISERR(SEARCH({"Process","Command","Script","WMI","Module","Pipe","Service"},AD79)))))&gt;0,"1","0")</f>
        <v>1</v>
      </c>
      <c r="AF79" s="37">
        <v>75</v>
      </c>
      <c r="AG79" s="37" t="str" cm="1">
        <f t="array" ref="AG79">IF(SUMPRODUCT(--(NOT(ISERR(SEARCH({"Network","Firewall"},AD79)))))&gt;0,"1","0")</f>
        <v>1</v>
      </c>
      <c r="AH79" s="37">
        <v>75</v>
      </c>
      <c r="AI79" s="37" t="str" cm="1">
        <f t="array" ref="AI79">IF(SUMPRODUCT(--(NOT(ISERR(SEARCH({"File","Group","Logon","Schedule","User","Registry","Active","Application"},AD79)))))&gt;0,"1","0")</f>
        <v>1</v>
      </c>
      <c r="AJ79" s="37">
        <v>75</v>
      </c>
      <c r="AK79" s="37" t="str" cm="1">
        <f t="array" ref="AK79">IF(SUMPRODUCT(--(NOT(ISERR(SEARCH({"Cloud","Cluster","Container","Image","Instance","Pod","Snapshot","Volume"},AD79)))))&gt;0,"1","0")</f>
        <v>0</v>
      </c>
      <c r="AL79" s="37">
        <v>75</v>
      </c>
      <c r="AM79" s="37" t="str" cm="1">
        <f t="array" ref="AM79">IF(SUMPRODUCT(--(NOT(ISERR(SEARCH({"Drive","Firmware","Host","Kernel"},AD79)))))&gt;0,"1","0")</f>
        <v>0</v>
      </c>
      <c r="AN79" s="37">
        <v>0</v>
      </c>
      <c r="AO79" s="37"/>
      <c r="AP79" s="37">
        <f>parameters!$J$21*TechniqueData[[#This Row],[TAT Utility]]+parameters!$J$22*TechniqueData[[#This Row],[Count Utility]]</f>
        <v>0.3</v>
      </c>
      <c r="AQ79" s="37">
        <f>(TechniqueData[[#This Row],[Total Top Att&amp;ck Score ]]-parameters!$D$19)/(parameters!$D$20-parameters!$D$19)</f>
        <v>10.033333333333333</v>
      </c>
      <c r="AR79" s="37">
        <f>IF(TechniqueData[[#This Row],[TAT Utility (unclipped)]]&gt;1,1, IF(TechniqueData[[#This Row],[TAT Utility (unclipped)]]&lt;0,0, TechniqueData[[#This Row],[TAT Utility (unclipped)]]) )</f>
        <v>1</v>
      </c>
      <c r="AS79" s="37">
        <f>(TechniqueData[[#This Row],[Ransomware (Total '# of ATT&amp;CK Observations)]]-parameters!$D$21)/(parameters!$D$22-parameters!$D$21)</f>
        <v>0</v>
      </c>
      <c r="AT79" s="37">
        <f>IF(TechniqueData[[#This Row],[Count Utility (unclipped)]]&gt;1,1, IF(TechniqueData[[#This Row],[Count Utility (unclipped)]]&lt;0,0, TechniqueData[[#This Row],[Count Utility (unclipped)]]) )</f>
        <v>0</v>
      </c>
      <c r="AU7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80" spans="1:47" ht="51" x14ac:dyDescent="0.2">
      <c r="A80" s="37">
        <f>parameters!$J$21*TechniqueData[[#This Row],[TAT Utility]]+parameters!$J$22*TechniqueData[[#This Row],[Count Utility]]</f>
        <v>0.36666666666666664</v>
      </c>
      <c r="B80" s="37">
        <f t="shared" si="1"/>
        <v>125.33861714285715</v>
      </c>
      <c r="C80" s="37" t="s">
        <v>307</v>
      </c>
      <c r="D80" s="58" t="s">
        <v>308</v>
      </c>
      <c r="E80" s="37"/>
      <c r="F80" s="37">
        <v>1</v>
      </c>
      <c r="G80" s="37">
        <v>1</v>
      </c>
      <c r="H80" s="37">
        <f>parameters!$J$10*TechniqueData[[#This Row],[Before Utility]]+parameters!$J$11*TechniqueData[[#This Row],[After Utility]]</f>
        <v>0.1</v>
      </c>
      <c r="I80" s="37">
        <f>(TechniqueData[[#This Row],[Num. TID Before]]-parameters!$D$8)/(parameters!$D$9-parameters!$D$8)</f>
        <v>0.1</v>
      </c>
      <c r="J80" s="37">
        <f>IF(TechniqueData[[#This Row],[Before Utility (unclipped)]]&gt;1,1, IF(TechniqueData[[#This Row],[Before Utility (unclipped)]]&lt;0,0, TechniqueData[[#This Row],[Before Utility (unclipped)]]))</f>
        <v>0.1</v>
      </c>
      <c r="K80" s="37">
        <f>(TechniqueData[[#This Row],[Num. TID After]]-parameters!$D$10)/(parameters!$D$11-parameters!$D$10)</f>
        <v>0.1</v>
      </c>
      <c r="L80" s="37">
        <f>IF(TechniqueData[[#This Row],[After Utility (unclipped)]]&gt;1,1, IF(TechniqueData[[#This Row],[After Utility (unclipped)]]&lt;0,0, TechniqueData[[#This Row],[After Utility (unclipped)]]))</f>
        <v>0.1</v>
      </c>
      <c r="M80" s="37">
        <v>1.5708E-2</v>
      </c>
      <c r="N80" s="68">
        <v>2</v>
      </c>
      <c r="O80" s="68">
        <v>11</v>
      </c>
      <c r="P80" s="68">
        <v>1</v>
      </c>
      <c r="Q80" s="68">
        <v>0</v>
      </c>
      <c r="R80" s="69" t="s">
        <v>309</v>
      </c>
      <c r="S80" s="69">
        <v>13</v>
      </c>
      <c r="T80" s="69" t="s">
        <v>310</v>
      </c>
      <c r="U80" s="69">
        <v>11</v>
      </c>
      <c r="V80" s="37">
        <f>parameters!$J$4*TechniqueData[[#This Row],[Mitigations Utility]] + parameters!$J$5*TechniqueData[[#This Row],[Detections Utility]]</f>
        <v>0.29523828571428573</v>
      </c>
      <c r="W80" s="37">
        <v>24</v>
      </c>
      <c r="X80" s="37">
        <v>0.43636399999999997</v>
      </c>
      <c r="Y80" s="37">
        <v>0.43636399999999997</v>
      </c>
      <c r="Z80" s="37">
        <v>14</v>
      </c>
      <c r="AA80" s="37">
        <v>0.14000000000000001</v>
      </c>
      <c r="AB80" s="37">
        <v>0.14000000000000001</v>
      </c>
      <c r="AC80" s="37"/>
      <c r="AD80" s="58" t="s">
        <v>311</v>
      </c>
      <c r="AE80" s="37" t="str" cm="1">
        <f t="array" ref="AE80">IF(SUMPRODUCT(--(NOT(ISERR(SEARCH({"Process","Command","Script","WMI","Module","Pipe","Service"},AD80)))))&gt;0,"1","0")</f>
        <v>1</v>
      </c>
      <c r="AF80" s="37">
        <v>76</v>
      </c>
      <c r="AG80" s="37" t="str" cm="1">
        <f t="array" ref="AG80">IF(SUMPRODUCT(--(NOT(ISERR(SEARCH({"Network","Firewall"},AD80)))))&gt;0,"1","0")</f>
        <v>1</v>
      </c>
      <c r="AH80" s="37">
        <v>76</v>
      </c>
      <c r="AI80" s="37" t="str" cm="1">
        <f t="array" ref="AI80">IF(SUMPRODUCT(--(NOT(ISERR(SEARCH({"File","Group","Logon","Schedule","User","Registry","Active","Application"},AD80)))))&gt;0,"1","0")</f>
        <v>0</v>
      </c>
      <c r="AJ80" s="37">
        <v>76</v>
      </c>
      <c r="AK80" s="37" t="str" cm="1">
        <f t="array" ref="AK80">IF(SUMPRODUCT(--(NOT(ISERR(SEARCH({"Cloud","Cluster","Container","Image","Instance","Pod","Snapshot","Volume"},AD80)))))&gt;0,"1","0")</f>
        <v>1</v>
      </c>
      <c r="AL80" s="37">
        <v>76</v>
      </c>
      <c r="AM80" s="37" t="str" cm="1">
        <f t="array" ref="AM80">IF(SUMPRODUCT(--(NOT(ISERR(SEARCH({"Drive","Firmware","Host","Kernel"},AD80)))))&gt;0,"1","0")</f>
        <v>0</v>
      </c>
      <c r="AN80" s="37">
        <v>0</v>
      </c>
      <c r="AO80" s="37">
        <v>2</v>
      </c>
      <c r="AP80" s="37">
        <f>parameters!$J$21*TechniqueData[[#This Row],[TAT Utility]]+parameters!$J$22*TechniqueData[[#This Row],[Count Utility]]</f>
        <v>0.36666666666666664</v>
      </c>
      <c r="AQ80" s="37">
        <f>(TechniqueData[[#This Row],[Total Top Att&amp;ck Score ]]-parameters!$D$19)/(parameters!$D$20-parameters!$D$19)</f>
        <v>41.779539047619046</v>
      </c>
      <c r="AR80" s="37">
        <f>IF(TechniqueData[[#This Row],[TAT Utility (unclipped)]]&gt;1,1, IF(TechniqueData[[#This Row],[TAT Utility (unclipped)]]&lt;0,0, TechniqueData[[#This Row],[TAT Utility (unclipped)]]) )</f>
        <v>1</v>
      </c>
      <c r="AS80" s="37">
        <f>(TechniqueData[[#This Row],[Ransomware (Total '# of ATT&amp;CK Observations)]]-parameters!$D$21)/(parameters!$D$22-parameters!$D$21)</f>
        <v>9.5238095238095233E-2</v>
      </c>
      <c r="AT80" s="37">
        <f>IF(TechniqueData[[#This Row],[Count Utility (unclipped)]]&gt;1,1, IF(TechniqueData[[#This Row],[Count Utility (unclipped)]]&lt;0,0, TechniqueData[[#This Row],[Count Utility (unclipped)]]) )</f>
        <v>9.5238095238095233E-2</v>
      </c>
      <c r="AU8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2.0371209070294785</v>
      </c>
    </row>
    <row r="81" spans="1:47" ht="51" x14ac:dyDescent="0.2">
      <c r="A81" s="37">
        <f>parameters!$J$21*TechniqueData[[#This Row],[TAT Utility]]+parameters!$J$22*TechniqueData[[#This Row],[Count Utility]]</f>
        <v>0.5</v>
      </c>
      <c r="B81" s="37">
        <f t="shared" si="1"/>
        <v>674.64992642857135</v>
      </c>
      <c r="C81" s="37" t="s">
        <v>312</v>
      </c>
      <c r="D81" s="58" t="s">
        <v>313</v>
      </c>
      <c r="E81" s="37"/>
      <c r="F81" s="37">
        <v>3</v>
      </c>
      <c r="G81" s="37">
        <v>12</v>
      </c>
      <c r="H81" s="37">
        <f>parameters!$J$10*TechniqueData[[#This Row],[Before Utility]]+parameters!$J$11*TechniqueData[[#This Row],[After Utility]]</f>
        <v>0.65</v>
      </c>
      <c r="I81" s="37">
        <f>(TechniqueData[[#This Row],[Num. TID Before]]-parameters!$D$8)/(parameters!$D$9-parameters!$D$8)</f>
        <v>0.3</v>
      </c>
      <c r="J81" s="37">
        <f>IF(TechniqueData[[#This Row],[Before Utility (unclipped)]]&gt;1,1, IF(TechniqueData[[#This Row],[Before Utility (unclipped)]]&lt;0,0, TechniqueData[[#This Row],[Before Utility (unclipped)]]))</f>
        <v>0.3</v>
      </c>
      <c r="K81" s="37">
        <f>(TechniqueData[[#This Row],[Num. TID After]]-parameters!$D$10)/(parameters!$D$11-parameters!$D$10)</f>
        <v>1.2</v>
      </c>
      <c r="L81" s="37">
        <f>IF(TechniqueData[[#This Row],[After Utility (unclipped)]]&gt;1,1, IF(TechniqueData[[#This Row],[After Utility (unclipped)]]&lt;0,0, TechniqueData[[#This Row],[After Utility (unclipped)]]))</f>
        <v>1</v>
      </c>
      <c r="M81" s="37">
        <v>1</v>
      </c>
      <c r="N81" s="68">
        <v>3</v>
      </c>
      <c r="O81" s="68">
        <v>40</v>
      </c>
      <c r="P81" s="68">
        <v>5</v>
      </c>
      <c r="Q81" s="68">
        <v>14</v>
      </c>
      <c r="R81" s="69" t="s">
        <v>314</v>
      </c>
      <c r="S81" s="69">
        <v>7</v>
      </c>
      <c r="T81" s="69" t="s">
        <v>315</v>
      </c>
      <c r="U81" s="69">
        <v>18</v>
      </c>
      <c r="V81" s="37">
        <f>parameters!$J$4*TechniqueData[[#This Row],[Mitigations Utility]] + parameters!$J$5*TechniqueData[[#This Row],[Detections Utility]]</f>
        <v>0.53333309523809524</v>
      </c>
      <c r="W81" s="37">
        <v>25</v>
      </c>
      <c r="X81" s="37">
        <v>0.45454499999999998</v>
      </c>
      <c r="Y81" s="37">
        <v>0.45454499999999998</v>
      </c>
      <c r="Z81" s="37">
        <v>62</v>
      </c>
      <c r="AA81" s="37">
        <v>0.62</v>
      </c>
      <c r="AB81" s="37">
        <v>0.62</v>
      </c>
      <c r="AC81" s="37"/>
      <c r="AD81" s="58" t="s">
        <v>316</v>
      </c>
      <c r="AE81" s="37" t="str" cm="1">
        <f t="array" ref="AE81">IF(SUMPRODUCT(--(NOT(ISERR(SEARCH({"Process","Command","Script","WMI","Module","Pipe","Service"},AD81)))))&gt;0,"1","0")</f>
        <v>1</v>
      </c>
      <c r="AF81" s="37">
        <v>77</v>
      </c>
      <c r="AG81" s="37" t="str" cm="1">
        <f t="array" ref="AG81">IF(SUMPRODUCT(--(NOT(ISERR(SEARCH({"Network","Firewall"},AD81)))))&gt;0,"1","0")</f>
        <v>1</v>
      </c>
      <c r="AH81" s="37">
        <v>77</v>
      </c>
      <c r="AI81" s="37" t="str" cm="1">
        <f t="array" ref="AI81">IF(SUMPRODUCT(--(NOT(ISERR(SEARCH({"File","Group","Logon","Schedule","User","Registry","Active","Application"},AD81)))))&gt;0,"1","0")</f>
        <v>0</v>
      </c>
      <c r="AJ81" s="37">
        <v>77</v>
      </c>
      <c r="AK81" s="37" t="str" cm="1">
        <f t="array" ref="AK81">IF(SUMPRODUCT(--(NOT(ISERR(SEARCH({"Cloud","Cluster","Container","Image","Instance","Pod","Snapshot","Volume"},AD81)))))&gt;0,"1","0")</f>
        <v>0</v>
      </c>
      <c r="AL81" s="37">
        <v>77</v>
      </c>
      <c r="AM81" s="37" t="str" cm="1">
        <f t="array" ref="AM81">IF(SUMPRODUCT(--(NOT(ISERR(SEARCH({"Drive","Firmware","Host","Kernel"},AD81)))))&gt;0,"1","0")</f>
        <v>0</v>
      </c>
      <c r="AN81" s="37">
        <v>0</v>
      </c>
      <c r="AO81" s="37">
        <v>6</v>
      </c>
      <c r="AP81" s="37">
        <f>parameters!$J$21*TechniqueData[[#This Row],[TAT Utility]]+parameters!$J$22*TechniqueData[[#This Row],[Count Utility]]</f>
        <v>0.5</v>
      </c>
      <c r="AQ81" s="37">
        <f>(TechniqueData[[#This Row],[Total Top Att&amp;ck Score ]]-parameters!$D$19)/(parameters!$D$20-parameters!$D$19)</f>
        <v>224.88330880952378</v>
      </c>
      <c r="AR81" s="37">
        <f>IF(TechniqueData[[#This Row],[TAT Utility (unclipped)]]&gt;1,1, IF(TechniqueData[[#This Row],[TAT Utility (unclipped)]]&lt;0,0, TechniqueData[[#This Row],[TAT Utility (unclipped)]]) )</f>
        <v>1</v>
      </c>
      <c r="AS81" s="37">
        <f>(TechniqueData[[#This Row],[Ransomware (Total '# of ATT&amp;CK Observations)]]-parameters!$D$21)/(parameters!$D$22-parameters!$D$21)</f>
        <v>0.2857142857142857</v>
      </c>
      <c r="AT81" s="37">
        <f>IF(TechniqueData[[#This Row],[Count Utility (unclipped)]]&gt;1,1, IF(TechniqueData[[#This Row],[Count Utility (unclipped)]]&lt;0,0, TechniqueData[[#This Row],[Count Utility (unclipped)]]) )</f>
        <v>0.2857142857142857</v>
      </c>
      <c r="AU8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32.269044115646253</v>
      </c>
    </row>
    <row r="82" spans="1:47" ht="68" x14ac:dyDescent="0.2">
      <c r="A82" s="37">
        <f>parameters!$J$21*TechniqueData[[#This Row],[TAT Utility]]+parameters!$J$22*TechniqueData[[#This Row],[Count Utility]]</f>
        <v>0.33333333333333331</v>
      </c>
      <c r="B82" s="37">
        <f t="shared" si="1"/>
        <v>163.03438176190477</v>
      </c>
      <c r="C82" s="37" t="s">
        <v>317</v>
      </c>
      <c r="D82" s="58" t="s">
        <v>318</v>
      </c>
      <c r="E82" s="37"/>
      <c r="F82" s="37">
        <v>1</v>
      </c>
      <c r="G82" s="37">
        <v>1</v>
      </c>
      <c r="H82" s="37">
        <f>parameters!$J$10*TechniqueData[[#This Row],[Before Utility]]+parameters!$J$11*TechniqueData[[#This Row],[After Utility]]</f>
        <v>0.1</v>
      </c>
      <c r="I82" s="37">
        <f>(TechniqueData[[#This Row],[Num. TID Before]]-parameters!$D$8)/(parameters!$D$9-parameters!$D$8)</f>
        <v>0.1</v>
      </c>
      <c r="J82" s="37">
        <f>IF(TechniqueData[[#This Row],[Before Utility (unclipped)]]&gt;1,1, IF(TechniqueData[[#This Row],[Before Utility (unclipped)]]&lt;0,0, TechniqueData[[#This Row],[Before Utility (unclipped)]]))</f>
        <v>0.1</v>
      </c>
      <c r="K82" s="37">
        <f>(TechniqueData[[#This Row],[Num. TID After]]-parameters!$D$10)/(parameters!$D$11-parameters!$D$10)</f>
        <v>0.1</v>
      </c>
      <c r="L82" s="37">
        <f>IF(TechniqueData[[#This Row],[After Utility (unclipped)]]&gt;1,1, IF(TechniqueData[[#This Row],[After Utility (unclipped)]]&lt;0,0, TechniqueData[[#This Row],[After Utility (unclipped)]]))</f>
        <v>0.1</v>
      </c>
      <c r="M82" s="37">
        <v>1.8289999999999999E-3</v>
      </c>
      <c r="N82" s="68">
        <v>0</v>
      </c>
      <c r="O82" s="68">
        <v>7</v>
      </c>
      <c r="P82" s="68">
        <v>6</v>
      </c>
      <c r="Q82" s="68">
        <v>9</v>
      </c>
      <c r="R82" s="69" t="s">
        <v>319</v>
      </c>
      <c r="S82" s="69">
        <v>10</v>
      </c>
      <c r="T82" s="69" t="s">
        <v>320</v>
      </c>
      <c r="U82" s="69">
        <v>23</v>
      </c>
      <c r="V82" s="37">
        <f>parameters!$J$4*TechniqueData[[#This Row],[Mitigations Utility]] + parameters!$J$5*TechniqueData[[#This Row],[Detections Utility]]</f>
        <v>0.419047619047619</v>
      </c>
      <c r="W82" s="37">
        <v>33</v>
      </c>
      <c r="X82" s="37">
        <v>0.6</v>
      </c>
      <c r="Y82" s="37">
        <v>0.6</v>
      </c>
      <c r="Z82" s="37">
        <v>22</v>
      </c>
      <c r="AA82" s="37">
        <v>0.22</v>
      </c>
      <c r="AB82" s="37">
        <v>0.22</v>
      </c>
      <c r="AC82" s="37"/>
      <c r="AD82" s="58" t="s">
        <v>143</v>
      </c>
      <c r="AE82" s="37" t="str" cm="1">
        <f t="array" ref="AE82">IF(SUMPRODUCT(--(NOT(ISERR(SEARCH({"Process","Command","Script","WMI","Module","Pipe","Service"},AD82)))))&gt;0,"1","0")</f>
        <v>1</v>
      </c>
      <c r="AF82" s="37">
        <v>78</v>
      </c>
      <c r="AG82" s="37" t="str" cm="1">
        <f t="array" ref="AG82">IF(SUMPRODUCT(--(NOT(ISERR(SEARCH({"Network","Firewall"},AD82)))))&gt;0,"1","0")</f>
        <v>1</v>
      </c>
      <c r="AH82" s="37">
        <v>78</v>
      </c>
      <c r="AI82" s="37" t="str" cm="1">
        <f t="array" ref="AI82">IF(SUMPRODUCT(--(NOT(ISERR(SEARCH({"File","Group","Logon","Schedule","User","Registry","Active","Application"},AD82)))))&gt;0,"1","0")</f>
        <v>1</v>
      </c>
      <c r="AJ82" s="37">
        <v>78</v>
      </c>
      <c r="AK82" s="37" t="str" cm="1">
        <f t="array" ref="AK82">IF(SUMPRODUCT(--(NOT(ISERR(SEARCH({"Cloud","Cluster","Container","Image","Instance","Pod","Snapshot","Volume"},AD82)))))&gt;0,"1","0")</f>
        <v>0</v>
      </c>
      <c r="AL82" s="37">
        <v>78</v>
      </c>
      <c r="AM82" s="37" t="str" cm="1">
        <f t="array" ref="AM82">IF(SUMPRODUCT(--(NOT(ISERR(SEARCH({"Drive","Firmware","Host","Kernel"},AD82)))))&gt;0,"1","0")</f>
        <v>0</v>
      </c>
      <c r="AN82" s="37">
        <v>0</v>
      </c>
      <c r="AO82" s="37">
        <v>1</v>
      </c>
      <c r="AP82" s="37">
        <f>parameters!$J$21*TechniqueData[[#This Row],[TAT Utility]]+parameters!$J$22*TechniqueData[[#This Row],[Count Utility]]</f>
        <v>0.33333333333333331</v>
      </c>
      <c r="AQ82" s="37">
        <f>(TechniqueData[[#This Row],[Total Top Att&amp;ck Score ]]-parameters!$D$19)/(parameters!$D$20-parameters!$D$19)</f>
        <v>54.34479392063492</v>
      </c>
      <c r="AR82" s="37">
        <f>IF(TechniqueData[[#This Row],[TAT Utility (unclipped)]]&gt;1,1, IF(TechniqueData[[#This Row],[TAT Utility (unclipped)]]&lt;0,0, TechniqueData[[#This Row],[TAT Utility (unclipped)]]) )</f>
        <v>1</v>
      </c>
      <c r="AS82" s="37">
        <f>(TechniqueData[[#This Row],[Ransomware (Total '# of ATT&amp;CK Observations)]]-parameters!$D$21)/(parameters!$D$22-parameters!$D$21)</f>
        <v>4.7619047619047616E-2</v>
      </c>
      <c r="AT82" s="37">
        <f>IF(TechniqueData[[#This Row],[Count Utility (unclipped)]]&gt;1,1, IF(TechniqueData[[#This Row],[Count Utility (unclipped)]]&lt;0,0, TechniqueData[[#This Row],[Count Utility (unclipped)]]) )</f>
        <v>4.7619047619047616E-2</v>
      </c>
      <c r="AU8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1.3177331885865458</v>
      </c>
    </row>
    <row r="83" spans="1:47" ht="68" x14ac:dyDescent="0.2">
      <c r="A83" s="37">
        <f>parameters!$J$21*TechniqueData[[#This Row],[TAT Utility]]+parameters!$J$22*TechniqueData[[#This Row],[Count Utility]]</f>
        <v>0.3</v>
      </c>
      <c r="B83" s="37">
        <f t="shared" si="1"/>
        <v>99.628571428571448</v>
      </c>
      <c r="C83" s="37" t="s">
        <v>321</v>
      </c>
      <c r="D83" s="58" t="s">
        <v>318</v>
      </c>
      <c r="E83" s="37" t="s">
        <v>322</v>
      </c>
      <c r="F83" s="37">
        <v>1</v>
      </c>
      <c r="G83" s="37">
        <v>1</v>
      </c>
      <c r="H83" s="37">
        <f>parameters!$J$10*TechniqueData[[#This Row],[Before Utility]]+parameters!$J$11*TechniqueData[[#This Row],[After Utility]]</f>
        <v>0.1</v>
      </c>
      <c r="I83" s="37">
        <f>(TechniqueData[[#This Row],[Num. TID Before]]-parameters!$D$8)/(parameters!$D$9-parameters!$D$8)</f>
        <v>0.1</v>
      </c>
      <c r="J83" s="37">
        <f>IF(TechniqueData[[#This Row],[Before Utility (unclipped)]]&gt;1,1, IF(TechniqueData[[#This Row],[Before Utility (unclipped)]]&lt;0,0, TechniqueData[[#This Row],[Before Utility (unclipped)]]))</f>
        <v>0.1</v>
      </c>
      <c r="K83" s="37">
        <f>(TechniqueData[[#This Row],[Num. TID After]]-parameters!$D$10)/(parameters!$D$11-parameters!$D$10)</f>
        <v>0.1</v>
      </c>
      <c r="L83" s="37">
        <f>IF(TechniqueData[[#This Row],[After Utility (unclipped)]]&gt;1,1, IF(TechniqueData[[#This Row],[After Utility (unclipped)]]&lt;0,0, TechniqueData[[#This Row],[After Utility (unclipped)]]))</f>
        <v>0.1</v>
      </c>
      <c r="M83" s="37">
        <v>0</v>
      </c>
      <c r="N83" s="68">
        <v>0</v>
      </c>
      <c r="O83" s="68">
        <v>1</v>
      </c>
      <c r="P83" s="68">
        <v>0</v>
      </c>
      <c r="Q83" s="68">
        <v>0</v>
      </c>
      <c r="R83" s="69" t="s">
        <v>319</v>
      </c>
      <c r="S83" s="69">
        <v>10</v>
      </c>
      <c r="T83" s="69" t="s">
        <v>323</v>
      </c>
      <c r="U83" s="69">
        <v>12</v>
      </c>
      <c r="V83" s="37">
        <f>parameters!$J$4*TechniqueData[[#This Row],[Mitigations Utility]] + parameters!$J$5*TechniqueData[[#This Row],[Detections Utility]]</f>
        <v>0.21428571428571433</v>
      </c>
      <c r="W83" s="37">
        <v>22</v>
      </c>
      <c r="X83" s="37">
        <v>0.4</v>
      </c>
      <c r="Y83" s="37">
        <v>0.4</v>
      </c>
      <c r="Z83" s="37">
        <v>1</v>
      </c>
      <c r="AA83" s="37">
        <v>0.01</v>
      </c>
      <c r="AB83" s="37">
        <v>0.01</v>
      </c>
      <c r="AC83" s="37"/>
      <c r="AD83" s="58" t="s">
        <v>143</v>
      </c>
      <c r="AE83" s="37" t="str" cm="1">
        <f t="array" ref="AE83">IF(SUMPRODUCT(--(NOT(ISERR(SEARCH({"Process","Command","Script","WMI","Module","Pipe","Service"},AD83)))))&gt;0,"1","0")</f>
        <v>1</v>
      </c>
      <c r="AF83" s="37">
        <v>79</v>
      </c>
      <c r="AG83" s="37" t="str" cm="1">
        <f t="array" ref="AG83">IF(SUMPRODUCT(--(NOT(ISERR(SEARCH({"Network","Firewall"},AD83)))))&gt;0,"1","0")</f>
        <v>1</v>
      </c>
      <c r="AH83" s="37">
        <v>79</v>
      </c>
      <c r="AI83" s="37" t="str" cm="1">
        <f t="array" ref="AI83">IF(SUMPRODUCT(--(NOT(ISERR(SEARCH({"File","Group","Logon","Schedule","User","Registry","Active","Application"},AD83)))))&gt;0,"1","0")</f>
        <v>1</v>
      </c>
      <c r="AJ83" s="37">
        <v>79</v>
      </c>
      <c r="AK83" s="37" t="str" cm="1">
        <f t="array" ref="AK83">IF(SUMPRODUCT(--(NOT(ISERR(SEARCH({"Cloud","Cluster","Container","Image","Instance","Pod","Snapshot","Volume"},AD83)))))&gt;0,"1","0")</f>
        <v>0</v>
      </c>
      <c r="AL83" s="37">
        <v>79</v>
      </c>
      <c r="AM83" s="37" t="str" cm="1">
        <f t="array" ref="AM83">IF(SUMPRODUCT(--(NOT(ISERR(SEARCH({"Drive","Firmware","Host","Kernel"},AD83)))))&gt;0,"1","0")</f>
        <v>0</v>
      </c>
      <c r="AN83" s="37">
        <v>0</v>
      </c>
      <c r="AO83" s="37">
        <v>0</v>
      </c>
      <c r="AP83" s="37">
        <f>parameters!$J$21*TechniqueData[[#This Row],[TAT Utility]]+parameters!$J$22*TechniqueData[[#This Row],[Count Utility]]</f>
        <v>0.3</v>
      </c>
      <c r="AQ83" s="37">
        <f>(TechniqueData[[#This Row],[Total Top Att&amp;ck Score ]]-parameters!$D$19)/(parameters!$D$20-parameters!$D$19)</f>
        <v>33.209523809523816</v>
      </c>
      <c r="AR83" s="37">
        <f>IF(TechniqueData[[#This Row],[TAT Utility (unclipped)]]&gt;1,1, IF(TechniqueData[[#This Row],[TAT Utility (unclipped)]]&lt;0,0, TechniqueData[[#This Row],[TAT Utility (unclipped)]]) )</f>
        <v>1</v>
      </c>
      <c r="AS83" s="37">
        <f>(TechniqueData[[#This Row],[Ransomware (Total '# of ATT&amp;CK Observations)]]-parameters!$D$21)/(parameters!$D$22-parameters!$D$21)</f>
        <v>0</v>
      </c>
      <c r="AT83" s="37">
        <f>IF(TechniqueData[[#This Row],[Count Utility (unclipped)]]&gt;1,1, IF(TechniqueData[[#This Row],[Count Utility (unclipped)]]&lt;0,0, TechniqueData[[#This Row],[Count Utility (unclipped)]]) )</f>
        <v>0</v>
      </c>
      <c r="AU8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84" spans="1:47" ht="68" x14ac:dyDescent="0.2">
      <c r="A84" s="37">
        <f>parameters!$J$21*TechniqueData[[#This Row],[TAT Utility]]+parameters!$J$22*TechniqueData[[#This Row],[Count Utility]]</f>
        <v>0.3</v>
      </c>
      <c r="B84" s="37">
        <f t="shared" si="1"/>
        <v>132.98571428571427</v>
      </c>
      <c r="C84" s="37" t="s">
        <v>324</v>
      </c>
      <c r="D84" s="58" t="s">
        <v>318</v>
      </c>
      <c r="E84" s="37" t="s">
        <v>325</v>
      </c>
      <c r="F84" s="37">
        <v>1</v>
      </c>
      <c r="G84" s="37">
        <v>1</v>
      </c>
      <c r="H84" s="37">
        <f>parameters!$J$10*TechniqueData[[#This Row],[Before Utility]]+parameters!$J$11*TechniqueData[[#This Row],[After Utility]]</f>
        <v>0.1</v>
      </c>
      <c r="I84" s="37">
        <f>(TechniqueData[[#This Row],[Num. TID Before]]-parameters!$D$8)/(parameters!$D$9-parameters!$D$8)</f>
        <v>0.1</v>
      </c>
      <c r="J84" s="37">
        <f>IF(TechniqueData[[#This Row],[Before Utility (unclipped)]]&gt;1,1, IF(TechniqueData[[#This Row],[Before Utility (unclipped)]]&lt;0,0, TechniqueData[[#This Row],[Before Utility (unclipped)]]))</f>
        <v>0.1</v>
      </c>
      <c r="K84" s="37">
        <f>(TechniqueData[[#This Row],[Num. TID After]]-parameters!$D$10)/(parameters!$D$11-parameters!$D$10)</f>
        <v>0.1</v>
      </c>
      <c r="L84" s="37">
        <f>IF(TechniqueData[[#This Row],[After Utility (unclipped)]]&gt;1,1, IF(TechniqueData[[#This Row],[After Utility (unclipped)]]&lt;0,0, TechniqueData[[#This Row],[After Utility (unclipped)]]))</f>
        <v>0.1</v>
      </c>
      <c r="M84" s="37">
        <v>0</v>
      </c>
      <c r="N84" s="68">
        <v>0</v>
      </c>
      <c r="O84" s="68">
        <v>0</v>
      </c>
      <c r="P84" s="68">
        <v>0</v>
      </c>
      <c r="Q84" s="68">
        <v>0</v>
      </c>
      <c r="R84" s="69" t="s">
        <v>319</v>
      </c>
      <c r="S84" s="69">
        <v>10</v>
      </c>
      <c r="T84" s="69" t="s">
        <v>320</v>
      </c>
      <c r="U84" s="69">
        <v>23</v>
      </c>
      <c r="V84" s="37">
        <f>parameters!$J$4*TechniqueData[[#This Row],[Mitigations Utility]] + parameters!$J$5*TechniqueData[[#This Row],[Detections Utility]]</f>
        <v>0.31428571428571428</v>
      </c>
      <c r="W84" s="37">
        <v>33</v>
      </c>
      <c r="X84" s="37">
        <v>0.6</v>
      </c>
      <c r="Y84" s="37">
        <v>0.6</v>
      </c>
      <c r="Z84" s="37">
        <v>0</v>
      </c>
      <c r="AA84" s="37">
        <v>0</v>
      </c>
      <c r="AB84" s="37">
        <v>0</v>
      </c>
      <c r="AC84" s="37"/>
      <c r="AD84" s="58" t="s">
        <v>143</v>
      </c>
      <c r="AE84" s="37" t="str" cm="1">
        <f t="array" ref="AE84">IF(SUMPRODUCT(--(NOT(ISERR(SEARCH({"Process","Command","Script","WMI","Module","Pipe","Service"},AD84)))))&gt;0,"1","0")</f>
        <v>1</v>
      </c>
      <c r="AF84" s="37">
        <v>80</v>
      </c>
      <c r="AG84" s="37" t="str" cm="1">
        <f t="array" ref="AG84">IF(SUMPRODUCT(--(NOT(ISERR(SEARCH({"Network","Firewall"},AD84)))))&gt;0,"1","0")</f>
        <v>1</v>
      </c>
      <c r="AH84" s="37">
        <v>80</v>
      </c>
      <c r="AI84" s="37" t="str" cm="1">
        <f t="array" ref="AI84">IF(SUMPRODUCT(--(NOT(ISERR(SEARCH({"File","Group","Logon","Schedule","User","Registry","Active","Application"},AD84)))))&gt;0,"1","0")</f>
        <v>1</v>
      </c>
      <c r="AJ84" s="37">
        <v>80</v>
      </c>
      <c r="AK84" s="37" t="str" cm="1">
        <f t="array" ref="AK84">IF(SUMPRODUCT(--(NOT(ISERR(SEARCH({"Cloud","Cluster","Container","Image","Instance","Pod","Snapshot","Volume"},AD84)))))&gt;0,"1","0")</f>
        <v>0</v>
      </c>
      <c r="AL84" s="37">
        <v>80</v>
      </c>
      <c r="AM84" s="37" t="str" cm="1">
        <f t="array" ref="AM84">IF(SUMPRODUCT(--(NOT(ISERR(SEARCH({"Drive","Firmware","Host","Kernel"},AD84)))))&gt;0,"1","0")</f>
        <v>0</v>
      </c>
      <c r="AN84" s="37">
        <v>0</v>
      </c>
      <c r="AO84" s="37">
        <v>0</v>
      </c>
      <c r="AP84" s="37">
        <f>parameters!$J$21*TechniqueData[[#This Row],[TAT Utility]]+parameters!$J$22*TechniqueData[[#This Row],[Count Utility]]</f>
        <v>0.3</v>
      </c>
      <c r="AQ84" s="37">
        <f>(TechniqueData[[#This Row],[Total Top Att&amp;ck Score ]]-parameters!$D$19)/(parameters!$D$20-parameters!$D$19)</f>
        <v>44.328571428571422</v>
      </c>
      <c r="AR84" s="37">
        <f>IF(TechniqueData[[#This Row],[TAT Utility (unclipped)]]&gt;1,1, IF(TechniqueData[[#This Row],[TAT Utility (unclipped)]]&lt;0,0, TechniqueData[[#This Row],[TAT Utility (unclipped)]]) )</f>
        <v>1</v>
      </c>
      <c r="AS84" s="37">
        <f>(TechniqueData[[#This Row],[Ransomware (Total '# of ATT&amp;CK Observations)]]-parameters!$D$21)/(parameters!$D$22-parameters!$D$21)</f>
        <v>0</v>
      </c>
      <c r="AT84" s="37">
        <f>IF(TechniqueData[[#This Row],[Count Utility (unclipped)]]&gt;1,1, IF(TechniqueData[[#This Row],[Count Utility (unclipped)]]&lt;0,0, TechniqueData[[#This Row],[Count Utility (unclipped)]]) )</f>
        <v>0</v>
      </c>
      <c r="AU8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85" spans="1:47" ht="68" x14ac:dyDescent="0.2">
      <c r="A85" s="37">
        <f>parameters!$J$21*TechniqueData[[#This Row],[TAT Utility]]+parameters!$J$22*TechniqueData[[#This Row],[Count Utility]]</f>
        <v>0.3</v>
      </c>
      <c r="B85" s="37">
        <f t="shared" si="1"/>
        <v>173.33336428571431</v>
      </c>
      <c r="C85" s="37" t="s">
        <v>326</v>
      </c>
      <c r="D85" s="58" t="s">
        <v>318</v>
      </c>
      <c r="E85" s="37" t="s">
        <v>327</v>
      </c>
      <c r="F85" s="37">
        <v>1</v>
      </c>
      <c r="G85" s="37">
        <v>1</v>
      </c>
      <c r="H85" s="37">
        <f>parameters!$J$10*TechniqueData[[#This Row],[Before Utility]]+parameters!$J$11*TechniqueData[[#This Row],[After Utility]]</f>
        <v>0.1</v>
      </c>
      <c r="I85" s="37">
        <f>(TechniqueData[[#This Row],[Num. TID Before]]-parameters!$D$8)/(parameters!$D$9-parameters!$D$8)</f>
        <v>0.1</v>
      </c>
      <c r="J85" s="37">
        <f>IF(TechniqueData[[#This Row],[Before Utility (unclipped)]]&gt;1,1, IF(TechniqueData[[#This Row],[Before Utility (unclipped)]]&lt;0,0, TechniqueData[[#This Row],[Before Utility (unclipped)]]))</f>
        <v>0.1</v>
      </c>
      <c r="K85" s="37">
        <f>(TechniqueData[[#This Row],[Num. TID After]]-parameters!$D$10)/(parameters!$D$11-parameters!$D$10)</f>
        <v>0.1</v>
      </c>
      <c r="L85" s="37">
        <f>IF(TechniqueData[[#This Row],[After Utility (unclipped)]]&gt;1,1, IF(TechniqueData[[#This Row],[After Utility (unclipped)]]&lt;0,0, TechniqueData[[#This Row],[After Utility (unclipped)]]))</f>
        <v>0.1</v>
      </c>
      <c r="M85" s="37">
        <v>0</v>
      </c>
      <c r="N85" s="68">
        <v>0</v>
      </c>
      <c r="O85" s="68">
        <v>14</v>
      </c>
      <c r="P85" s="68">
        <v>0</v>
      </c>
      <c r="Q85" s="68">
        <v>9</v>
      </c>
      <c r="R85" s="69" t="s">
        <v>319</v>
      </c>
      <c r="S85" s="69">
        <v>10</v>
      </c>
      <c r="T85" s="69" t="s">
        <v>328</v>
      </c>
      <c r="U85" s="69">
        <v>24</v>
      </c>
      <c r="V85" s="37">
        <f>parameters!$J$4*TechniqueData[[#This Row],[Mitigations Utility]] + parameters!$J$5*TechniqueData[[#This Row],[Detections Utility]]</f>
        <v>0.43333342857142859</v>
      </c>
      <c r="W85" s="37">
        <v>34</v>
      </c>
      <c r="X85" s="37">
        <v>0.61818200000000001</v>
      </c>
      <c r="Y85" s="37">
        <v>0.61818200000000001</v>
      </c>
      <c r="Z85" s="37">
        <v>23</v>
      </c>
      <c r="AA85" s="37">
        <v>0.23</v>
      </c>
      <c r="AB85" s="37">
        <v>0.23</v>
      </c>
      <c r="AC85" s="37"/>
      <c r="AD85" s="58" t="s">
        <v>143</v>
      </c>
      <c r="AE85" s="37" t="str" cm="1">
        <f t="array" ref="AE85">IF(SUMPRODUCT(--(NOT(ISERR(SEARCH({"Process","Command","Script","WMI","Module","Pipe","Service"},AD85)))))&gt;0,"1","0")</f>
        <v>1</v>
      </c>
      <c r="AF85" s="37">
        <v>81</v>
      </c>
      <c r="AG85" s="37" t="str" cm="1">
        <f t="array" ref="AG85">IF(SUMPRODUCT(--(NOT(ISERR(SEARCH({"Network","Firewall"},AD85)))))&gt;0,"1","0")</f>
        <v>1</v>
      </c>
      <c r="AH85" s="37">
        <v>81</v>
      </c>
      <c r="AI85" s="37" t="str" cm="1">
        <f t="array" ref="AI85">IF(SUMPRODUCT(--(NOT(ISERR(SEARCH({"File","Group","Logon","Schedule","User","Registry","Active","Application"},AD85)))))&gt;0,"1","0")</f>
        <v>1</v>
      </c>
      <c r="AJ85" s="37">
        <v>81</v>
      </c>
      <c r="AK85" s="37" t="str" cm="1">
        <f t="array" ref="AK85">IF(SUMPRODUCT(--(NOT(ISERR(SEARCH({"Cloud","Cluster","Container","Image","Instance","Pod","Snapshot","Volume"},AD85)))))&gt;0,"1","0")</f>
        <v>0</v>
      </c>
      <c r="AL85" s="37">
        <v>81</v>
      </c>
      <c r="AM85" s="37" t="str" cm="1">
        <f t="array" ref="AM85">IF(SUMPRODUCT(--(NOT(ISERR(SEARCH({"Drive","Firmware","Host","Kernel"},AD85)))))&gt;0,"1","0")</f>
        <v>0</v>
      </c>
      <c r="AN85" s="37">
        <v>0</v>
      </c>
      <c r="AO85" s="37">
        <v>0</v>
      </c>
      <c r="AP85" s="37">
        <f>parameters!$J$21*TechniqueData[[#This Row],[TAT Utility]]+parameters!$J$22*TechniqueData[[#This Row],[Count Utility]]</f>
        <v>0.3</v>
      </c>
      <c r="AQ85" s="37">
        <f>(TechniqueData[[#This Row],[Total Top Att&amp;ck Score ]]-parameters!$D$19)/(parameters!$D$20-parameters!$D$19)</f>
        <v>57.777788095238101</v>
      </c>
      <c r="AR85" s="37">
        <f>IF(TechniqueData[[#This Row],[TAT Utility (unclipped)]]&gt;1,1, IF(TechniqueData[[#This Row],[TAT Utility (unclipped)]]&lt;0,0, TechniqueData[[#This Row],[TAT Utility (unclipped)]]) )</f>
        <v>1</v>
      </c>
      <c r="AS85" s="37">
        <f>(TechniqueData[[#This Row],[Ransomware (Total '# of ATT&amp;CK Observations)]]-parameters!$D$21)/(parameters!$D$22-parameters!$D$21)</f>
        <v>0</v>
      </c>
      <c r="AT85" s="37">
        <f>IF(TechniqueData[[#This Row],[Count Utility (unclipped)]]&gt;1,1, IF(TechniqueData[[#This Row],[Count Utility (unclipped)]]&lt;0,0, TechniqueData[[#This Row],[Count Utility (unclipped)]]) )</f>
        <v>0</v>
      </c>
      <c r="AU8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86" spans="1:47" ht="34" x14ac:dyDescent="0.2">
      <c r="A86" s="37">
        <f>parameters!$J$21*TechniqueData[[#This Row],[TAT Utility]]+parameters!$J$22*TechniqueData[[#This Row],[Count Utility]]</f>
        <v>0.36666666666666664</v>
      </c>
      <c r="B86" s="37">
        <f t="shared" si="1"/>
        <v>57.966666666666661</v>
      </c>
      <c r="C86" s="37" t="s">
        <v>329</v>
      </c>
      <c r="D86" s="58" t="s">
        <v>330</v>
      </c>
      <c r="E86" s="37"/>
      <c r="F86" s="37">
        <v>1</v>
      </c>
      <c r="G86" s="37">
        <v>1</v>
      </c>
      <c r="H86" s="37">
        <f>parameters!$J$10*TechniqueData[[#This Row],[Before Utility]]+parameters!$J$11*TechniqueData[[#This Row],[After Utility]]</f>
        <v>0.1</v>
      </c>
      <c r="I86" s="37">
        <f>(TechniqueData[[#This Row],[Num. TID Before]]-parameters!$D$8)/(parameters!$D$9-parameters!$D$8)</f>
        <v>0.1</v>
      </c>
      <c r="J86" s="37">
        <f>IF(TechniqueData[[#This Row],[Before Utility (unclipped)]]&gt;1,1, IF(TechniqueData[[#This Row],[Before Utility (unclipped)]]&lt;0,0, TechniqueData[[#This Row],[Before Utility (unclipped)]]))</f>
        <v>0.1</v>
      </c>
      <c r="K86" s="37">
        <f>(TechniqueData[[#This Row],[Num. TID After]]-parameters!$D$10)/(parameters!$D$11-parameters!$D$10)</f>
        <v>0.1</v>
      </c>
      <c r="L86" s="37">
        <f>IF(TechniqueData[[#This Row],[After Utility (unclipped)]]&gt;1,1, IF(TechniqueData[[#This Row],[After Utility (unclipped)]]&lt;0,0, TechniqueData[[#This Row],[After Utility (unclipped)]]))</f>
        <v>0.1</v>
      </c>
      <c r="M86" s="37">
        <v>0</v>
      </c>
      <c r="N86" s="68">
        <v>1</v>
      </c>
      <c r="O86" s="68">
        <v>8</v>
      </c>
      <c r="P86" s="68">
        <v>1</v>
      </c>
      <c r="Q86" s="68">
        <v>6</v>
      </c>
      <c r="R86" s="69"/>
      <c r="S86" s="69">
        <v>0</v>
      </c>
      <c r="T86" s="69"/>
      <c r="U86" s="69">
        <v>0</v>
      </c>
      <c r="V86" s="37">
        <f>parameters!$J$4*TechniqueData[[#This Row],[Mitigations Utility]] + parameters!$J$5*TechniqueData[[#This Row],[Detections Utility]]</f>
        <v>7.6190476190476183E-2</v>
      </c>
      <c r="W86" s="37">
        <v>0</v>
      </c>
      <c r="X86" s="37">
        <v>0</v>
      </c>
      <c r="Y86" s="37">
        <v>0</v>
      </c>
      <c r="Z86" s="37">
        <v>16</v>
      </c>
      <c r="AA86" s="37">
        <v>0.16</v>
      </c>
      <c r="AB86" s="37">
        <v>0.16</v>
      </c>
      <c r="AC86" s="37"/>
      <c r="AD86" s="58" t="s">
        <v>131</v>
      </c>
      <c r="AE86" s="37" t="str" cm="1">
        <f t="array" ref="AE86">IF(SUMPRODUCT(--(NOT(ISERR(SEARCH({"Process","Command","Script","WMI","Module","Pipe","Service"},AD86)))))&gt;0,"1","0")</f>
        <v>1</v>
      </c>
      <c r="AF86" s="37">
        <v>82</v>
      </c>
      <c r="AG86" s="37" t="str" cm="1">
        <f t="array" ref="AG86">IF(SUMPRODUCT(--(NOT(ISERR(SEARCH({"Network","Firewall"},AD86)))))&gt;0,"1","0")</f>
        <v>0</v>
      </c>
      <c r="AH86" s="37">
        <v>82</v>
      </c>
      <c r="AI86" s="37" t="str" cm="1">
        <f t="array" ref="AI86">IF(SUMPRODUCT(--(NOT(ISERR(SEARCH({"File","Group","Logon","Schedule","User","Registry","Active","Application"},AD86)))))&gt;0,"1","0")</f>
        <v>0</v>
      </c>
      <c r="AJ86" s="37">
        <v>82</v>
      </c>
      <c r="AK86" s="37" t="str" cm="1">
        <f t="array" ref="AK86">IF(SUMPRODUCT(--(NOT(ISERR(SEARCH({"Cloud","Cluster","Container","Image","Instance","Pod","Snapshot","Volume"},AD86)))))&gt;0,"1","0")</f>
        <v>0</v>
      </c>
      <c r="AL86" s="37">
        <v>82</v>
      </c>
      <c r="AM86" s="37" t="str" cm="1">
        <f t="array" ref="AM86">IF(SUMPRODUCT(--(NOT(ISERR(SEARCH({"Drive","Firmware","Host","Kernel"},AD86)))))&gt;0,"1","0")</f>
        <v>0</v>
      </c>
      <c r="AN86" s="37">
        <v>0</v>
      </c>
      <c r="AO86" s="37">
        <v>2</v>
      </c>
      <c r="AP86" s="37">
        <f>parameters!$J$21*TechniqueData[[#This Row],[TAT Utility]]+parameters!$J$22*TechniqueData[[#This Row],[Count Utility]]</f>
        <v>0.36666666666666664</v>
      </c>
      <c r="AQ86" s="37">
        <f>(TechniqueData[[#This Row],[Total Top Att&amp;ck Score ]]-parameters!$D$19)/(parameters!$D$20-parameters!$D$19)</f>
        <v>19.322222222222219</v>
      </c>
      <c r="AR86" s="37">
        <f>IF(TechniqueData[[#This Row],[TAT Utility (unclipped)]]&gt;1,1, IF(TechniqueData[[#This Row],[TAT Utility (unclipped)]]&lt;0,0, TechniqueData[[#This Row],[TAT Utility (unclipped)]]) )</f>
        <v>1</v>
      </c>
      <c r="AS86" s="37">
        <f>(TechniqueData[[#This Row],[Ransomware (Total '# of ATT&amp;CK Observations)]]-parameters!$D$21)/(parameters!$D$22-parameters!$D$21)</f>
        <v>9.5238095238095233E-2</v>
      </c>
      <c r="AT86" s="37">
        <f>IF(TechniqueData[[#This Row],[Count Utility (unclipped)]]&gt;1,1, IF(TechniqueData[[#This Row],[Count Utility (unclipped)]]&lt;0,0, TechniqueData[[#This Row],[Count Utility (unclipped)]]) )</f>
        <v>9.5238095238095233E-2</v>
      </c>
      <c r="AU8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0.96772486772486754</v>
      </c>
    </row>
    <row r="87" spans="1:47" ht="34" x14ac:dyDescent="0.2">
      <c r="A87" s="37">
        <f>parameters!$J$21*TechniqueData[[#This Row],[TAT Utility]]+parameters!$J$22*TechniqueData[[#This Row],[Count Utility]]</f>
        <v>0.3</v>
      </c>
      <c r="B87" s="37">
        <f t="shared" si="1"/>
        <v>33.300000000000004</v>
      </c>
      <c r="C87" s="37" t="s">
        <v>331</v>
      </c>
      <c r="D87" s="58" t="s">
        <v>332</v>
      </c>
      <c r="E87" s="37"/>
      <c r="F87" s="37">
        <v>1</v>
      </c>
      <c r="G87" s="37">
        <v>1</v>
      </c>
      <c r="H87" s="37">
        <f>parameters!$J$10*TechniqueData[[#This Row],[Before Utility]]+parameters!$J$11*TechniqueData[[#This Row],[After Utility]]</f>
        <v>0.1</v>
      </c>
      <c r="I87" s="37">
        <f>(TechniqueData[[#This Row],[Num. TID Before]]-parameters!$D$8)/(parameters!$D$9-parameters!$D$8)</f>
        <v>0.1</v>
      </c>
      <c r="J87" s="37">
        <f>IF(TechniqueData[[#This Row],[Before Utility (unclipped)]]&gt;1,1, IF(TechniqueData[[#This Row],[Before Utility (unclipped)]]&lt;0,0, TechniqueData[[#This Row],[Before Utility (unclipped)]]))</f>
        <v>0.1</v>
      </c>
      <c r="K87" s="37">
        <f>(TechniqueData[[#This Row],[Num. TID After]]-parameters!$D$10)/(parameters!$D$11-parameters!$D$10)</f>
        <v>0.1</v>
      </c>
      <c r="L87" s="37">
        <f>IF(TechniqueData[[#This Row],[After Utility (unclipped)]]&gt;1,1, IF(TechniqueData[[#This Row],[After Utility (unclipped)]]&lt;0,0, TechniqueData[[#This Row],[After Utility (unclipped)]]))</f>
        <v>0.1</v>
      </c>
      <c r="M87" s="37">
        <v>0</v>
      </c>
      <c r="N87" s="68">
        <v>0</v>
      </c>
      <c r="O87" s="68">
        <v>0</v>
      </c>
      <c r="P87" s="68">
        <v>0</v>
      </c>
      <c r="Q87" s="68">
        <v>0</v>
      </c>
      <c r="R87" s="69"/>
      <c r="S87" s="69">
        <v>0</v>
      </c>
      <c r="T87" s="69"/>
      <c r="U87" s="69">
        <v>0</v>
      </c>
      <c r="V87" s="37">
        <f>parameters!$J$4*TechniqueData[[#This Row],[Mitigations Utility]] + parameters!$J$5*TechniqueData[[#This Row],[Detections Utility]]</f>
        <v>0</v>
      </c>
      <c r="W87" s="37">
        <v>0</v>
      </c>
      <c r="X87" s="37">
        <v>0</v>
      </c>
      <c r="Y87" s="37">
        <v>0</v>
      </c>
      <c r="Z87" s="37">
        <v>0</v>
      </c>
      <c r="AA87" s="37">
        <v>0</v>
      </c>
      <c r="AB87" s="37">
        <v>0</v>
      </c>
      <c r="AC87" s="37" t="s">
        <v>209</v>
      </c>
      <c r="AD87" s="58" t="s">
        <v>333</v>
      </c>
      <c r="AE87" s="37" t="str" cm="1">
        <f t="array" ref="AE87">IF(SUMPRODUCT(--(NOT(ISERR(SEARCH({"Process","Command","Script","WMI","Module","Pipe","Service"},AD87)))))&gt;0,"1","0")</f>
        <v>1</v>
      </c>
      <c r="AF87" s="37">
        <v>83</v>
      </c>
      <c r="AG87" s="37" t="str" cm="1">
        <f t="array" ref="AG87">IF(SUMPRODUCT(--(NOT(ISERR(SEARCH({"Network","Firewall"},AD87)))))&gt;0,"1","0")</f>
        <v>0</v>
      </c>
      <c r="AH87" s="37">
        <v>83</v>
      </c>
      <c r="AI87" s="37" t="str" cm="1">
        <f t="array" ref="AI87">IF(SUMPRODUCT(--(NOT(ISERR(SEARCH({"File","Group","Logon","Schedule","User","Registry","Active","Application"},AD87)))))&gt;0,"1","0")</f>
        <v>1</v>
      </c>
      <c r="AJ87" s="37">
        <v>83</v>
      </c>
      <c r="AK87" s="37" t="str" cm="1">
        <f t="array" ref="AK87">IF(SUMPRODUCT(--(NOT(ISERR(SEARCH({"Cloud","Cluster","Container","Image","Instance","Pod","Snapshot","Volume"},AD87)))))&gt;0,"1","0")</f>
        <v>0</v>
      </c>
      <c r="AL87" s="37">
        <v>83</v>
      </c>
      <c r="AM87" s="37" t="str" cm="1">
        <f t="array" ref="AM87">IF(SUMPRODUCT(--(NOT(ISERR(SEARCH({"Drive","Firmware","Host","Kernel"},AD87)))))&gt;0,"1","0")</f>
        <v>0</v>
      </c>
      <c r="AN87" s="37">
        <v>0</v>
      </c>
      <c r="AO87" s="37"/>
      <c r="AP87" s="37">
        <f>parameters!$J$21*TechniqueData[[#This Row],[TAT Utility]]+parameters!$J$22*TechniqueData[[#This Row],[Count Utility]]</f>
        <v>0.3</v>
      </c>
      <c r="AQ87" s="37">
        <f>(TechniqueData[[#This Row],[Total Top Att&amp;ck Score ]]-parameters!$D$19)/(parameters!$D$20-parameters!$D$19)</f>
        <v>11.100000000000001</v>
      </c>
      <c r="AR87" s="37">
        <f>IF(TechniqueData[[#This Row],[TAT Utility (unclipped)]]&gt;1,1, IF(TechniqueData[[#This Row],[TAT Utility (unclipped)]]&lt;0,0, TechniqueData[[#This Row],[TAT Utility (unclipped)]]) )</f>
        <v>1</v>
      </c>
      <c r="AS87" s="37">
        <f>(TechniqueData[[#This Row],[Ransomware (Total '# of ATT&amp;CK Observations)]]-parameters!$D$21)/(parameters!$D$22-parameters!$D$21)</f>
        <v>0</v>
      </c>
      <c r="AT87" s="37">
        <f>IF(TechniqueData[[#This Row],[Count Utility (unclipped)]]&gt;1,1, IF(TechniqueData[[#This Row],[Count Utility (unclipped)]]&lt;0,0, TechniqueData[[#This Row],[Count Utility (unclipped)]]) )</f>
        <v>0</v>
      </c>
      <c r="AU8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88" spans="1:47" ht="34" x14ac:dyDescent="0.2">
      <c r="A88" s="37">
        <f>parameters!$J$21*TechniqueData[[#This Row],[TAT Utility]]+parameters!$J$22*TechniqueData[[#This Row],[Count Utility]]</f>
        <v>0.3</v>
      </c>
      <c r="B88" s="37">
        <f t="shared" si="1"/>
        <v>113.93801500000001</v>
      </c>
      <c r="C88" s="37" t="s">
        <v>334</v>
      </c>
      <c r="D88" s="58" t="s">
        <v>335</v>
      </c>
      <c r="E88" s="37"/>
      <c r="F88" s="37">
        <v>1</v>
      </c>
      <c r="G88" s="37">
        <v>1</v>
      </c>
      <c r="H88" s="37">
        <f>parameters!$J$10*TechniqueData[[#This Row],[Before Utility]]+parameters!$J$11*TechniqueData[[#This Row],[After Utility]]</f>
        <v>0.1</v>
      </c>
      <c r="I88" s="37">
        <f>(TechniqueData[[#This Row],[Num. TID Before]]-parameters!$D$8)/(parameters!$D$9-parameters!$D$8)</f>
        <v>0.1</v>
      </c>
      <c r="J88" s="37">
        <f>IF(TechniqueData[[#This Row],[Before Utility (unclipped)]]&gt;1,1, IF(TechniqueData[[#This Row],[Before Utility (unclipped)]]&lt;0,0, TechniqueData[[#This Row],[Before Utility (unclipped)]]))</f>
        <v>0.1</v>
      </c>
      <c r="K88" s="37">
        <f>(TechniqueData[[#This Row],[Num. TID After]]-parameters!$D$10)/(parameters!$D$11-parameters!$D$10)</f>
        <v>0.1</v>
      </c>
      <c r="L88" s="37">
        <f>IF(TechniqueData[[#This Row],[After Utility (unclipped)]]&gt;1,1, IF(TechniqueData[[#This Row],[After Utility (unclipped)]]&lt;0,0, TechniqueData[[#This Row],[After Utility (unclipped)]]))</f>
        <v>0.1</v>
      </c>
      <c r="M88" s="37">
        <v>0</v>
      </c>
      <c r="N88" s="68">
        <v>0</v>
      </c>
      <c r="O88" s="68">
        <v>0</v>
      </c>
      <c r="P88" s="68">
        <v>0</v>
      </c>
      <c r="Q88" s="68">
        <v>0</v>
      </c>
      <c r="R88" s="69" t="s">
        <v>336</v>
      </c>
      <c r="S88" s="69">
        <v>6</v>
      </c>
      <c r="T88" s="69" t="s">
        <v>337</v>
      </c>
      <c r="U88" s="69">
        <v>19</v>
      </c>
      <c r="V88" s="37">
        <f>parameters!$J$4*TechniqueData[[#This Row],[Mitigations Utility]] + parameters!$J$5*TechniqueData[[#This Row],[Detections Utility]]</f>
        <v>0.238095</v>
      </c>
      <c r="W88" s="37">
        <v>25</v>
      </c>
      <c r="X88" s="37">
        <v>0.45454499999999998</v>
      </c>
      <c r="Y88" s="37">
        <v>0.45454499999999998</v>
      </c>
      <c r="Z88" s="37">
        <v>0</v>
      </c>
      <c r="AA88" s="37">
        <v>0</v>
      </c>
      <c r="AB88" s="37">
        <v>0</v>
      </c>
      <c r="AC88" s="37"/>
      <c r="AD88" s="58" t="s">
        <v>338</v>
      </c>
      <c r="AE88" s="37" t="str" cm="1">
        <f t="array" ref="AE88">IF(SUMPRODUCT(--(NOT(ISERR(SEARCH({"Process","Command","Script","WMI","Module","Pipe","Service"},AD88)))))&gt;0,"1","0")</f>
        <v>1</v>
      </c>
      <c r="AF88" s="37">
        <v>84</v>
      </c>
      <c r="AG88" s="37" t="str" cm="1">
        <f t="array" ref="AG88">IF(SUMPRODUCT(--(NOT(ISERR(SEARCH({"Network","Firewall"},AD88)))))&gt;0,"1","0")</f>
        <v>0</v>
      </c>
      <c r="AH88" s="37">
        <v>84</v>
      </c>
      <c r="AI88" s="37" t="str" cm="1">
        <f t="array" ref="AI88">IF(SUMPRODUCT(--(NOT(ISERR(SEARCH({"File","Group","Logon","Schedule","User","Registry","Active","Application"},AD88)))))&gt;0,"1","0")</f>
        <v>1</v>
      </c>
      <c r="AJ88" s="37">
        <v>84</v>
      </c>
      <c r="AK88" s="37" t="str" cm="1">
        <f t="array" ref="AK88">IF(SUMPRODUCT(--(NOT(ISERR(SEARCH({"Cloud","Cluster","Container","Image","Instance","Pod","Snapshot","Volume"},AD88)))))&gt;0,"1","0")</f>
        <v>0</v>
      </c>
      <c r="AL88" s="37">
        <v>84</v>
      </c>
      <c r="AM88" s="37" t="str" cm="1">
        <f t="array" ref="AM88">IF(SUMPRODUCT(--(NOT(ISERR(SEARCH({"Drive","Firmware","Host","Kernel"},AD88)))))&gt;0,"1","0")</f>
        <v>1</v>
      </c>
      <c r="AN88" s="37">
        <v>0</v>
      </c>
      <c r="AO88" s="37">
        <v>0</v>
      </c>
      <c r="AP88" s="37">
        <f>parameters!$J$21*TechniqueData[[#This Row],[TAT Utility]]+parameters!$J$22*TechniqueData[[#This Row],[Count Utility]]</f>
        <v>0.3</v>
      </c>
      <c r="AQ88" s="37">
        <f>(TechniqueData[[#This Row],[Total Top Att&amp;ck Score ]]-parameters!$D$19)/(parameters!$D$20-parameters!$D$19)</f>
        <v>37.979338333333338</v>
      </c>
      <c r="AR88" s="37">
        <f>IF(TechniqueData[[#This Row],[TAT Utility (unclipped)]]&gt;1,1, IF(TechniqueData[[#This Row],[TAT Utility (unclipped)]]&lt;0,0, TechniqueData[[#This Row],[TAT Utility (unclipped)]]) )</f>
        <v>1</v>
      </c>
      <c r="AS88" s="37">
        <f>(TechniqueData[[#This Row],[Ransomware (Total '# of ATT&amp;CK Observations)]]-parameters!$D$21)/(parameters!$D$22-parameters!$D$21)</f>
        <v>0</v>
      </c>
      <c r="AT88" s="37">
        <f>IF(TechniqueData[[#This Row],[Count Utility (unclipped)]]&gt;1,1, IF(TechniqueData[[#This Row],[Count Utility (unclipped)]]&lt;0,0, TechniqueData[[#This Row],[Count Utility (unclipped)]]) )</f>
        <v>0</v>
      </c>
      <c r="AU8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89" spans="1:47" ht="34" x14ac:dyDescent="0.2">
      <c r="A89" s="37">
        <f>parameters!$J$21*TechniqueData[[#This Row],[TAT Utility]]+parameters!$J$22*TechniqueData[[#This Row],[Count Utility]]</f>
        <v>0.3</v>
      </c>
      <c r="B89" s="37">
        <f t="shared" si="1"/>
        <v>115.29039500000002</v>
      </c>
      <c r="C89" s="37" t="s">
        <v>339</v>
      </c>
      <c r="D89" s="58" t="s">
        <v>335</v>
      </c>
      <c r="E89" s="37" t="s">
        <v>340</v>
      </c>
      <c r="F89" s="37">
        <v>1</v>
      </c>
      <c r="G89" s="37">
        <v>1</v>
      </c>
      <c r="H89" s="37">
        <f>parameters!$J$10*TechniqueData[[#This Row],[Before Utility]]+parameters!$J$11*TechniqueData[[#This Row],[After Utility]]</f>
        <v>0.1</v>
      </c>
      <c r="I89" s="37">
        <f>(TechniqueData[[#This Row],[Num. TID Before]]-parameters!$D$8)/(parameters!$D$9-parameters!$D$8)</f>
        <v>0.1</v>
      </c>
      <c r="J89" s="37">
        <f>IF(TechniqueData[[#This Row],[Before Utility (unclipped)]]&gt;1,1, IF(TechniqueData[[#This Row],[Before Utility (unclipped)]]&lt;0,0, TechniqueData[[#This Row],[Before Utility (unclipped)]]))</f>
        <v>0.1</v>
      </c>
      <c r="K89" s="37">
        <f>(TechniqueData[[#This Row],[Num. TID After]]-parameters!$D$10)/(parameters!$D$11-parameters!$D$10)</f>
        <v>0.1</v>
      </c>
      <c r="L89" s="37">
        <f>IF(TechniqueData[[#This Row],[After Utility (unclipped)]]&gt;1,1, IF(TechniqueData[[#This Row],[After Utility (unclipped)]]&lt;0,0, TechniqueData[[#This Row],[After Utility (unclipped)]]))</f>
        <v>0.1</v>
      </c>
      <c r="M89" s="37">
        <v>0</v>
      </c>
      <c r="N89" s="68">
        <v>0</v>
      </c>
      <c r="O89" s="68">
        <v>0</v>
      </c>
      <c r="P89" s="68">
        <v>0</v>
      </c>
      <c r="Q89" s="68">
        <v>0</v>
      </c>
      <c r="R89" s="69" t="s">
        <v>336</v>
      </c>
      <c r="S89" s="69">
        <v>6</v>
      </c>
      <c r="T89" s="69" t="s">
        <v>337</v>
      </c>
      <c r="U89" s="69">
        <v>19</v>
      </c>
      <c r="V89" s="37">
        <f>parameters!$J$4*TechniqueData[[#This Row],[Mitigations Utility]] + parameters!$J$5*TechniqueData[[#This Row],[Detections Utility]]</f>
        <v>0.238095</v>
      </c>
      <c r="W89" s="37">
        <v>25</v>
      </c>
      <c r="X89" s="37">
        <v>0.45454499999999998</v>
      </c>
      <c r="Y89" s="37">
        <v>0.45454499999999998</v>
      </c>
      <c r="Z89" s="37">
        <v>0</v>
      </c>
      <c r="AA89" s="37">
        <v>0</v>
      </c>
      <c r="AB89" s="37">
        <v>0</v>
      </c>
      <c r="AC89" s="37"/>
      <c r="AD89" s="58" t="s">
        <v>338</v>
      </c>
      <c r="AE89" s="37" t="str" cm="1">
        <f t="array" ref="AE89">IF(SUMPRODUCT(--(NOT(ISERR(SEARCH({"Process","Command","Script","WMI","Module","Pipe","Service"},AD89)))))&gt;0,"1","0")</f>
        <v>1</v>
      </c>
      <c r="AF89" s="37">
        <v>85</v>
      </c>
      <c r="AG89" s="37" t="str" cm="1">
        <f t="array" ref="AG89">IF(SUMPRODUCT(--(NOT(ISERR(SEARCH({"Network","Firewall"},AD89)))))&gt;0,"1","0")</f>
        <v>0</v>
      </c>
      <c r="AH89" s="37">
        <v>85</v>
      </c>
      <c r="AI89" s="37" t="str" cm="1">
        <f t="array" ref="AI89">IF(SUMPRODUCT(--(NOT(ISERR(SEARCH({"File","Group","Logon","Schedule","User","Registry","Active","Application"},AD89)))))&gt;0,"1","0")</f>
        <v>1</v>
      </c>
      <c r="AJ89" s="37">
        <v>85</v>
      </c>
      <c r="AK89" s="37" t="str" cm="1">
        <f t="array" ref="AK89">IF(SUMPRODUCT(--(NOT(ISERR(SEARCH({"Cloud","Cluster","Container","Image","Instance","Pod","Snapshot","Volume"},AD89)))))&gt;0,"1","0")</f>
        <v>0</v>
      </c>
      <c r="AL89" s="37">
        <v>85</v>
      </c>
      <c r="AM89" s="37" t="str" cm="1">
        <f t="array" ref="AM89">IF(SUMPRODUCT(--(NOT(ISERR(SEARCH({"Drive","Firmware","Host","Kernel"},AD89)))))&gt;0,"1","0")</f>
        <v>1</v>
      </c>
      <c r="AN89" s="37">
        <v>0</v>
      </c>
      <c r="AO89" s="37">
        <v>0</v>
      </c>
      <c r="AP89" s="37">
        <f>parameters!$J$21*TechniqueData[[#This Row],[TAT Utility]]+parameters!$J$22*TechniqueData[[#This Row],[Count Utility]]</f>
        <v>0.3</v>
      </c>
      <c r="AQ89" s="37">
        <f>(TechniqueData[[#This Row],[Total Top Att&amp;ck Score ]]-parameters!$D$19)/(parameters!$D$20-parameters!$D$19)</f>
        <v>38.430131666666675</v>
      </c>
      <c r="AR89" s="37">
        <f>IF(TechniqueData[[#This Row],[TAT Utility (unclipped)]]&gt;1,1, IF(TechniqueData[[#This Row],[TAT Utility (unclipped)]]&lt;0,0, TechniqueData[[#This Row],[TAT Utility (unclipped)]]) )</f>
        <v>1</v>
      </c>
      <c r="AS89" s="37">
        <f>(TechniqueData[[#This Row],[Ransomware (Total '# of ATT&amp;CK Observations)]]-parameters!$D$21)/(parameters!$D$22-parameters!$D$21)</f>
        <v>0</v>
      </c>
      <c r="AT89" s="37">
        <f>IF(TechniqueData[[#This Row],[Count Utility (unclipped)]]&gt;1,1, IF(TechniqueData[[#This Row],[Count Utility (unclipped)]]&lt;0,0, TechniqueData[[#This Row],[Count Utility (unclipped)]]) )</f>
        <v>0</v>
      </c>
      <c r="AU8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90" spans="1:47" ht="68" x14ac:dyDescent="0.2">
      <c r="A90" s="37">
        <f>parameters!$J$21*TechniqueData[[#This Row],[TAT Utility]]+parameters!$J$22*TechniqueData[[#This Row],[Count Utility]]</f>
        <v>0.4</v>
      </c>
      <c r="B90" s="37">
        <f t="shared" si="1"/>
        <v>729.42848928571425</v>
      </c>
      <c r="C90" s="37" t="s">
        <v>341</v>
      </c>
      <c r="D90" s="58" t="s">
        <v>342</v>
      </c>
      <c r="E90" s="37"/>
      <c r="F90" s="37">
        <v>7</v>
      </c>
      <c r="G90" s="37">
        <v>5</v>
      </c>
      <c r="H90" s="37">
        <f>parameters!$J$10*TechniqueData[[#This Row],[Before Utility]]+parameters!$J$11*TechniqueData[[#This Row],[After Utility]]</f>
        <v>0.6</v>
      </c>
      <c r="I90" s="37">
        <f>(TechniqueData[[#This Row],[Num. TID Before]]-parameters!$D$8)/(parameters!$D$9-parameters!$D$8)</f>
        <v>0.7</v>
      </c>
      <c r="J90" s="37">
        <f>IF(TechniqueData[[#This Row],[Before Utility (unclipped)]]&gt;1,1, IF(TechniqueData[[#This Row],[Before Utility (unclipped)]]&lt;0,0, TechniqueData[[#This Row],[Before Utility (unclipped)]]))</f>
        <v>0.7</v>
      </c>
      <c r="K90" s="37">
        <f>(TechniqueData[[#This Row],[Num. TID After]]-parameters!$D$10)/(parameters!$D$11-parameters!$D$10)</f>
        <v>0.5</v>
      </c>
      <c r="L90" s="37">
        <f>IF(TechniqueData[[#This Row],[After Utility (unclipped)]]&gt;1,1, IF(TechniqueData[[#This Row],[After Utility (unclipped)]]&lt;0,0, TechniqueData[[#This Row],[After Utility (unclipped)]]))</f>
        <v>0.5</v>
      </c>
      <c r="M90" s="37">
        <v>1</v>
      </c>
      <c r="N90" s="68">
        <v>0</v>
      </c>
      <c r="O90" s="68">
        <v>11</v>
      </c>
      <c r="P90" s="68">
        <v>19</v>
      </c>
      <c r="Q90" s="68">
        <v>28</v>
      </c>
      <c r="R90" s="69" t="s">
        <v>343</v>
      </c>
      <c r="S90" s="69">
        <v>10</v>
      </c>
      <c r="T90" s="69" t="s">
        <v>344</v>
      </c>
      <c r="U90" s="69">
        <v>15</v>
      </c>
      <c r="V90" s="37">
        <f>parameters!$J$4*TechniqueData[[#This Row],[Mitigations Utility]] + parameters!$J$5*TechniqueData[[#This Row],[Detections Utility]]</f>
        <v>0.51428547619047615</v>
      </c>
      <c r="W90" s="37">
        <v>25</v>
      </c>
      <c r="X90" s="37">
        <v>0.45454499999999998</v>
      </c>
      <c r="Y90" s="37">
        <v>0.45454499999999998</v>
      </c>
      <c r="Z90" s="37">
        <v>58</v>
      </c>
      <c r="AA90" s="37">
        <v>0.57999999999999996</v>
      </c>
      <c r="AB90" s="37">
        <v>0.57999999999999996</v>
      </c>
      <c r="AC90" s="37"/>
      <c r="AD90" s="58" t="s">
        <v>345</v>
      </c>
      <c r="AE90" s="37" t="str" cm="1">
        <f t="array" ref="AE90">IF(SUMPRODUCT(--(NOT(ISERR(SEARCH({"Process","Command","Script","WMI","Module","Pipe","Service"},AD90)))))&gt;0,"1","0")</f>
        <v>1</v>
      </c>
      <c r="AF90" s="37">
        <v>86</v>
      </c>
      <c r="AG90" s="37" t="str" cm="1">
        <f t="array" ref="AG90">IF(SUMPRODUCT(--(NOT(ISERR(SEARCH({"Network","Firewall"},AD90)))))&gt;0,"1","0")</f>
        <v>0</v>
      </c>
      <c r="AH90" s="37">
        <v>86</v>
      </c>
      <c r="AI90" s="37" t="str" cm="1">
        <f t="array" ref="AI90">IF(SUMPRODUCT(--(NOT(ISERR(SEARCH({"File","Group","Logon","Schedule","User","Registry","Active","Application"},AD90)))))&gt;0,"1","0")</f>
        <v>1</v>
      </c>
      <c r="AJ90" s="37">
        <v>86</v>
      </c>
      <c r="AK90" s="37" t="str" cm="1">
        <f t="array" ref="AK90">IF(SUMPRODUCT(--(NOT(ISERR(SEARCH({"Cloud","Cluster","Container","Image","Instance","Pod","Snapshot","Volume"},AD90)))))&gt;0,"1","0")</f>
        <v>1</v>
      </c>
      <c r="AL90" s="37">
        <v>86</v>
      </c>
      <c r="AM90" s="37" t="str" cm="1">
        <f t="array" ref="AM90">IF(SUMPRODUCT(--(NOT(ISERR(SEARCH({"Drive","Firmware","Host","Kernel"},AD90)))))&gt;0,"1","0")</f>
        <v>0</v>
      </c>
      <c r="AN90" s="37">
        <v>0</v>
      </c>
      <c r="AO90" s="37">
        <v>3</v>
      </c>
      <c r="AP90" s="37">
        <f>parameters!$J$21*TechniqueData[[#This Row],[TAT Utility]]+parameters!$J$22*TechniqueData[[#This Row],[Count Utility]]</f>
        <v>0.4</v>
      </c>
      <c r="AQ90" s="37">
        <f>(TechniqueData[[#This Row],[Total Top Att&amp;ck Score ]]-parameters!$D$19)/(parameters!$D$20-parameters!$D$19)</f>
        <v>243.14282976190475</v>
      </c>
      <c r="AR90" s="37">
        <f>IF(TechniqueData[[#This Row],[TAT Utility (unclipped)]]&gt;1,1, IF(TechniqueData[[#This Row],[TAT Utility (unclipped)]]&lt;0,0, TechniqueData[[#This Row],[TAT Utility (unclipped)]]) )</f>
        <v>1</v>
      </c>
      <c r="AS90" s="37">
        <f>(TechniqueData[[#This Row],[Ransomware (Total '# of ATT&amp;CK Observations)]]-parameters!$D$21)/(parameters!$D$22-parameters!$D$21)</f>
        <v>0.14285714285714285</v>
      </c>
      <c r="AT90" s="37">
        <f>IF(TechniqueData[[#This Row],[Count Utility (unclipped)]]&gt;1,1, IF(TechniqueData[[#This Row],[Count Utility (unclipped)]]&lt;0,0, TechniqueData[[#This Row],[Count Utility (unclipped)]]) )</f>
        <v>0.14285714285714285</v>
      </c>
      <c r="AU9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17.438773554421768</v>
      </c>
    </row>
    <row r="91" spans="1:47" ht="51" x14ac:dyDescent="0.2">
      <c r="A91" s="37">
        <f>parameters!$J$21*TechniqueData[[#This Row],[TAT Utility]]+parameters!$J$22*TechniqueData[[#This Row],[Count Utility]]</f>
        <v>0.3</v>
      </c>
      <c r="B91" s="37">
        <f t="shared" si="1"/>
        <v>141.26182166666666</v>
      </c>
      <c r="C91" s="37" t="s">
        <v>348</v>
      </c>
      <c r="D91" s="58" t="s">
        <v>342</v>
      </c>
      <c r="E91" s="37" t="s">
        <v>3786</v>
      </c>
      <c r="F91" s="37">
        <v>1</v>
      </c>
      <c r="G91" s="37">
        <v>1</v>
      </c>
      <c r="H91" s="37">
        <f>parameters!$J$10*TechniqueData[[#This Row],[Before Utility]]+parameters!$J$11*TechniqueData[[#This Row],[After Utility]]</f>
        <v>0.1</v>
      </c>
      <c r="I91" s="37">
        <f>(TechniqueData[[#This Row],[Num. TID Before]]-parameters!$D$8)/(parameters!$D$9-parameters!$D$8)</f>
        <v>0.1</v>
      </c>
      <c r="J91" s="37">
        <f>IF(TechniqueData[[#This Row],[Before Utility (unclipped)]]&gt;1,1, IF(TechniqueData[[#This Row],[Before Utility (unclipped)]]&lt;0,0, TechniqueData[[#This Row],[Before Utility (unclipped)]]))</f>
        <v>0.1</v>
      </c>
      <c r="K91" s="37">
        <f>(TechniqueData[[#This Row],[Num. TID After]]-parameters!$D$10)/(parameters!$D$11-parameters!$D$10)</f>
        <v>0.1</v>
      </c>
      <c r="L91" s="37">
        <f>IF(TechniqueData[[#This Row],[After Utility (unclipped)]]&gt;1,1, IF(TechniqueData[[#This Row],[After Utility (unclipped)]]&lt;0,0, TechniqueData[[#This Row],[After Utility (unclipped)]]))</f>
        <v>0.1</v>
      </c>
      <c r="M91" s="37">
        <v>0</v>
      </c>
      <c r="N91" s="68">
        <v>3</v>
      </c>
      <c r="O91" s="68">
        <v>8</v>
      </c>
      <c r="P91" s="68">
        <v>0</v>
      </c>
      <c r="Q91" s="68">
        <v>3</v>
      </c>
      <c r="R91" s="69" t="s">
        <v>349</v>
      </c>
      <c r="S91" s="69">
        <v>11</v>
      </c>
      <c r="T91" s="69" t="s">
        <v>350</v>
      </c>
      <c r="U91" s="69">
        <v>14</v>
      </c>
      <c r="V91" s="37">
        <f>parameters!$J$4*TechniqueData[[#This Row],[Mitigations Utility]] + parameters!$J$5*TechniqueData[[#This Row],[Detections Utility]]</f>
        <v>0.30476166666666665</v>
      </c>
      <c r="W91" s="37">
        <v>25</v>
      </c>
      <c r="X91" s="37">
        <v>0.45454499999999998</v>
      </c>
      <c r="Y91" s="37">
        <v>0.45454499999999998</v>
      </c>
      <c r="Z91" s="37">
        <v>14</v>
      </c>
      <c r="AA91" s="37">
        <v>0.14000000000000001</v>
      </c>
      <c r="AB91" s="37">
        <v>0.14000000000000001</v>
      </c>
      <c r="AC91" s="37"/>
      <c r="AD91" s="58" t="s">
        <v>347</v>
      </c>
      <c r="AE91" s="37" t="str" cm="1">
        <f t="array" ref="AE91">IF(SUMPRODUCT(--(NOT(ISERR(SEARCH({"Process","Command","Script","WMI","Module","Pipe","Service"},AD91)))))&gt;0,"1","0")</f>
        <v>1</v>
      </c>
      <c r="AF91" s="37">
        <v>87</v>
      </c>
      <c r="AG91" s="37" t="str" cm="1">
        <f t="array" ref="AG91">IF(SUMPRODUCT(--(NOT(ISERR(SEARCH({"Network","Firewall"},AD91)))))&gt;0,"1","0")</f>
        <v>0</v>
      </c>
      <c r="AH91" s="37">
        <v>87</v>
      </c>
      <c r="AI91" s="37" t="str" cm="1">
        <f t="array" ref="AI91">IF(SUMPRODUCT(--(NOT(ISERR(SEARCH({"File","Group","Logon","Schedule","User","Registry","Active","Application"},AD91)))))&gt;0,"1","0")</f>
        <v>1</v>
      </c>
      <c r="AJ91" s="37">
        <v>87</v>
      </c>
      <c r="AK91" s="37" t="str" cm="1">
        <f t="array" ref="AK91">IF(SUMPRODUCT(--(NOT(ISERR(SEARCH({"Cloud","Cluster","Container","Image","Instance","Pod","Snapshot","Volume"},AD91)))))&gt;0,"1","0")</f>
        <v>0</v>
      </c>
      <c r="AL91" s="37">
        <v>87</v>
      </c>
      <c r="AM91" s="37" t="str" cm="1">
        <f t="array" ref="AM91">IF(SUMPRODUCT(--(NOT(ISERR(SEARCH({"Drive","Firmware","Host","Kernel"},AD91)))))&gt;0,"1","0")</f>
        <v>0</v>
      </c>
      <c r="AN91" s="37">
        <v>0</v>
      </c>
      <c r="AO91" s="37">
        <v>0</v>
      </c>
      <c r="AP91" s="37">
        <f>parameters!$J$21*TechniqueData[[#This Row],[TAT Utility]]+parameters!$J$22*TechniqueData[[#This Row],[Count Utility]]</f>
        <v>0.3</v>
      </c>
      <c r="AQ91" s="37">
        <f>(TechniqueData[[#This Row],[Total Top Att&amp;ck Score ]]-parameters!$D$19)/(parameters!$D$20-parameters!$D$19)</f>
        <v>47.087273888888888</v>
      </c>
      <c r="AR91" s="37">
        <f>IF(TechniqueData[[#This Row],[TAT Utility (unclipped)]]&gt;1,1, IF(TechniqueData[[#This Row],[TAT Utility (unclipped)]]&lt;0,0, TechniqueData[[#This Row],[TAT Utility (unclipped)]]) )</f>
        <v>1</v>
      </c>
      <c r="AS91" s="37">
        <f>(TechniqueData[[#This Row],[Ransomware (Total '# of ATT&amp;CK Observations)]]-parameters!$D$21)/(parameters!$D$22-parameters!$D$21)</f>
        <v>0</v>
      </c>
      <c r="AT91" s="37">
        <f>IF(TechniqueData[[#This Row],[Count Utility (unclipped)]]&gt;1,1, IF(TechniqueData[[#This Row],[Count Utility (unclipped)]]&lt;0,0, TechniqueData[[#This Row],[Count Utility (unclipped)]]) )</f>
        <v>0</v>
      </c>
      <c r="AU9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92" spans="1:47" ht="51" x14ac:dyDescent="0.2">
      <c r="A92" s="37">
        <f>parameters!$J$21*TechniqueData[[#This Row],[TAT Utility]]+parameters!$J$22*TechniqueData[[#This Row],[Count Utility]]</f>
        <v>0.3</v>
      </c>
      <c r="B92" s="37">
        <f t="shared" si="1"/>
        <v>141.20003361904762</v>
      </c>
      <c r="C92" s="37" t="s">
        <v>351</v>
      </c>
      <c r="D92" s="58" t="s">
        <v>342</v>
      </c>
      <c r="E92" s="37" t="s">
        <v>352</v>
      </c>
      <c r="F92" s="37">
        <v>1</v>
      </c>
      <c r="G92" s="37">
        <v>1</v>
      </c>
      <c r="H92" s="37">
        <f>parameters!$J$10*TechniqueData[[#This Row],[Before Utility]]+parameters!$J$11*TechniqueData[[#This Row],[After Utility]]</f>
        <v>0.1</v>
      </c>
      <c r="I92" s="37">
        <f>(TechniqueData[[#This Row],[Num. TID Before]]-parameters!$D$8)/(parameters!$D$9-parameters!$D$8)</f>
        <v>0.1</v>
      </c>
      <c r="J92" s="37">
        <f>IF(TechniqueData[[#This Row],[Before Utility (unclipped)]]&gt;1,1, IF(TechniqueData[[#This Row],[Before Utility (unclipped)]]&lt;0,0, TechniqueData[[#This Row],[Before Utility (unclipped)]]))</f>
        <v>0.1</v>
      </c>
      <c r="K92" s="37">
        <f>(TechniqueData[[#This Row],[Num. TID After]]-parameters!$D$10)/(parameters!$D$11-parameters!$D$10)</f>
        <v>0.1</v>
      </c>
      <c r="L92" s="37">
        <f>IF(TechniqueData[[#This Row],[After Utility (unclipped)]]&gt;1,1, IF(TechniqueData[[#This Row],[After Utility (unclipped)]]&lt;0,0, TechniqueData[[#This Row],[After Utility (unclipped)]]))</f>
        <v>0.1</v>
      </c>
      <c r="M92" s="37">
        <v>0</v>
      </c>
      <c r="N92" s="68">
        <v>0</v>
      </c>
      <c r="O92" s="68">
        <v>6</v>
      </c>
      <c r="P92" s="68">
        <v>5</v>
      </c>
      <c r="Q92" s="68">
        <v>6</v>
      </c>
      <c r="R92" s="69" t="s">
        <v>353</v>
      </c>
      <c r="S92" s="69">
        <v>14</v>
      </c>
      <c r="T92" s="69" t="s">
        <v>346</v>
      </c>
      <c r="U92" s="69">
        <v>9</v>
      </c>
      <c r="V92" s="37">
        <f>parameters!$J$4*TechniqueData[[#This Row],[Mitigations Utility]] + parameters!$J$5*TechniqueData[[#This Row],[Detections Utility]]</f>
        <v>0.30000009523809523</v>
      </c>
      <c r="W92" s="37">
        <v>23</v>
      </c>
      <c r="X92" s="37">
        <v>0.418182</v>
      </c>
      <c r="Y92" s="37">
        <v>0.418182</v>
      </c>
      <c r="Z92" s="37">
        <v>17</v>
      </c>
      <c r="AA92" s="37">
        <v>0.17</v>
      </c>
      <c r="AB92" s="37">
        <v>0.17</v>
      </c>
      <c r="AC92" s="37"/>
      <c r="AD92" s="58" t="s">
        <v>347</v>
      </c>
      <c r="AE92" s="37" t="str" cm="1">
        <f t="array" ref="AE92">IF(SUMPRODUCT(--(NOT(ISERR(SEARCH({"Process","Command","Script","WMI","Module","Pipe","Service"},AD92)))))&gt;0,"1","0")</f>
        <v>1</v>
      </c>
      <c r="AF92" s="37">
        <v>88</v>
      </c>
      <c r="AG92" s="37" t="str" cm="1">
        <f t="array" ref="AG92">IF(SUMPRODUCT(--(NOT(ISERR(SEARCH({"Network","Firewall"},AD92)))))&gt;0,"1","0")</f>
        <v>0</v>
      </c>
      <c r="AH92" s="37">
        <v>88</v>
      </c>
      <c r="AI92" s="37" t="str" cm="1">
        <f t="array" ref="AI92">IF(SUMPRODUCT(--(NOT(ISERR(SEARCH({"File","Group","Logon","Schedule","User","Registry","Active","Application"},AD92)))))&gt;0,"1","0")</f>
        <v>1</v>
      </c>
      <c r="AJ92" s="37">
        <v>88</v>
      </c>
      <c r="AK92" s="37" t="str" cm="1">
        <f t="array" ref="AK92">IF(SUMPRODUCT(--(NOT(ISERR(SEARCH({"Cloud","Cluster","Container","Image","Instance","Pod","Snapshot","Volume"},AD92)))))&gt;0,"1","0")</f>
        <v>0</v>
      </c>
      <c r="AL92" s="37">
        <v>88</v>
      </c>
      <c r="AM92" s="37" t="str" cm="1">
        <f t="array" ref="AM92">IF(SUMPRODUCT(--(NOT(ISERR(SEARCH({"Drive","Firmware","Host","Kernel"},AD92)))))&gt;0,"1","0")</f>
        <v>0</v>
      </c>
      <c r="AN92" s="37">
        <v>0</v>
      </c>
      <c r="AO92" s="37">
        <v>0</v>
      </c>
      <c r="AP92" s="37">
        <f>parameters!$J$21*TechniqueData[[#This Row],[TAT Utility]]+parameters!$J$22*TechniqueData[[#This Row],[Count Utility]]</f>
        <v>0.3</v>
      </c>
      <c r="AQ92" s="37">
        <f>(TechniqueData[[#This Row],[Total Top Att&amp;ck Score ]]-parameters!$D$19)/(parameters!$D$20-parameters!$D$19)</f>
        <v>47.06667787301587</v>
      </c>
      <c r="AR92" s="37">
        <f>IF(TechniqueData[[#This Row],[TAT Utility (unclipped)]]&gt;1,1, IF(TechniqueData[[#This Row],[TAT Utility (unclipped)]]&lt;0,0, TechniqueData[[#This Row],[TAT Utility (unclipped)]]) )</f>
        <v>1</v>
      </c>
      <c r="AS92" s="37">
        <f>(TechniqueData[[#This Row],[Ransomware (Total '# of ATT&amp;CK Observations)]]-parameters!$D$21)/(parameters!$D$22-parameters!$D$21)</f>
        <v>0</v>
      </c>
      <c r="AT92" s="37">
        <f>IF(TechniqueData[[#This Row],[Count Utility (unclipped)]]&gt;1,1, IF(TechniqueData[[#This Row],[Count Utility (unclipped)]]&lt;0,0, TechniqueData[[#This Row],[Count Utility (unclipped)]]) )</f>
        <v>0</v>
      </c>
      <c r="AU9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93" spans="1:47" ht="34" x14ac:dyDescent="0.2">
      <c r="A93" s="37">
        <f>parameters!$J$21*TechniqueData[[#This Row],[TAT Utility]]+parameters!$J$22*TechniqueData[[#This Row],[Count Utility]]</f>
        <v>0.3</v>
      </c>
      <c r="B93" s="37">
        <f t="shared" si="1"/>
        <v>83.299915000000013</v>
      </c>
      <c r="C93" s="37" t="s">
        <v>354</v>
      </c>
      <c r="D93" s="58" t="s">
        <v>342</v>
      </c>
      <c r="E93" s="37" t="s">
        <v>355</v>
      </c>
      <c r="F93" s="37">
        <v>1</v>
      </c>
      <c r="G93" s="37">
        <v>1</v>
      </c>
      <c r="H93" s="37">
        <f>parameters!$J$10*TechniqueData[[#This Row],[Before Utility]]+parameters!$J$11*TechniqueData[[#This Row],[After Utility]]</f>
        <v>0.1</v>
      </c>
      <c r="I93" s="37">
        <f>(TechniqueData[[#This Row],[Num. TID Before]]-parameters!$D$8)/(parameters!$D$9-parameters!$D$8)</f>
        <v>0.1</v>
      </c>
      <c r="J93" s="37">
        <f>IF(TechniqueData[[#This Row],[Before Utility (unclipped)]]&gt;1,1, IF(TechniqueData[[#This Row],[Before Utility (unclipped)]]&lt;0,0, TechniqueData[[#This Row],[Before Utility (unclipped)]]))</f>
        <v>0.1</v>
      </c>
      <c r="K93" s="37">
        <f>(TechniqueData[[#This Row],[Num. TID After]]-parameters!$D$10)/(parameters!$D$11-parameters!$D$10)</f>
        <v>0.1</v>
      </c>
      <c r="L93" s="37">
        <f>IF(TechniqueData[[#This Row],[After Utility (unclipped)]]&gt;1,1, IF(TechniqueData[[#This Row],[After Utility (unclipped)]]&lt;0,0, TechniqueData[[#This Row],[After Utility (unclipped)]]))</f>
        <v>0.1</v>
      </c>
      <c r="M93" s="37">
        <v>0</v>
      </c>
      <c r="N93" s="68">
        <v>0</v>
      </c>
      <c r="O93" s="68">
        <v>0</v>
      </c>
      <c r="P93" s="68">
        <v>0</v>
      </c>
      <c r="Q93" s="68">
        <v>0</v>
      </c>
      <c r="R93" s="69" t="s">
        <v>353</v>
      </c>
      <c r="S93" s="69">
        <v>14</v>
      </c>
      <c r="T93" s="69"/>
      <c r="U93" s="69">
        <v>0</v>
      </c>
      <c r="V93" s="37">
        <f>parameters!$J$4*TechniqueData[[#This Row],[Mitigations Utility]] + parameters!$J$5*TechniqueData[[#This Row],[Detections Utility]]</f>
        <v>0.13333309523809525</v>
      </c>
      <c r="W93" s="37">
        <v>14</v>
      </c>
      <c r="X93" s="37">
        <v>0.25454500000000002</v>
      </c>
      <c r="Y93" s="37">
        <v>0.25454500000000002</v>
      </c>
      <c r="Z93" s="37">
        <v>0</v>
      </c>
      <c r="AA93" s="37">
        <v>0</v>
      </c>
      <c r="AB93" s="37">
        <v>0</v>
      </c>
      <c r="AC93" s="37" t="s">
        <v>209</v>
      </c>
      <c r="AD93" s="58" t="s">
        <v>356</v>
      </c>
      <c r="AE93" s="37" t="str" cm="1">
        <f t="array" ref="AE93">IF(SUMPRODUCT(--(NOT(ISERR(SEARCH({"Process","Command","Script","WMI","Module","Pipe","Service"},AD93)))))&gt;0,"1","0")</f>
        <v>1</v>
      </c>
      <c r="AF93" s="37">
        <v>89</v>
      </c>
      <c r="AG93" s="37" t="str" cm="1">
        <f t="array" ref="AG93">IF(SUMPRODUCT(--(NOT(ISERR(SEARCH({"Network","Firewall"},AD93)))))&gt;0,"1","0")</f>
        <v>0</v>
      </c>
      <c r="AH93" s="37">
        <v>89</v>
      </c>
      <c r="AI93" s="37" t="str" cm="1">
        <f t="array" ref="AI93">IF(SUMPRODUCT(--(NOT(ISERR(SEARCH({"File","Group","Logon","Schedule","User","Registry","Active","Application"},AD93)))))&gt;0,"1","0")</f>
        <v>0</v>
      </c>
      <c r="AJ93" s="37">
        <v>89</v>
      </c>
      <c r="AK93" s="37" t="str" cm="1">
        <f t="array" ref="AK93">IF(SUMPRODUCT(--(NOT(ISERR(SEARCH({"Cloud","Cluster","Container","Image","Instance","Pod","Snapshot","Volume"},AD93)))))&gt;0,"1","0")</f>
        <v>0</v>
      </c>
      <c r="AL93" s="37">
        <v>89</v>
      </c>
      <c r="AM93" s="37" t="str" cm="1">
        <f t="array" ref="AM93">IF(SUMPRODUCT(--(NOT(ISERR(SEARCH({"Drive","Firmware","Host","Kernel"},AD93)))))&gt;0,"1","0")</f>
        <v>0</v>
      </c>
      <c r="AN93" s="37">
        <v>0</v>
      </c>
      <c r="AO93" s="37">
        <v>0</v>
      </c>
      <c r="AP93" s="37">
        <f>parameters!$J$21*TechniqueData[[#This Row],[TAT Utility]]+parameters!$J$22*TechniqueData[[#This Row],[Count Utility]]</f>
        <v>0.3</v>
      </c>
      <c r="AQ93" s="37">
        <f>(TechniqueData[[#This Row],[Total Top Att&amp;ck Score ]]-parameters!$D$19)/(parameters!$D$20-parameters!$D$19)</f>
        <v>27.766638333333336</v>
      </c>
      <c r="AR93" s="37">
        <f>IF(TechniqueData[[#This Row],[TAT Utility (unclipped)]]&gt;1,1, IF(TechniqueData[[#This Row],[TAT Utility (unclipped)]]&lt;0,0, TechniqueData[[#This Row],[TAT Utility (unclipped)]]) )</f>
        <v>1</v>
      </c>
      <c r="AS93" s="37">
        <f>(TechniqueData[[#This Row],[Ransomware (Total '# of ATT&amp;CK Observations)]]-parameters!$D$21)/(parameters!$D$22-parameters!$D$21)</f>
        <v>0</v>
      </c>
      <c r="AT93" s="37">
        <f>IF(TechniqueData[[#This Row],[Count Utility (unclipped)]]&gt;1,1, IF(TechniqueData[[#This Row],[Count Utility (unclipped)]]&lt;0,0, TechniqueData[[#This Row],[Count Utility (unclipped)]]) )</f>
        <v>0</v>
      </c>
      <c r="AU9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94" spans="1:47" ht="68" x14ac:dyDescent="0.2">
      <c r="A94" s="37">
        <f>parameters!$J$21*TechniqueData[[#This Row],[TAT Utility]]+parameters!$J$22*TechniqueData[[#This Row],[Count Utility]]</f>
        <v>0.33333333333333331</v>
      </c>
      <c r="B94" s="37">
        <f t="shared" si="1"/>
        <v>238.9475330952381</v>
      </c>
      <c r="C94" s="37" t="s">
        <v>357</v>
      </c>
      <c r="D94" s="58" t="s">
        <v>342</v>
      </c>
      <c r="E94" s="37" t="s">
        <v>358</v>
      </c>
      <c r="F94" s="37">
        <v>1</v>
      </c>
      <c r="G94" s="37">
        <v>1</v>
      </c>
      <c r="H94" s="37">
        <f>parameters!$J$10*TechniqueData[[#This Row],[Before Utility]]+parameters!$J$11*TechniqueData[[#This Row],[After Utility]]</f>
        <v>0.1</v>
      </c>
      <c r="I94" s="37">
        <f>(TechniqueData[[#This Row],[Num. TID Before]]-parameters!$D$8)/(parameters!$D$9-parameters!$D$8)</f>
        <v>0.1</v>
      </c>
      <c r="J94" s="37">
        <f>IF(TechniqueData[[#This Row],[Before Utility (unclipped)]]&gt;1,1, IF(TechniqueData[[#This Row],[Before Utility (unclipped)]]&lt;0,0, TechniqueData[[#This Row],[Before Utility (unclipped)]]))</f>
        <v>0.1</v>
      </c>
      <c r="K94" s="37">
        <f>(TechniqueData[[#This Row],[Num. TID After]]-parameters!$D$10)/(parameters!$D$11-parameters!$D$10)</f>
        <v>0.1</v>
      </c>
      <c r="L94" s="37">
        <f>IF(TechniqueData[[#This Row],[After Utility (unclipped)]]&gt;1,1, IF(TechniqueData[[#This Row],[After Utility (unclipped)]]&lt;0,0, TechniqueData[[#This Row],[After Utility (unclipped)]]))</f>
        <v>0.1</v>
      </c>
      <c r="M94" s="37">
        <v>0</v>
      </c>
      <c r="N94" s="68">
        <v>6</v>
      </c>
      <c r="O94" s="68">
        <v>38</v>
      </c>
      <c r="P94" s="68">
        <v>9</v>
      </c>
      <c r="Q94" s="68">
        <v>15</v>
      </c>
      <c r="R94" s="69" t="s">
        <v>349</v>
      </c>
      <c r="S94" s="69">
        <v>11</v>
      </c>
      <c r="T94" s="69" t="s">
        <v>350</v>
      </c>
      <c r="U94" s="69">
        <v>14</v>
      </c>
      <c r="V94" s="37">
        <f>parameters!$J$4*TechniqueData[[#This Row],[Mitigations Utility]] + parameters!$J$5*TechniqueData[[#This Row],[Detections Utility]]</f>
        <v>0.56190452380952383</v>
      </c>
      <c r="W94" s="37">
        <v>25</v>
      </c>
      <c r="X94" s="37">
        <v>0.45454499999999998</v>
      </c>
      <c r="Y94" s="37">
        <v>0.45454499999999998</v>
      </c>
      <c r="Z94" s="37">
        <v>68</v>
      </c>
      <c r="AA94" s="37">
        <v>0.68</v>
      </c>
      <c r="AB94" s="37">
        <v>0.68</v>
      </c>
      <c r="AC94" s="37"/>
      <c r="AD94" s="58" t="s">
        <v>359</v>
      </c>
      <c r="AE94" s="37" t="str" cm="1">
        <f t="array" ref="AE94">IF(SUMPRODUCT(--(NOT(ISERR(SEARCH({"Process","Command","Script","WMI","Module","Pipe","Service"},AD94)))))&gt;0,"1","0")</f>
        <v>1</v>
      </c>
      <c r="AF94" s="37">
        <v>90</v>
      </c>
      <c r="AG94" s="37" t="str" cm="1">
        <f t="array" ref="AG94">IF(SUMPRODUCT(--(NOT(ISERR(SEARCH({"Network","Firewall"},AD94)))))&gt;0,"1","0")</f>
        <v>0</v>
      </c>
      <c r="AH94" s="37">
        <v>90</v>
      </c>
      <c r="AI94" s="37" t="str" cm="1">
        <f t="array" ref="AI94">IF(SUMPRODUCT(--(NOT(ISERR(SEARCH({"File","Group","Logon","Schedule","User","Registry","Active","Application"},AD94)))))&gt;0,"1","0")</f>
        <v>1</v>
      </c>
      <c r="AJ94" s="37">
        <v>90</v>
      </c>
      <c r="AK94" s="37" t="str" cm="1">
        <f t="array" ref="AK94">IF(SUMPRODUCT(--(NOT(ISERR(SEARCH({"Cloud","Cluster","Container","Image","Instance","Pod","Snapshot","Volume"},AD94)))))&gt;0,"1","0")</f>
        <v>0</v>
      </c>
      <c r="AL94" s="37">
        <v>90</v>
      </c>
      <c r="AM94" s="37" t="str" cm="1">
        <f t="array" ref="AM94">IF(SUMPRODUCT(--(NOT(ISERR(SEARCH({"Drive","Firmware","Host","Kernel"},AD94)))))&gt;0,"1","0")</f>
        <v>0</v>
      </c>
      <c r="AN94" s="37">
        <v>0</v>
      </c>
      <c r="AO94" s="37">
        <v>1</v>
      </c>
      <c r="AP94" s="37">
        <f>parameters!$J$21*TechniqueData[[#This Row],[TAT Utility]]+parameters!$J$22*TechniqueData[[#This Row],[Count Utility]]</f>
        <v>0.33333333333333331</v>
      </c>
      <c r="AQ94" s="37">
        <f>(TechniqueData[[#This Row],[Total Top Att&amp;ck Score ]]-parameters!$D$19)/(parameters!$D$20-parameters!$D$19)</f>
        <v>79.6491776984127</v>
      </c>
      <c r="AR94" s="37">
        <f>IF(TechniqueData[[#This Row],[TAT Utility (unclipped)]]&gt;1,1, IF(TechniqueData[[#This Row],[TAT Utility (unclipped)]]&lt;0,0, TechniqueData[[#This Row],[TAT Utility (unclipped)]]) )</f>
        <v>1</v>
      </c>
      <c r="AS94" s="37">
        <f>(TechniqueData[[#This Row],[Ransomware (Total '# of ATT&amp;CK Observations)]]-parameters!$D$21)/(parameters!$D$22-parameters!$D$21)</f>
        <v>4.7619047619047616E-2</v>
      </c>
      <c r="AT94" s="37">
        <f>IF(TechniqueData[[#This Row],[Count Utility (unclipped)]]&gt;1,1, IF(TechniqueData[[#This Row],[Count Utility (unclipped)]]&lt;0,0, TechniqueData[[#This Row],[Count Utility (unclipped)]]) )</f>
        <v>4.7619047619047616E-2</v>
      </c>
      <c r="AU9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1.9202185166288734</v>
      </c>
    </row>
    <row r="95" spans="1:47" ht="51" x14ac:dyDescent="0.2">
      <c r="A95" s="37">
        <f>parameters!$J$21*TechniqueData[[#This Row],[TAT Utility]]+parameters!$J$22*TechniqueData[[#This Row],[Count Utility]]</f>
        <v>0.3</v>
      </c>
      <c r="B95" s="37">
        <f t="shared" si="1"/>
        <v>100.80954119047618</v>
      </c>
      <c r="C95" s="37" t="s">
        <v>360</v>
      </c>
      <c r="D95" s="58" t="s">
        <v>342</v>
      </c>
      <c r="E95" s="37" t="s">
        <v>361</v>
      </c>
      <c r="F95" s="37">
        <v>1</v>
      </c>
      <c r="G95" s="37">
        <v>1</v>
      </c>
      <c r="H95" s="37">
        <f>parameters!$J$10*TechniqueData[[#This Row],[Before Utility]]+parameters!$J$11*TechniqueData[[#This Row],[After Utility]]</f>
        <v>0.1</v>
      </c>
      <c r="I95" s="37">
        <f>(TechniqueData[[#This Row],[Num. TID Before]]-parameters!$D$8)/(parameters!$D$9-parameters!$D$8)</f>
        <v>0.1</v>
      </c>
      <c r="J95" s="37">
        <f>IF(TechniqueData[[#This Row],[Before Utility (unclipped)]]&gt;1,1, IF(TechniqueData[[#This Row],[Before Utility (unclipped)]]&lt;0,0, TechniqueData[[#This Row],[Before Utility (unclipped)]]))</f>
        <v>0.1</v>
      </c>
      <c r="K95" s="37">
        <f>(TechniqueData[[#This Row],[Num. TID After]]-parameters!$D$10)/(parameters!$D$11-parameters!$D$10)</f>
        <v>0.1</v>
      </c>
      <c r="L95" s="37">
        <f>IF(TechniqueData[[#This Row],[After Utility (unclipped)]]&gt;1,1, IF(TechniqueData[[#This Row],[After Utility (unclipped)]]&lt;0,0, TechniqueData[[#This Row],[After Utility (unclipped)]]))</f>
        <v>0.1</v>
      </c>
      <c r="M95" s="37">
        <v>0</v>
      </c>
      <c r="N95" s="68">
        <v>0</v>
      </c>
      <c r="O95" s="68">
        <v>0</v>
      </c>
      <c r="P95" s="68">
        <v>0</v>
      </c>
      <c r="Q95" s="68">
        <v>3</v>
      </c>
      <c r="R95" s="69" t="s">
        <v>362</v>
      </c>
      <c r="S95" s="69">
        <v>8</v>
      </c>
      <c r="T95" s="69" t="s">
        <v>363</v>
      </c>
      <c r="U95" s="69">
        <v>9</v>
      </c>
      <c r="V95" s="37">
        <f>parameters!$J$4*TechniqueData[[#This Row],[Mitigations Utility]] + parameters!$J$5*TechniqueData[[#This Row],[Detections Utility]]</f>
        <v>0.17619052380952382</v>
      </c>
      <c r="W95" s="37">
        <v>17</v>
      </c>
      <c r="X95" s="37">
        <v>0.309091</v>
      </c>
      <c r="Y95" s="37">
        <v>0.309091</v>
      </c>
      <c r="Z95" s="37">
        <v>3</v>
      </c>
      <c r="AA95" s="37">
        <v>0.03</v>
      </c>
      <c r="AB95" s="37">
        <v>0.03</v>
      </c>
      <c r="AC95" s="37"/>
      <c r="AD95" s="58" t="s">
        <v>347</v>
      </c>
      <c r="AE95" s="37" t="str" cm="1">
        <f t="array" ref="AE95">IF(SUMPRODUCT(--(NOT(ISERR(SEARCH({"Process","Command","Script","WMI","Module","Pipe","Service"},AD95)))))&gt;0,"1","0")</f>
        <v>1</v>
      </c>
      <c r="AF95" s="37">
        <v>91</v>
      </c>
      <c r="AG95" s="37" t="str" cm="1">
        <f t="array" ref="AG95">IF(SUMPRODUCT(--(NOT(ISERR(SEARCH({"Network","Firewall"},AD95)))))&gt;0,"1","0")</f>
        <v>0</v>
      </c>
      <c r="AH95" s="37">
        <v>91</v>
      </c>
      <c r="AI95" s="37" t="str" cm="1">
        <f t="array" ref="AI95">IF(SUMPRODUCT(--(NOT(ISERR(SEARCH({"File","Group","Logon","Schedule","User","Registry","Active","Application"},AD95)))))&gt;0,"1","0")</f>
        <v>1</v>
      </c>
      <c r="AJ95" s="37">
        <v>91</v>
      </c>
      <c r="AK95" s="37" t="str" cm="1">
        <f t="array" ref="AK95">IF(SUMPRODUCT(--(NOT(ISERR(SEARCH({"Cloud","Cluster","Container","Image","Instance","Pod","Snapshot","Volume"},AD95)))))&gt;0,"1","0")</f>
        <v>0</v>
      </c>
      <c r="AL95" s="37">
        <v>91</v>
      </c>
      <c r="AM95" s="37" t="str" cm="1">
        <f t="array" ref="AM95">IF(SUMPRODUCT(--(NOT(ISERR(SEARCH({"Drive","Firmware","Host","Kernel"},AD95)))))&gt;0,"1","0")</f>
        <v>0</v>
      </c>
      <c r="AN95" s="37">
        <v>0</v>
      </c>
      <c r="AO95" s="37">
        <v>0</v>
      </c>
      <c r="AP95" s="37">
        <f>parameters!$J$21*TechniqueData[[#This Row],[TAT Utility]]+parameters!$J$22*TechniqueData[[#This Row],[Count Utility]]</f>
        <v>0.3</v>
      </c>
      <c r="AQ95" s="37">
        <f>(TechniqueData[[#This Row],[Total Top Att&amp;ck Score ]]-parameters!$D$19)/(parameters!$D$20-parameters!$D$19)</f>
        <v>33.603180396825394</v>
      </c>
      <c r="AR95" s="37">
        <f>IF(TechniqueData[[#This Row],[TAT Utility (unclipped)]]&gt;1,1, IF(TechniqueData[[#This Row],[TAT Utility (unclipped)]]&lt;0,0, TechniqueData[[#This Row],[TAT Utility (unclipped)]]) )</f>
        <v>1</v>
      </c>
      <c r="AS95" s="37">
        <f>(TechniqueData[[#This Row],[Ransomware (Total '# of ATT&amp;CK Observations)]]-parameters!$D$21)/(parameters!$D$22-parameters!$D$21)</f>
        <v>0</v>
      </c>
      <c r="AT95" s="37">
        <f>IF(TechniqueData[[#This Row],[Count Utility (unclipped)]]&gt;1,1, IF(TechniqueData[[#This Row],[Count Utility (unclipped)]]&lt;0,0, TechniqueData[[#This Row],[Count Utility (unclipped)]]) )</f>
        <v>0</v>
      </c>
      <c r="AU9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96" spans="1:47" ht="34" x14ac:dyDescent="0.2">
      <c r="A96" s="37">
        <f>parameters!$J$21*TechniqueData[[#This Row],[TAT Utility]]+parameters!$J$22*TechniqueData[[#This Row],[Count Utility]]</f>
        <v>0.3</v>
      </c>
      <c r="B96" s="37">
        <f t="shared" si="1"/>
        <v>61.500052714285715</v>
      </c>
      <c r="C96" s="37" t="s">
        <v>364</v>
      </c>
      <c r="D96" s="58" t="s">
        <v>342</v>
      </c>
      <c r="E96" s="37" t="s">
        <v>365</v>
      </c>
      <c r="F96" s="37">
        <v>1</v>
      </c>
      <c r="G96" s="37">
        <v>1</v>
      </c>
      <c r="H96" s="37">
        <f>parameters!$J$10*TechniqueData[[#This Row],[Before Utility]]+parameters!$J$11*TechniqueData[[#This Row],[After Utility]]</f>
        <v>0.1</v>
      </c>
      <c r="I96" s="37">
        <f>(TechniqueData[[#This Row],[Num. TID Before]]-parameters!$D$8)/(parameters!$D$9-parameters!$D$8)</f>
        <v>0.1</v>
      </c>
      <c r="J96" s="37">
        <f>IF(TechniqueData[[#This Row],[Before Utility (unclipped)]]&gt;1,1, IF(TechniqueData[[#This Row],[Before Utility (unclipped)]]&lt;0,0, TechniqueData[[#This Row],[Before Utility (unclipped)]]))</f>
        <v>0.1</v>
      </c>
      <c r="K96" s="37">
        <f>(TechniqueData[[#This Row],[Num. TID After]]-parameters!$D$10)/(parameters!$D$11-parameters!$D$10)</f>
        <v>0.1</v>
      </c>
      <c r="L96" s="37">
        <f>IF(TechniqueData[[#This Row],[After Utility (unclipped)]]&gt;1,1, IF(TechniqueData[[#This Row],[After Utility (unclipped)]]&lt;0,0, TechniqueData[[#This Row],[After Utility (unclipped)]]))</f>
        <v>0.1</v>
      </c>
      <c r="M96" s="37">
        <v>0</v>
      </c>
      <c r="N96" s="68">
        <v>0</v>
      </c>
      <c r="O96" s="68">
        <v>0</v>
      </c>
      <c r="P96" s="68">
        <v>0</v>
      </c>
      <c r="Q96" s="68">
        <v>0</v>
      </c>
      <c r="R96" s="69"/>
      <c r="S96" s="69">
        <v>0</v>
      </c>
      <c r="T96" s="69" t="s">
        <v>366</v>
      </c>
      <c r="U96" s="69">
        <v>7</v>
      </c>
      <c r="V96" s="37">
        <f>parameters!$J$4*TechniqueData[[#This Row],[Mitigations Utility]] + parameters!$J$5*TechniqueData[[#This Row],[Detections Utility]]</f>
        <v>6.6666809523809531E-2</v>
      </c>
      <c r="W96" s="37">
        <v>7</v>
      </c>
      <c r="X96" s="37">
        <v>0.127273</v>
      </c>
      <c r="Y96" s="37">
        <v>0.127273</v>
      </c>
      <c r="Z96" s="37">
        <v>0</v>
      </c>
      <c r="AA96" s="37">
        <v>0</v>
      </c>
      <c r="AB96" s="37">
        <v>0</v>
      </c>
      <c r="AC96" s="37"/>
      <c r="AD96" s="58" t="s">
        <v>367</v>
      </c>
      <c r="AE96" s="37" t="str" cm="1">
        <f t="array" ref="AE96">IF(SUMPRODUCT(--(NOT(ISERR(SEARCH({"Process","Command","Script","WMI","Module","Pipe","Service"},AD96)))))&gt;0,"1","0")</f>
        <v>0</v>
      </c>
      <c r="AF96" s="37">
        <v>92</v>
      </c>
      <c r="AG96" s="37" t="str" cm="1">
        <f t="array" ref="AG96">IF(SUMPRODUCT(--(NOT(ISERR(SEARCH({"Network","Firewall"},AD96)))))&gt;0,"1","0")</f>
        <v>0</v>
      </c>
      <c r="AH96" s="37">
        <v>92</v>
      </c>
      <c r="AI96" s="37" t="str" cm="1">
        <f t="array" ref="AI96">IF(SUMPRODUCT(--(NOT(ISERR(SEARCH({"File","Group","Logon","Schedule","User","Registry","Active","Application"},AD96)))))&gt;0,"1","0")</f>
        <v>1</v>
      </c>
      <c r="AJ96" s="37">
        <v>92</v>
      </c>
      <c r="AK96" s="37" t="str" cm="1">
        <f t="array" ref="AK96">IF(SUMPRODUCT(--(NOT(ISERR(SEARCH({"Cloud","Cluster","Container","Image","Instance","Pod","Snapshot","Volume"},AD96)))))&gt;0,"1","0")</f>
        <v>1</v>
      </c>
      <c r="AL96" s="37">
        <v>92</v>
      </c>
      <c r="AM96" s="37" t="str" cm="1">
        <f t="array" ref="AM96">IF(SUMPRODUCT(--(NOT(ISERR(SEARCH({"Drive","Firmware","Host","Kernel"},AD96)))))&gt;0,"1","0")</f>
        <v>0</v>
      </c>
      <c r="AN96" s="37">
        <v>0</v>
      </c>
      <c r="AO96" s="37"/>
      <c r="AP96" s="37">
        <f>parameters!$J$21*TechniqueData[[#This Row],[TAT Utility]]+parameters!$J$22*TechniqueData[[#This Row],[Count Utility]]</f>
        <v>0.3</v>
      </c>
      <c r="AQ96" s="37">
        <f>(TechniqueData[[#This Row],[Total Top Att&amp;ck Score ]]-parameters!$D$19)/(parameters!$D$20-parameters!$D$19)</f>
        <v>20.500017571428572</v>
      </c>
      <c r="AR96" s="37">
        <f>IF(TechniqueData[[#This Row],[TAT Utility (unclipped)]]&gt;1,1, IF(TechniqueData[[#This Row],[TAT Utility (unclipped)]]&lt;0,0, TechniqueData[[#This Row],[TAT Utility (unclipped)]]) )</f>
        <v>1</v>
      </c>
      <c r="AS96" s="37">
        <f>(TechniqueData[[#This Row],[Ransomware (Total '# of ATT&amp;CK Observations)]]-parameters!$D$21)/(parameters!$D$22-parameters!$D$21)</f>
        <v>0</v>
      </c>
      <c r="AT96" s="37">
        <f>IF(TechniqueData[[#This Row],[Count Utility (unclipped)]]&gt;1,1, IF(TechniqueData[[#This Row],[Count Utility (unclipped)]]&lt;0,0, TechniqueData[[#This Row],[Count Utility (unclipped)]]) )</f>
        <v>0</v>
      </c>
      <c r="AU9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97" spans="1:47" ht="68" x14ac:dyDescent="0.2">
      <c r="A97" s="37">
        <f>parameters!$J$21*TechniqueData[[#This Row],[TAT Utility]]+parameters!$J$22*TechniqueData[[#This Row],[Count Utility]]</f>
        <v>0.46666666666666667</v>
      </c>
      <c r="B97" s="37">
        <f t="shared" si="1"/>
        <v>725.57377399999996</v>
      </c>
      <c r="C97" s="37" t="s">
        <v>368</v>
      </c>
      <c r="D97" s="58" t="s">
        <v>369</v>
      </c>
      <c r="E97" s="37"/>
      <c r="F97" s="37">
        <v>3</v>
      </c>
      <c r="G97" s="37">
        <v>6</v>
      </c>
      <c r="H97" s="37">
        <f>parameters!$J$10*TechniqueData[[#This Row],[Before Utility]]+parameters!$J$11*TechniqueData[[#This Row],[After Utility]]</f>
        <v>0.44999999999999996</v>
      </c>
      <c r="I97" s="37">
        <f>(TechniqueData[[#This Row],[Num. TID Before]]-parameters!$D$8)/(parameters!$D$9-parameters!$D$8)</f>
        <v>0.3</v>
      </c>
      <c r="J97" s="37">
        <f>IF(TechniqueData[[#This Row],[Before Utility (unclipped)]]&gt;1,1, IF(TechniqueData[[#This Row],[Before Utility (unclipped)]]&lt;0,0, TechniqueData[[#This Row],[Before Utility (unclipped)]]))</f>
        <v>0.3</v>
      </c>
      <c r="K97" s="37">
        <f>(TechniqueData[[#This Row],[Num. TID After]]-parameters!$D$10)/(parameters!$D$11-parameters!$D$10)</f>
        <v>0.6</v>
      </c>
      <c r="L97" s="37">
        <f>IF(TechniqueData[[#This Row],[After Utility (unclipped)]]&gt;1,1, IF(TechniqueData[[#This Row],[After Utility (unclipped)]]&lt;0,0, TechniqueData[[#This Row],[After Utility (unclipped)]]))</f>
        <v>0.6</v>
      </c>
      <c r="M97" s="37">
        <v>1</v>
      </c>
      <c r="N97" s="68">
        <v>0</v>
      </c>
      <c r="O97" s="68">
        <v>23</v>
      </c>
      <c r="P97" s="68">
        <v>13</v>
      </c>
      <c r="Q97" s="68">
        <v>26</v>
      </c>
      <c r="R97" s="69" t="s">
        <v>370</v>
      </c>
      <c r="S97" s="69">
        <v>9</v>
      </c>
      <c r="T97" s="69" t="s">
        <v>371</v>
      </c>
      <c r="U97" s="69">
        <v>12</v>
      </c>
      <c r="V97" s="37">
        <f>parameters!$J$4*TechniqueData[[#This Row],[Mitigations Utility]] + parameters!$J$5*TechniqueData[[#This Row],[Detections Utility]]</f>
        <v>0.49523800000000001</v>
      </c>
      <c r="W97" s="37">
        <v>21</v>
      </c>
      <c r="X97" s="37">
        <v>0.38181799999999999</v>
      </c>
      <c r="Y97" s="37">
        <v>0.38181799999999999</v>
      </c>
      <c r="Z97" s="37">
        <v>62</v>
      </c>
      <c r="AA97" s="37">
        <v>0.62</v>
      </c>
      <c r="AB97" s="37">
        <v>0.62</v>
      </c>
      <c r="AC97" s="37"/>
      <c r="AD97" s="58" t="s">
        <v>372</v>
      </c>
      <c r="AE97" s="37" t="str" cm="1">
        <f t="array" ref="AE97">IF(SUMPRODUCT(--(NOT(ISERR(SEARCH({"Process","Command","Script","WMI","Module","Pipe","Service"},AD97)))))&gt;0,"1","0")</f>
        <v>1</v>
      </c>
      <c r="AF97" s="37">
        <v>93</v>
      </c>
      <c r="AG97" s="37" t="str" cm="1">
        <f t="array" ref="AG97">IF(SUMPRODUCT(--(NOT(ISERR(SEARCH({"Network","Firewall"},AD97)))))&gt;0,"1","0")</f>
        <v>0</v>
      </c>
      <c r="AH97" s="37">
        <v>93</v>
      </c>
      <c r="AI97" s="37" t="str" cm="1">
        <f t="array" ref="AI97">IF(SUMPRODUCT(--(NOT(ISERR(SEARCH({"File","Group","Logon","Schedule","User","Registry","Active","Application"},AD97)))))&gt;0,"1","0")</f>
        <v>1</v>
      </c>
      <c r="AJ97" s="37">
        <v>93</v>
      </c>
      <c r="AK97" s="37" t="str" cm="1">
        <f t="array" ref="AK97">IF(SUMPRODUCT(--(NOT(ISERR(SEARCH({"Cloud","Cluster","Container","Image","Instance","Pod","Snapshot","Volume"},AD97)))))&gt;0,"1","0")</f>
        <v>0</v>
      </c>
      <c r="AL97" s="37">
        <v>93</v>
      </c>
      <c r="AM97" s="37" t="str" cm="1">
        <f t="array" ref="AM97">IF(SUMPRODUCT(--(NOT(ISERR(SEARCH({"Drive","Firmware","Host","Kernel"},AD97)))))&gt;0,"1","0")</f>
        <v>0</v>
      </c>
      <c r="AN97" s="37">
        <v>0</v>
      </c>
      <c r="AO97" s="37">
        <v>5</v>
      </c>
      <c r="AP97" s="37">
        <f>parameters!$J$21*TechniqueData[[#This Row],[TAT Utility]]+parameters!$J$22*TechniqueData[[#This Row],[Count Utility]]</f>
        <v>0.46666666666666667</v>
      </c>
      <c r="AQ97" s="37">
        <f>(TechniqueData[[#This Row],[Total Top Att&amp;ck Score ]]-parameters!$D$19)/(parameters!$D$20-parameters!$D$19)</f>
        <v>241.85792466666666</v>
      </c>
      <c r="AR97" s="37">
        <f>IF(TechniqueData[[#This Row],[TAT Utility (unclipped)]]&gt;1,1, IF(TechniqueData[[#This Row],[TAT Utility (unclipped)]]&lt;0,0, TechniqueData[[#This Row],[TAT Utility (unclipped)]]) )</f>
        <v>1</v>
      </c>
      <c r="AS97" s="37">
        <f>(TechniqueData[[#This Row],[Ransomware (Total '# of ATT&amp;CK Observations)]]-parameters!$D$21)/(parameters!$D$22-parameters!$D$21)</f>
        <v>0.23809523809523808</v>
      </c>
      <c r="AT97" s="37">
        <f>IF(TechniqueData[[#This Row],[Count Utility (unclipped)]]&gt;1,1, IF(TechniqueData[[#This Row],[Count Utility (unclipped)]]&lt;0,0, TechniqueData[[#This Row],[Count Utility (unclipped)]]) )</f>
        <v>0.23809523809523808</v>
      </c>
      <c r="AU9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28.911657698412697</v>
      </c>
    </row>
    <row r="98" spans="1:47" ht="51" x14ac:dyDescent="0.2">
      <c r="A98" s="37">
        <f>parameters!$J$21*TechniqueData[[#This Row],[TAT Utility]]+parameters!$J$22*TechniqueData[[#This Row],[Count Utility]]</f>
        <v>0.46666666666666667</v>
      </c>
      <c r="B98" s="37">
        <f t="shared" si="1"/>
        <v>95.147547238095228</v>
      </c>
      <c r="C98" s="37" t="s">
        <v>373</v>
      </c>
      <c r="D98" s="58" t="s">
        <v>369</v>
      </c>
      <c r="E98" s="37" t="s">
        <v>374</v>
      </c>
      <c r="F98" s="37">
        <v>1</v>
      </c>
      <c r="G98" s="37">
        <v>1</v>
      </c>
      <c r="H98" s="37">
        <f>parameters!$J$10*TechniqueData[[#This Row],[Before Utility]]+parameters!$J$11*TechniqueData[[#This Row],[After Utility]]</f>
        <v>0.1</v>
      </c>
      <c r="I98" s="37">
        <f>(TechniqueData[[#This Row],[Num. TID Before]]-parameters!$D$8)/(parameters!$D$9-parameters!$D$8)</f>
        <v>0.1</v>
      </c>
      <c r="J98" s="37">
        <f>IF(TechniqueData[[#This Row],[Before Utility (unclipped)]]&gt;1,1, IF(TechniqueData[[#This Row],[Before Utility (unclipped)]]&lt;0,0, TechniqueData[[#This Row],[Before Utility (unclipped)]]))</f>
        <v>0.1</v>
      </c>
      <c r="K98" s="37">
        <f>(TechniqueData[[#This Row],[Num. TID After]]-parameters!$D$10)/(parameters!$D$11-parameters!$D$10)</f>
        <v>0.1</v>
      </c>
      <c r="L98" s="37">
        <f>IF(TechniqueData[[#This Row],[After Utility (unclipped)]]&gt;1,1, IF(TechniqueData[[#This Row],[After Utility (unclipped)]]&lt;0,0, TechniqueData[[#This Row],[After Utility (unclipped)]]))</f>
        <v>0.1</v>
      </c>
      <c r="M98" s="37">
        <v>0</v>
      </c>
      <c r="N98" s="68">
        <v>2</v>
      </c>
      <c r="O98" s="68">
        <v>8</v>
      </c>
      <c r="P98" s="68">
        <v>0</v>
      </c>
      <c r="Q98" s="68">
        <v>4</v>
      </c>
      <c r="R98" s="69" t="s">
        <v>375</v>
      </c>
      <c r="S98" s="69">
        <v>3</v>
      </c>
      <c r="T98" s="69" t="s">
        <v>376</v>
      </c>
      <c r="U98" s="69">
        <v>6</v>
      </c>
      <c r="V98" s="37">
        <f>parameters!$J$4*TechniqueData[[#This Row],[Mitigations Utility]] + parameters!$J$5*TechniqueData[[#This Row],[Detections Utility]]</f>
        <v>0.15238076190476191</v>
      </c>
      <c r="W98" s="37">
        <v>9</v>
      </c>
      <c r="X98" s="37">
        <v>0.163636</v>
      </c>
      <c r="Y98" s="37">
        <v>0.163636</v>
      </c>
      <c r="Z98" s="37">
        <v>14</v>
      </c>
      <c r="AA98" s="37">
        <v>0.14000000000000001</v>
      </c>
      <c r="AB98" s="37">
        <v>0.14000000000000001</v>
      </c>
      <c r="AC98" s="37"/>
      <c r="AD98" s="58" t="s">
        <v>377</v>
      </c>
      <c r="AE98" s="37" t="str" cm="1">
        <f t="array" ref="AE98">IF(SUMPRODUCT(--(NOT(ISERR(SEARCH({"Process","Command","Script","WMI","Module","Pipe","Service"},AD98)))))&gt;0,"1","0")</f>
        <v>1</v>
      </c>
      <c r="AF98" s="37">
        <v>94</v>
      </c>
      <c r="AG98" s="37" t="str" cm="1">
        <f t="array" ref="AG98">IF(SUMPRODUCT(--(NOT(ISERR(SEARCH({"Network","Firewall"},AD98)))))&gt;0,"1","0")</f>
        <v>0</v>
      </c>
      <c r="AH98" s="37">
        <v>94</v>
      </c>
      <c r="AI98" s="37" t="str" cm="1">
        <f t="array" ref="AI98">IF(SUMPRODUCT(--(NOT(ISERR(SEARCH({"File","Group","Logon","Schedule","User","Registry","Active","Application"},AD98)))))&gt;0,"1","0")</f>
        <v>0</v>
      </c>
      <c r="AJ98" s="37">
        <v>94</v>
      </c>
      <c r="AK98" s="37" t="str" cm="1">
        <f t="array" ref="AK98">IF(SUMPRODUCT(--(NOT(ISERR(SEARCH({"Cloud","Cluster","Container","Image","Instance","Pod","Snapshot","Volume"},AD98)))))&gt;0,"1","0")</f>
        <v>0</v>
      </c>
      <c r="AL98" s="37">
        <v>94</v>
      </c>
      <c r="AM98" s="37" t="str" cm="1">
        <f t="array" ref="AM98">IF(SUMPRODUCT(--(NOT(ISERR(SEARCH({"Drive","Firmware","Host","Kernel"},AD98)))))&gt;0,"1","0")</f>
        <v>0</v>
      </c>
      <c r="AN98" s="37">
        <v>0</v>
      </c>
      <c r="AO98" s="37">
        <v>5</v>
      </c>
      <c r="AP98" s="37">
        <f>parameters!$J$21*TechniqueData[[#This Row],[TAT Utility]]+parameters!$J$22*TechniqueData[[#This Row],[Count Utility]]</f>
        <v>0.46666666666666667</v>
      </c>
      <c r="AQ98" s="37">
        <f>(TechniqueData[[#This Row],[Total Top Att&amp;ck Score ]]-parameters!$D$19)/(parameters!$D$20-parameters!$D$19)</f>
        <v>31.715849079365075</v>
      </c>
      <c r="AR98" s="37">
        <f>IF(TechniqueData[[#This Row],[TAT Utility (unclipped)]]&gt;1,1, IF(TechniqueData[[#This Row],[TAT Utility (unclipped)]]&lt;0,0, TechniqueData[[#This Row],[TAT Utility (unclipped)]]) )</f>
        <v>1</v>
      </c>
      <c r="AS98" s="37">
        <f>(TechniqueData[[#This Row],[Ransomware (Total '# of ATT&amp;CK Observations)]]-parameters!$D$21)/(parameters!$D$22-parameters!$D$21)</f>
        <v>0.23809523809523808</v>
      </c>
      <c r="AT98" s="37">
        <f>IF(TechniqueData[[#This Row],[Count Utility (unclipped)]]&gt;1,1, IF(TechniqueData[[#This Row],[Count Utility (unclipped)]]&lt;0,0, TechniqueData[[#This Row],[Count Utility (unclipped)]]) )</f>
        <v>0.23809523809523808</v>
      </c>
      <c r="AU9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3.8947439380196518</v>
      </c>
    </row>
    <row r="99" spans="1:47" ht="34" x14ac:dyDescent="0.2">
      <c r="A99" s="37">
        <f>parameters!$J$21*TechniqueData[[#This Row],[TAT Utility]]+parameters!$J$22*TechniqueData[[#This Row],[Count Utility]]</f>
        <v>0.3</v>
      </c>
      <c r="B99" s="37">
        <f t="shared" si="1"/>
        <v>74.385641714285725</v>
      </c>
      <c r="C99" s="37" t="s">
        <v>378</v>
      </c>
      <c r="D99" s="58" t="s">
        <v>369</v>
      </c>
      <c r="E99" s="37" t="s">
        <v>379</v>
      </c>
      <c r="F99" s="37">
        <v>1</v>
      </c>
      <c r="G99" s="37">
        <v>1</v>
      </c>
      <c r="H99" s="37">
        <f>parameters!$J$10*TechniqueData[[#This Row],[Before Utility]]+parameters!$J$11*TechniqueData[[#This Row],[After Utility]]</f>
        <v>0.1</v>
      </c>
      <c r="I99" s="37">
        <f>(TechniqueData[[#This Row],[Num. TID Before]]-parameters!$D$8)/(parameters!$D$9-parameters!$D$8)</f>
        <v>0.1</v>
      </c>
      <c r="J99" s="37">
        <f>IF(TechniqueData[[#This Row],[Before Utility (unclipped)]]&gt;1,1, IF(TechniqueData[[#This Row],[Before Utility (unclipped)]]&lt;0,0, TechniqueData[[#This Row],[Before Utility (unclipped)]]))</f>
        <v>0.1</v>
      </c>
      <c r="K99" s="37">
        <f>(TechniqueData[[#This Row],[Num. TID After]]-parameters!$D$10)/(parameters!$D$11-parameters!$D$10)</f>
        <v>0.1</v>
      </c>
      <c r="L99" s="37">
        <f>IF(TechniqueData[[#This Row],[After Utility (unclipped)]]&gt;1,1, IF(TechniqueData[[#This Row],[After Utility (unclipped)]]&lt;0,0, TechniqueData[[#This Row],[After Utility (unclipped)]]))</f>
        <v>0.1</v>
      </c>
      <c r="M99" s="37">
        <v>0</v>
      </c>
      <c r="N99" s="68">
        <v>0</v>
      </c>
      <c r="O99" s="68">
        <v>0</v>
      </c>
      <c r="P99" s="68">
        <v>0</v>
      </c>
      <c r="Q99" s="68">
        <v>2</v>
      </c>
      <c r="R99" s="69" t="s">
        <v>375</v>
      </c>
      <c r="S99" s="69">
        <v>3</v>
      </c>
      <c r="T99" s="69" t="s">
        <v>376</v>
      </c>
      <c r="U99" s="69">
        <v>6</v>
      </c>
      <c r="V99" s="37">
        <f>parameters!$J$4*TechniqueData[[#This Row],[Mitigations Utility]] + parameters!$J$5*TechniqueData[[#This Row],[Detections Utility]]</f>
        <v>9.523790476190476E-2</v>
      </c>
      <c r="W99" s="37">
        <v>9</v>
      </c>
      <c r="X99" s="37">
        <v>0.163636</v>
      </c>
      <c r="Y99" s="37">
        <v>0.163636</v>
      </c>
      <c r="Z99" s="37">
        <v>2</v>
      </c>
      <c r="AA99" s="37">
        <v>0.02</v>
      </c>
      <c r="AB99" s="37">
        <v>0.02</v>
      </c>
      <c r="AC99" s="37"/>
      <c r="AD99" s="58" t="s">
        <v>380</v>
      </c>
      <c r="AE99" s="37" t="str" cm="1">
        <f t="array" ref="AE99">IF(SUMPRODUCT(--(NOT(ISERR(SEARCH({"Process","Command","Script","WMI","Module","Pipe","Service"},AD99)))))&gt;0,"1","0")</f>
        <v>1</v>
      </c>
      <c r="AF99" s="37">
        <v>95</v>
      </c>
      <c r="AG99" s="37" t="str" cm="1">
        <f t="array" ref="AG99">IF(SUMPRODUCT(--(NOT(ISERR(SEARCH({"Network","Firewall"},AD99)))))&gt;0,"1","0")</f>
        <v>0</v>
      </c>
      <c r="AH99" s="37">
        <v>95</v>
      </c>
      <c r="AI99" s="37" t="str" cm="1">
        <f t="array" ref="AI99">IF(SUMPRODUCT(--(NOT(ISERR(SEARCH({"File","Group","Logon","Schedule","User","Registry","Active","Application"},AD99)))))&gt;0,"1","0")</f>
        <v>0</v>
      </c>
      <c r="AJ99" s="37">
        <v>95</v>
      </c>
      <c r="AK99" s="37" t="str" cm="1">
        <f t="array" ref="AK99">IF(SUMPRODUCT(--(NOT(ISERR(SEARCH({"Cloud","Cluster","Container","Image","Instance","Pod","Snapshot","Volume"},AD99)))))&gt;0,"1","0")</f>
        <v>0</v>
      </c>
      <c r="AL99" s="37">
        <v>95</v>
      </c>
      <c r="AM99" s="37" t="str" cm="1">
        <f t="array" ref="AM99">IF(SUMPRODUCT(--(NOT(ISERR(SEARCH({"Drive","Firmware","Host","Kernel"},AD99)))))&gt;0,"1","0")</f>
        <v>0</v>
      </c>
      <c r="AN99" s="37">
        <v>0</v>
      </c>
      <c r="AO99" s="37">
        <v>0</v>
      </c>
      <c r="AP99" s="37">
        <f>parameters!$J$21*TechniqueData[[#This Row],[TAT Utility]]+parameters!$J$22*TechniqueData[[#This Row],[Count Utility]]</f>
        <v>0.3</v>
      </c>
      <c r="AQ99" s="37">
        <f>(TechniqueData[[#This Row],[Total Top Att&amp;ck Score ]]-parameters!$D$19)/(parameters!$D$20-parameters!$D$19)</f>
        <v>24.795213904761908</v>
      </c>
      <c r="AR99" s="37">
        <f>IF(TechniqueData[[#This Row],[TAT Utility (unclipped)]]&gt;1,1, IF(TechniqueData[[#This Row],[TAT Utility (unclipped)]]&lt;0,0, TechniqueData[[#This Row],[TAT Utility (unclipped)]]) )</f>
        <v>1</v>
      </c>
      <c r="AS99" s="37">
        <f>(TechniqueData[[#This Row],[Ransomware (Total '# of ATT&amp;CK Observations)]]-parameters!$D$21)/(parameters!$D$22-parameters!$D$21)</f>
        <v>0</v>
      </c>
      <c r="AT99" s="37">
        <f>IF(TechniqueData[[#This Row],[Count Utility (unclipped)]]&gt;1,1, IF(TechniqueData[[#This Row],[Count Utility (unclipped)]]&lt;0,0, TechniqueData[[#This Row],[Count Utility (unclipped)]]) )</f>
        <v>0</v>
      </c>
      <c r="AU9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00" spans="1:47" ht="34" x14ac:dyDescent="0.2">
      <c r="A100" s="37">
        <f>parameters!$J$21*TechniqueData[[#This Row],[TAT Utility]]+parameters!$J$22*TechniqueData[[#This Row],[Count Utility]]</f>
        <v>0.3</v>
      </c>
      <c r="B100" s="37">
        <f t="shared" si="1"/>
        <v>75.166593333333338</v>
      </c>
      <c r="C100" s="37" t="s">
        <v>381</v>
      </c>
      <c r="D100" s="58" t="s">
        <v>369</v>
      </c>
      <c r="E100" s="37" t="s">
        <v>382</v>
      </c>
      <c r="F100" s="37">
        <v>1</v>
      </c>
      <c r="G100" s="37">
        <v>1</v>
      </c>
      <c r="H100" s="37">
        <f>parameters!$J$10*TechniqueData[[#This Row],[Before Utility]]+parameters!$J$11*TechniqueData[[#This Row],[After Utility]]</f>
        <v>0.1</v>
      </c>
      <c r="I100" s="37">
        <f>(TechniqueData[[#This Row],[Num. TID Before]]-parameters!$D$8)/(parameters!$D$9-parameters!$D$8)</f>
        <v>0.1</v>
      </c>
      <c r="J100" s="37">
        <f>IF(TechniqueData[[#This Row],[Before Utility (unclipped)]]&gt;1,1, IF(TechniqueData[[#This Row],[Before Utility (unclipped)]]&lt;0,0, TechniqueData[[#This Row],[Before Utility (unclipped)]]))</f>
        <v>0.1</v>
      </c>
      <c r="K100" s="37">
        <f>(TechniqueData[[#This Row],[Num. TID After]]-parameters!$D$10)/(parameters!$D$11-parameters!$D$10)</f>
        <v>0.1</v>
      </c>
      <c r="L100" s="37">
        <f>IF(TechniqueData[[#This Row],[After Utility (unclipped)]]&gt;1,1, IF(TechniqueData[[#This Row],[After Utility (unclipped)]]&lt;0,0, TechniqueData[[#This Row],[After Utility (unclipped)]]))</f>
        <v>0.1</v>
      </c>
      <c r="M100" s="37">
        <v>0</v>
      </c>
      <c r="N100" s="68">
        <v>0</v>
      </c>
      <c r="O100" s="68">
        <v>2</v>
      </c>
      <c r="P100" s="68">
        <v>0</v>
      </c>
      <c r="Q100" s="68">
        <v>0</v>
      </c>
      <c r="R100" s="69" t="s">
        <v>375</v>
      </c>
      <c r="S100" s="69">
        <v>3</v>
      </c>
      <c r="T100" s="69" t="s">
        <v>376</v>
      </c>
      <c r="U100" s="69">
        <v>6</v>
      </c>
      <c r="V100" s="37">
        <f>parameters!$J$4*TechniqueData[[#This Row],[Mitigations Utility]] + parameters!$J$5*TechniqueData[[#This Row],[Detections Utility]]</f>
        <v>9.523790476190476E-2</v>
      </c>
      <c r="W100" s="37">
        <v>9</v>
      </c>
      <c r="X100" s="37">
        <v>0.163636</v>
      </c>
      <c r="Y100" s="37">
        <v>0.163636</v>
      </c>
      <c r="Z100" s="37">
        <v>2</v>
      </c>
      <c r="AA100" s="37">
        <v>0.02</v>
      </c>
      <c r="AB100" s="37">
        <v>0.02</v>
      </c>
      <c r="AC100" s="37"/>
      <c r="AD100" s="58" t="s">
        <v>380</v>
      </c>
      <c r="AE100" s="37" t="str" cm="1">
        <f t="array" ref="AE100">IF(SUMPRODUCT(--(NOT(ISERR(SEARCH({"Process","Command","Script","WMI","Module","Pipe","Service"},AD100)))))&gt;0,"1","0")</f>
        <v>1</v>
      </c>
      <c r="AF100" s="37">
        <v>96</v>
      </c>
      <c r="AG100" s="37" t="str" cm="1">
        <f t="array" ref="AG100">IF(SUMPRODUCT(--(NOT(ISERR(SEARCH({"Network","Firewall"},AD100)))))&gt;0,"1","0")</f>
        <v>0</v>
      </c>
      <c r="AH100" s="37">
        <v>96</v>
      </c>
      <c r="AI100" s="37" t="str" cm="1">
        <f t="array" ref="AI100">IF(SUMPRODUCT(--(NOT(ISERR(SEARCH({"File","Group","Logon","Schedule","User","Registry","Active","Application"},AD100)))))&gt;0,"1","0")</f>
        <v>0</v>
      </c>
      <c r="AJ100" s="37">
        <v>96</v>
      </c>
      <c r="AK100" s="37" t="str" cm="1">
        <f t="array" ref="AK100">IF(SUMPRODUCT(--(NOT(ISERR(SEARCH({"Cloud","Cluster","Container","Image","Instance","Pod","Snapshot","Volume"},AD100)))))&gt;0,"1","0")</f>
        <v>0</v>
      </c>
      <c r="AL100" s="37">
        <v>96</v>
      </c>
      <c r="AM100" s="37" t="str" cm="1">
        <f t="array" ref="AM100">IF(SUMPRODUCT(--(NOT(ISERR(SEARCH({"Drive","Firmware","Host","Kernel"},AD100)))))&gt;0,"1","0")</f>
        <v>0</v>
      </c>
      <c r="AN100" s="37">
        <v>0</v>
      </c>
      <c r="AO100" s="37">
        <v>0</v>
      </c>
      <c r="AP100" s="37">
        <f>parameters!$J$21*TechniqueData[[#This Row],[TAT Utility]]+parameters!$J$22*TechniqueData[[#This Row],[Count Utility]]</f>
        <v>0.3</v>
      </c>
      <c r="AQ100" s="37">
        <f>(TechniqueData[[#This Row],[Total Top Att&amp;ck Score ]]-parameters!$D$19)/(parameters!$D$20-parameters!$D$19)</f>
        <v>25.055531111111112</v>
      </c>
      <c r="AR100" s="37">
        <f>IF(TechniqueData[[#This Row],[TAT Utility (unclipped)]]&gt;1,1, IF(TechniqueData[[#This Row],[TAT Utility (unclipped)]]&lt;0,0, TechniqueData[[#This Row],[TAT Utility (unclipped)]]) )</f>
        <v>1</v>
      </c>
      <c r="AS100" s="37">
        <f>(TechniqueData[[#This Row],[Ransomware (Total '# of ATT&amp;CK Observations)]]-parameters!$D$21)/(parameters!$D$22-parameters!$D$21)</f>
        <v>0</v>
      </c>
      <c r="AT100" s="37">
        <f>IF(TechniqueData[[#This Row],[Count Utility (unclipped)]]&gt;1,1, IF(TechniqueData[[#This Row],[Count Utility (unclipped)]]&lt;0,0, TechniqueData[[#This Row],[Count Utility (unclipped)]]) )</f>
        <v>0</v>
      </c>
      <c r="AU10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01" spans="1:47" ht="34" x14ac:dyDescent="0.2">
      <c r="A101" s="37">
        <f>parameters!$J$21*TechniqueData[[#This Row],[TAT Utility]]+parameters!$J$22*TechniqueData[[#This Row],[Count Utility]]</f>
        <v>0.3</v>
      </c>
      <c r="B101" s="37">
        <f t="shared" si="1"/>
        <v>72.242783047619042</v>
      </c>
      <c r="C101" s="37" t="s">
        <v>383</v>
      </c>
      <c r="D101" s="58" t="s">
        <v>369</v>
      </c>
      <c r="E101" s="37" t="s">
        <v>384</v>
      </c>
      <c r="F101" s="37">
        <v>1</v>
      </c>
      <c r="G101" s="37">
        <v>1</v>
      </c>
      <c r="H101" s="37">
        <f>parameters!$J$10*TechniqueData[[#This Row],[Before Utility]]+parameters!$J$11*TechniqueData[[#This Row],[After Utility]]</f>
        <v>0.1</v>
      </c>
      <c r="I101" s="37">
        <f>(TechniqueData[[#This Row],[Num. TID Before]]-parameters!$D$8)/(parameters!$D$9-parameters!$D$8)</f>
        <v>0.1</v>
      </c>
      <c r="J101" s="37">
        <f>IF(TechniqueData[[#This Row],[Before Utility (unclipped)]]&gt;1,1, IF(TechniqueData[[#This Row],[Before Utility (unclipped)]]&lt;0,0, TechniqueData[[#This Row],[Before Utility (unclipped)]]))</f>
        <v>0.1</v>
      </c>
      <c r="K101" s="37">
        <f>(TechniqueData[[#This Row],[Num. TID After]]-parameters!$D$10)/(parameters!$D$11-parameters!$D$10)</f>
        <v>0.1</v>
      </c>
      <c r="L101" s="37">
        <f>IF(TechniqueData[[#This Row],[After Utility (unclipped)]]&gt;1,1, IF(TechniqueData[[#This Row],[After Utility (unclipped)]]&lt;0,0, TechniqueData[[#This Row],[After Utility (unclipped)]]))</f>
        <v>0.1</v>
      </c>
      <c r="M101" s="37">
        <v>0</v>
      </c>
      <c r="N101" s="68">
        <v>0</v>
      </c>
      <c r="O101" s="68">
        <v>0</v>
      </c>
      <c r="P101" s="68">
        <v>0</v>
      </c>
      <c r="Q101" s="68">
        <v>0</v>
      </c>
      <c r="R101" s="69" t="s">
        <v>375</v>
      </c>
      <c r="S101" s="69">
        <v>3</v>
      </c>
      <c r="T101" s="69" t="s">
        <v>376</v>
      </c>
      <c r="U101" s="69">
        <v>6</v>
      </c>
      <c r="V101" s="37">
        <f>parameters!$J$4*TechniqueData[[#This Row],[Mitigations Utility]] + parameters!$J$5*TechniqueData[[#This Row],[Detections Utility]]</f>
        <v>8.5714095238095242E-2</v>
      </c>
      <c r="W101" s="37">
        <v>9</v>
      </c>
      <c r="X101" s="37">
        <v>0.163636</v>
      </c>
      <c r="Y101" s="37">
        <v>0.163636</v>
      </c>
      <c r="Z101" s="37">
        <v>0</v>
      </c>
      <c r="AA101" s="37">
        <v>0</v>
      </c>
      <c r="AB101" s="37">
        <v>0</v>
      </c>
      <c r="AC101" s="37"/>
      <c r="AD101" s="58" t="s">
        <v>380</v>
      </c>
      <c r="AE101" s="37" t="str" cm="1">
        <f t="array" ref="AE101">IF(SUMPRODUCT(--(NOT(ISERR(SEARCH({"Process","Command","Script","WMI","Module","Pipe","Service"},AD101)))))&gt;0,"1","0")</f>
        <v>1</v>
      </c>
      <c r="AF101" s="37">
        <v>97</v>
      </c>
      <c r="AG101" s="37" t="str" cm="1">
        <f t="array" ref="AG101">IF(SUMPRODUCT(--(NOT(ISERR(SEARCH({"Network","Firewall"},AD101)))))&gt;0,"1","0")</f>
        <v>0</v>
      </c>
      <c r="AH101" s="37">
        <v>97</v>
      </c>
      <c r="AI101" s="37" t="str" cm="1">
        <f t="array" ref="AI101">IF(SUMPRODUCT(--(NOT(ISERR(SEARCH({"File","Group","Logon","Schedule","User","Registry","Active","Application"},AD101)))))&gt;0,"1","0")</f>
        <v>0</v>
      </c>
      <c r="AJ101" s="37">
        <v>97</v>
      </c>
      <c r="AK101" s="37" t="str" cm="1">
        <f t="array" ref="AK101">IF(SUMPRODUCT(--(NOT(ISERR(SEARCH({"Cloud","Cluster","Container","Image","Instance","Pod","Snapshot","Volume"},AD101)))))&gt;0,"1","0")</f>
        <v>0</v>
      </c>
      <c r="AL101" s="37">
        <v>97</v>
      </c>
      <c r="AM101" s="37" t="str" cm="1">
        <f t="array" ref="AM101">IF(SUMPRODUCT(--(NOT(ISERR(SEARCH({"Drive","Firmware","Host","Kernel"},AD101)))))&gt;0,"1","0")</f>
        <v>0</v>
      </c>
      <c r="AN101" s="37">
        <v>0</v>
      </c>
      <c r="AO101" s="37">
        <v>0</v>
      </c>
      <c r="AP101" s="37">
        <f>parameters!$J$21*TechniqueData[[#This Row],[TAT Utility]]+parameters!$J$22*TechniqueData[[#This Row],[Count Utility]]</f>
        <v>0.3</v>
      </c>
      <c r="AQ101" s="37">
        <f>(TechniqueData[[#This Row],[Total Top Att&amp;ck Score ]]-parameters!$D$19)/(parameters!$D$20-parameters!$D$19)</f>
        <v>24.080927682539681</v>
      </c>
      <c r="AR101" s="37">
        <f>IF(TechniqueData[[#This Row],[TAT Utility (unclipped)]]&gt;1,1, IF(TechniqueData[[#This Row],[TAT Utility (unclipped)]]&lt;0,0, TechniqueData[[#This Row],[TAT Utility (unclipped)]]) )</f>
        <v>1</v>
      </c>
      <c r="AS101" s="37">
        <f>(TechniqueData[[#This Row],[Ransomware (Total '# of ATT&amp;CK Observations)]]-parameters!$D$21)/(parameters!$D$22-parameters!$D$21)</f>
        <v>0</v>
      </c>
      <c r="AT101" s="37">
        <f>IF(TechniqueData[[#This Row],[Count Utility (unclipped)]]&gt;1,1, IF(TechniqueData[[#This Row],[Count Utility (unclipped)]]&lt;0,0, TechniqueData[[#This Row],[Count Utility (unclipped)]]) )</f>
        <v>0</v>
      </c>
      <c r="AU10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02" spans="1:47" ht="34" x14ac:dyDescent="0.2">
      <c r="A102" s="37">
        <f>parameters!$J$21*TechniqueData[[#This Row],[TAT Utility]]+parameters!$J$22*TechniqueData[[#This Row],[Count Utility]]</f>
        <v>0.33333333333333331</v>
      </c>
      <c r="B102" s="37">
        <f t="shared" si="1"/>
        <v>72.985639428571432</v>
      </c>
      <c r="C102" s="37" t="s">
        <v>385</v>
      </c>
      <c r="D102" s="58" t="s">
        <v>369</v>
      </c>
      <c r="E102" s="37" t="s">
        <v>386</v>
      </c>
      <c r="F102" s="37">
        <v>1</v>
      </c>
      <c r="G102" s="37">
        <v>1</v>
      </c>
      <c r="H102" s="37">
        <f>parameters!$J$10*TechniqueData[[#This Row],[Before Utility]]+parameters!$J$11*TechniqueData[[#This Row],[After Utility]]</f>
        <v>0.1</v>
      </c>
      <c r="I102" s="37">
        <f>(TechniqueData[[#This Row],[Num. TID Before]]-parameters!$D$8)/(parameters!$D$9-parameters!$D$8)</f>
        <v>0.1</v>
      </c>
      <c r="J102" s="37">
        <f>IF(TechniqueData[[#This Row],[Before Utility (unclipped)]]&gt;1,1, IF(TechniqueData[[#This Row],[Before Utility (unclipped)]]&lt;0,0, TechniqueData[[#This Row],[Before Utility (unclipped)]]))</f>
        <v>0.1</v>
      </c>
      <c r="K102" s="37">
        <f>(TechniqueData[[#This Row],[Num. TID After]]-parameters!$D$10)/(parameters!$D$11-parameters!$D$10)</f>
        <v>0.1</v>
      </c>
      <c r="L102" s="37">
        <f>IF(TechniqueData[[#This Row],[After Utility (unclipped)]]&gt;1,1, IF(TechniqueData[[#This Row],[After Utility (unclipped)]]&lt;0,0, TechniqueData[[#This Row],[After Utility (unclipped)]]))</f>
        <v>0.1</v>
      </c>
      <c r="M102" s="37">
        <v>0</v>
      </c>
      <c r="N102" s="68">
        <v>0</v>
      </c>
      <c r="O102" s="68">
        <v>0</v>
      </c>
      <c r="P102" s="68">
        <v>0</v>
      </c>
      <c r="Q102" s="68">
        <v>0</v>
      </c>
      <c r="R102" s="69" t="s">
        <v>375</v>
      </c>
      <c r="S102" s="69">
        <v>3</v>
      </c>
      <c r="T102" s="69" t="s">
        <v>376</v>
      </c>
      <c r="U102" s="69">
        <v>6</v>
      </c>
      <c r="V102" s="37">
        <f>parameters!$J$4*TechniqueData[[#This Row],[Mitigations Utility]] + parameters!$J$5*TechniqueData[[#This Row],[Detections Utility]]</f>
        <v>8.5714095238095242E-2</v>
      </c>
      <c r="W102" s="37">
        <v>9</v>
      </c>
      <c r="X102" s="37">
        <v>0.163636</v>
      </c>
      <c r="Y102" s="37">
        <v>0.163636</v>
      </c>
      <c r="Z102" s="37">
        <v>0</v>
      </c>
      <c r="AA102" s="37">
        <v>0</v>
      </c>
      <c r="AB102" s="37">
        <v>0</v>
      </c>
      <c r="AC102" s="37"/>
      <c r="AD102" s="58" t="s">
        <v>380</v>
      </c>
      <c r="AE102" s="37" t="str" cm="1">
        <f t="array" ref="AE102">IF(SUMPRODUCT(--(NOT(ISERR(SEARCH({"Process","Command","Script","WMI","Module","Pipe","Service"},AD102)))))&gt;0,"1","0")</f>
        <v>1</v>
      </c>
      <c r="AF102" s="37">
        <v>98</v>
      </c>
      <c r="AG102" s="37" t="str" cm="1">
        <f t="array" ref="AG102">IF(SUMPRODUCT(--(NOT(ISERR(SEARCH({"Network","Firewall"},AD102)))))&gt;0,"1","0")</f>
        <v>0</v>
      </c>
      <c r="AH102" s="37">
        <v>98</v>
      </c>
      <c r="AI102" s="37" t="str" cm="1">
        <f t="array" ref="AI102">IF(SUMPRODUCT(--(NOT(ISERR(SEARCH({"File","Group","Logon","Schedule","User","Registry","Active","Application"},AD102)))))&gt;0,"1","0")</f>
        <v>0</v>
      </c>
      <c r="AJ102" s="37">
        <v>98</v>
      </c>
      <c r="AK102" s="37" t="str" cm="1">
        <f t="array" ref="AK102">IF(SUMPRODUCT(--(NOT(ISERR(SEARCH({"Cloud","Cluster","Container","Image","Instance","Pod","Snapshot","Volume"},AD102)))))&gt;0,"1","0")</f>
        <v>0</v>
      </c>
      <c r="AL102" s="37">
        <v>98</v>
      </c>
      <c r="AM102" s="37" t="str" cm="1">
        <f t="array" ref="AM102">IF(SUMPRODUCT(--(NOT(ISERR(SEARCH({"Drive","Firmware","Host","Kernel"},AD102)))))&gt;0,"1","0")</f>
        <v>0</v>
      </c>
      <c r="AN102" s="37">
        <v>0</v>
      </c>
      <c r="AO102" s="37">
        <v>1</v>
      </c>
      <c r="AP102" s="37">
        <f>parameters!$J$21*TechniqueData[[#This Row],[TAT Utility]]+parameters!$J$22*TechniqueData[[#This Row],[Count Utility]]</f>
        <v>0.33333333333333331</v>
      </c>
      <c r="AQ102" s="37">
        <f>(TechniqueData[[#This Row],[Total Top Att&amp;ck Score ]]-parameters!$D$19)/(parameters!$D$20-parameters!$D$19)</f>
        <v>24.328546476190478</v>
      </c>
      <c r="AR102" s="37">
        <f>IF(TechniqueData[[#This Row],[TAT Utility (unclipped)]]&gt;1,1, IF(TechniqueData[[#This Row],[TAT Utility (unclipped)]]&lt;0,0, TechniqueData[[#This Row],[TAT Utility (unclipped)]]) )</f>
        <v>1</v>
      </c>
      <c r="AS102" s="37">
        <f>(TechniqueData[[#This Row],[Ransomware (Total '# of ATT&amp;CK Observations)]]-parameters!$D$21)/(parameters!$D$22-parameters!$D$21)</f>
        <v>4.7619047619047616E-2</v>
      </c>
      <c r="AT102" s="37">
        <f>IF(TechniqueData[[#This Row],[Count Utility (unclipped)]]&gt;1,1, IF(TechniqueData[[#This Row],[Count Utility (unclipped)]]&lt;0,0, TechniqueData[[#This Row],[Count Utility (unclipped)]]) )</f>
        <v>4.7619047619047616E-2</v>
      </c>
      <c r="AU10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0.60306063038548752</v>
      </c>
    </row>
    <row r="103" spans="1:47" ht="34" x14ac:dyDescent="0.2">
      <c r="A103" s="37">
        <f>parameters!$J$21*TechniqueData[[#This Row],[TAT Utility]]+parameters!$J$22*TechniqueData[[#This Row],[Count Utility]]</f>
        <v>0.3</v>
      </c>
      <c r="B103" s="37">
        <f t="shared" si="1"/>
        <v>119.09996219047619</v>
      </c>
      <c r="C103" s="37" t="s">
        <v>387</v>
      </c>
      <c r="D103" s="58" t="s">
        <v>369</v>
      </c>
      <c r="E103" s="37" t="s">
        <v>388</v>
      </c>
      <c r="F103" s="37">
        <v>1</v>
      </c>
      <c r="G103" s="37">
        <v>1</v>
      </c>
      <c r="H103" s="37">
        <f>parameters!$J$10*TechniqueData[[#This Row],[Before Utility]]+parameters!$J$11*TechniqueData[[#This Row],[After Utility]]</f>
        <v>0.1</v>
      </c>
      <c r="I103" s="37">
        <f>(TechniqueData[[#This Row],[Num. TID Before]]-parameters!$D$8)/(parameters!$D$9-parameters!$D$8)</f>
        <v>0.1</v>
      </c>
      <c r="J103" s="37">
        <f>IF(TechniqueData[[#This Row],[Before Utility (unclipped)]]&gt;1,1, IF(TechniqueData[[#This Row],[Before Utility (unclipped)]]&lt;0,0, TechniqueData[[#This Row],[Before Utility (unclipped)]]))</f>
        <v>0.1</v>
      </c>
      <c r="K103" s="37">
        <f>(TechniqueData[[#This Row],[Num. TID After]]-parameters!$D$10)/(parameters!$D$11-parameters!$D$10)</f>
        <v>0.1</v>
      </c>
      <c r="L103" s="37">
        <f>IF(TechniqueData[[#This Row],[After Utility (unclipped)]]&gt;1,1, IF(TechniqueData[[#This Row],[After Utility (unclipped)]]&lt;0,0, TechniqueData[[#This Row],[After Utility (unclipped)]]))</f>
        <v>0.1</v>
      </c>
      <c r="M103" s="37">
        <v>0</v>
      </c>
      <c r="N103" s="68">
        <v>0</v>
      </c>
      <c r="O103" s="68">
        <v>0</v>
      </c>
      <c r="P103" s="68">
        <v>0</v>
      </c>
      <c r="Q103" s="68">
        <v>0</v>
      </c>
      <c r="R103" s="69" t="s">
        <v>370</v>
      </c>
      <c r="S103" s="69">
        <v>9</v>
      </c>
      <c r="T103" s="69" t="s">
        <v>371</v>
      </c>
      <c r="U103" s="69">
        <v>12</v>
      </c>
      <c r="V103" s="37">
        <f>parameters!$J$4*TechniqueData[[#This Row],[Mitigations Utility]] + parameters!$J$5*TechniqueData[[#This Row],[Detections Utility]]</f>
        <v>0.19999990476190477</v>
      </c>
      <c r="W103" s="37">
        <v>21</v>
      </c>
      <c r="X103" s="37">
        <v>0.38181799999999999</v>
      </c>
      <c r="Y103" s="37">
        <v>0.38181799999999999</v>
      </c>
      <c r="Z103" s="37">
        <v>0</v>
      </c>
      <c r="AA103" s="37">
        <v>0</v>
      </c>
      <c r="AB103" s="37">
        <v>0</v>
      </c>
      <c r="AC103" s="37"/>
      <c r="AD103" s="58" t="s">
        <v>380</v>
      </c>
      <c r="AE103" s="37" t="str" cm="1">
        <f t="array" ref="AE103">IF(SUMPRODUCT(--(NOT(ISERR(SEARCH({"Process","Command","Script","WMI","Module","Pipe","Service"},AD103)))))&gt;0,"1","0")</f>
        <v>1</v>
      </c>
      <c r="AF103" s="37">
        <v>99</v>
      </c>
      <c r="AG103" s="37" t="str" cm="1">
        <f t="array" ref="AG103">IF(SUMPRODUCT(--(NOT(ISERR(SEARCH({"Network","Firewall"},AD103)))))&gt;0,"1","0")</f>
        <v>0</v>
      </c>
      <c r="AH103" s="37">
        <v>99</v>
      </c>
      <c r="AI103" s="37" t="str" cm="1">
        <f t="array" ref="AI103">IF(SUMPRODUCT(--(NOT(ISERR(SEARCH({"File","Group","Logon","Schedule","User","Registry","Active","Application"},AD103)))))&gt;0,"1","0")</f>
        <v>0</v>
      </c>
      <c r="AJ103" s="37">
        <v>99</v>
      </c>
      <c r="AK103" s="37" t="str" cm="1">
        <f t="array" ref="AK103">IF(SUMPRODUCT(--(NOT(ISERR(SEARCH({"Cloud","Cluster","Container","Image","Instance","Pod","Snapshot","Volume"},AD103)))))&gt;0,"1","0")</f>
        <v>0</v>
      </c>
      <c r="AL103" s="37">
        <v>99</v>
      </c>
      <c r="AM103" s="37" t="str" cm="1">
        <f t="array" ref="AM103">IF(SUMPRODUCT(--(NOT(ISERR(SEARCH({"Drive","Firmware","Host","Kernel"},AD103)))))&gt;0,"1","0")</f>
        <v>0</v>
      </c>
      <c r="AN103" s="37">
        <v>0</v>
      </c>
      <c r="AO103" s="37">
        <v>0</v>
      </c>
      <c r="AP103" s="37">
        <f>parameters!$J$21*TechniqueData[[#This Row],[TAT Utility]]+parameters!$J$22*TechniqueData[[#This Row],[Count Utility]]</f>
        <v>0.3</v>
      </c>
      <c r="AQ103" s="37">
        <f>(TechniqueData[[#This Row],[Total Top Att&amp;ck Score ]]-parameters!$D$19)/(parameters!$D$20-parameters!$D$19)</f>
        <v>39.699987396825399</v>
      </c>
      <c r="AR103" s="37">
        <f>IF(TechniqueData[[#This Row],[TAT Utility (unclipped)]]&gt;1,1, IF(TechniqueData[[#This Row],[TAT Utility (unclipped)]]&lt;0,0, TechniqueData[[#This Row],[TAT Utility (unclipped)]]) )</f>
        <v>1</v>
      </c>
      <c r="AS103" s="37">
        <f>(TechniqueData[[#This Row],[Ransomware (Total '# of ATT&amp;CK Observations)]]-parameters!$D$21)/(parameters!$D$22-parameters!$D$21)</f>
        <v>0</v>
      </c>
      <c r="AT103" s="37">
        <f>IF(TechniqueData[[#This Row],[Count Utility (unclipped)]]&gt;1,1, IF(TechniqueData[[#This Row],[Count Utility (unclipped)]]&lt;0,0, TechniqueData[[#This Row],[Count Utility (unclipped)]]) )</f>
        <v>0</v>
      </c>
      <c r="AU10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04" spans="1:47" ht="17" x14ac:dyDescent="0.2">
      <c r="A104" s="37">
        <f>parameters!$J$21*TechniqueData[[#This Row],[TAT Utility]]+parameters!$J$22*TechniqueData[[#This Row],[Count Utility]]</f>
        <v>0.33333333333333331</v>
      </c>
      <c r="B104" s="37">
        <f t="shared" si="1"/>
        <v>101.20474280952382</v>
      </c>
      <c r="C104" s="37" t="s">
        <v>389</v>
      </c>
      <c r="D104" s="58" t="s">
        <v>369</v>
      </c>
      <c r="E104" s="37" t="s">
        <v>390</v>
      </c>
      <c r="F104" s="37">
        <v>1</v>
      </c>
      <c r="G104" s="37">
        <v>1</v>
      </c>
      <c r="H104" s="37">
        <f>parameters!$J$10*TechniqueData[[#This Row],[Before Utility]]+parameters!$J$11*TechniqueData[[#This Row],[After Utility]]</f>
        <v>0.1</v>
      </c>
      <c r="I104" s="37">
        <f>(TechniqueData[[#This Row],[Num. TID Before]]-parameters!$D$8)/(parameters!$D$9-parameters!$D$8)</f>
        <v>0.1</v>
      </c>
      <c r="J104" s="37">
        <f>IF(TechniqueData[[#This Row],[Before Utility (unclipped)]]&gt;1,1, IF(TechniqueData[[#This Row],[Before Utility (unclipped)]]&lt;0,0, TechniqueData[[#This Row],[Before Utility (unclipped)]]))</f>
        <v>0.1</v>
      </c>
      <c r="K104" s="37">
        <f>(TechniqueData[[#This Row],[Num. TID After]]-parameters!$D$10)/(parameters!$D$11-parameters!$D$10)</f>
        <v>0.1</v>
      </c>
      <c r="L104" s="37">
        <f>IF(TechniqueData[[#This Row],[After Utility (unclipped)]]&gt;1,1, IF(TechniqueData[[#This Row],[After Utility (unclipped)]]&lt;0,0, TechniqueData[[#This Row],[After Utility (unclipped)]]))</f>
        <v>0.1</v>
      </c>
      <c r="M104" s="37">
        <v>0</v>
      </c>
      <c r="N104" s="68">
        <v>0</v>
      </c>
      <c r="O104" s="68">
        <v>0</v>
      </c>
      <c r="P104" s="68">
        <v>0</v>
      </c>
      <c r="Q104" s="68">
        <v>0</v>
      </c>
      <c r="R104" s="69" t="s">
        <v>391</v>
      </c>
      <c r="S104" s="69">
        <v>7</v>
      </c>
      <c r="T104" s="69" t="s">
        <v>392</v>
      </c>
      <c r="U104" s="69">
        <v>9</v>
      </c>
      <c r="V104" s="37">
        <f>parameters!$J$4*TechniqueData[[#This Row],[Mitigations Utility]] + parameters!$J$5*TechniqueData[[#This Row],[Detections Utility]]</f>
        <v>0.15238090476190475</v>
      </c>
      <c r="W104" s="37">
        <v>16</v>
      </c>
      <c r="X104" s="37">
        <v>0.29090899999999997</v>
      </c>
      <c r="Y104" s="37">
        <v>0.29090899999999997</v>
      </c>
      <c r="Z104" s="37">
        <v>0</v>
      </c>
      <c r="AA104" s="37">
        <v>0</v>
      </c>
      <c r="AB104" s="37">
        <v>0</v>
      </c>
      <c r="AC104" s="37"/>
      <c r="AD104" s="58" t="s">
        <v>393</v>
      </c>
      <c r="AE104" s="37" t="str" cm="1">
        <f t="array" ref="AE104">IF(SUMPRODUCT(--(NOT(ISERR(SEARCH({"Process","Command","Script","WMI","Module","Pipe","Service"},AD104)))))&gt;0,"1","0")</f>
        <v>0</v>
      </c>
      <c r="AF104" s="37">
        <v>100</v>
      </c>
      <c r="AG104" s="37" t="str" cm="1">
        <f t="array" ref="AG104">IF(SUMPRODUCT(--(NOT(ISERR(SEARCH({"Network","Firewall"},AD104)))))&gt;0,"1","0")</f>
        <v>0</v>
      </c>
      <c r="AH104" s="37">
        <v>100</v>
      </c>
      <c r="AI104" s="37" t="str" cm="1">
        <f t="array" ref="AI104">IF(SUMPRODUCT(--(NOT(ISERR(SEARCH({"File","Group","Logon","Schedule","User","Registry","Active","Application"},AD104)))))&gt;0,"1","0")</f>
        <v>1</v>
      </c>
      <c r="AJ104" s="37">
        <v>100</v>
      </c>
      <c r="AK104" s="37" t="str" cm="1">
        <f t="array" ref="AK104">IF(SUMPRODUCT(--(NOT(ISERR(SEARCH({"Cloud","Cluster","Container","Image","Instance","Pod","Snapshot","Volume"},AD104)))))&gt;0,"1","0")</f>
        <v>0</v>
      </c>
      <c r="AL104" s="37">
        <v>100</v>
      </c>
      <c r="AM104" s="37" t="str" cm="1">
        <f t="array" ref="AM104">IF(SUMPRODUCT(--(NOT(ISERR(SEARCH({"Drive","Firmware","Host","Kernel"},AD104)))))&gt;0,"1","0")</f>
        <v>0</v>
      </c>
      <c r="AN104" s="37">
        <v>0</v>
      </c>
      <c r="AO104" s="37">
        <v>1</v>
      </c>
      <c r="AP104" s="37">
        <f>parameters!$J$21*TechniqueData[[#This Row],[TAT Utility]]+parameters!$J$22*TechniqueData[[#This Row],[Count Utility]]</f>
        <v>0.33333333333333331</v>
      </c>
      <c r="AQ104" s="37">
        <f>(TechniqueData[[#This Row],[Total Top Att&amp;ck Score ]]-parameters!$D$19)/(parameters!$D$20-parameters!$D$19)</f>
        <v>33.734914269841276</v>
      </c>
      <c r="AR104" s="37">
        <f>IF(TechniqueData[[#This Row],[TAT Utility (unclipped)]]&gt;1,1, IF(TechniqueData[[#This Row],[TAT Utility (unclipped)]]&lt;0,0, TechniqueData[[#This Row],[TAT Utility (unclipped)]]) )</f>
        <v>1</v>
      </c>
      <c r="AS104" s="37">
        <f>(TechniqueData[[#This Row],[Ransomware (Total '# of ATT&amp;CK Observations)]]-parameters!$D$21)/(parameters!$D$22-parameters!$D$21)</f>
        <v>4.7619047619047616E-2</v>
      </c>
      <c r="AT104" s="37">
        <f>IF(TechniqueData[[#This Row],[Count Utility (unclipped)]]&gt;1,1, IF(TechniqueData[[#This Row],[Count Utility (unclipped)]]&lt;0,0, TechniqueData[[#This Row],[Count Utility (unclipped)]]) )</f>
        <v>4.7619047619047616E-2</v>
      </c>
      <c r="AU10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0.8270217683295541</v>
      </c>
    </row>
    <row r="105" spans="1:47" ht="17" x14ac:dyDescent="0.2">
      <c r="A105" s="37">
        <f>parameters!$J$21*TechniqueData[[#This Row],[TAT Utility]]+parameters!$J$22*TechniqueData[[#This Row],[Count Utility]]</f>
        <v>0.33333333333333331</v>
      </c>
      <c r="B105" s="37">
        <f t="shared" si="1"/>
        <v>75.214208571428571</v>
      </c>
      <c r="C105" s="37" t="s">
        <v>394</v>
      </c>
      <c r="D105" s="58" t="s">
        <v>369</v>
      </c>
      <c r="E105" s="37" t="s">
        <v>395</v>
      </c>
      <c r="F105" s="37">
        <v>1</v>
      </c>
      <c r="G105" s="37">
        <v>1</v>
      </c>
      <c r="H105" s="37">
        <f>parameters!$J$10*TechniqueData[[#This Row],[Before Utility]]+parameters!$J$11*TechniqueData[[#This Row],[After Utility]]</f>
        <v>0.1</v>
      </c>
      <c r="I105" s="37">
        <f>(TechniqueData[[#This Row],[Num. TID Before]]-parameters!$D$8)/(parameters!$D$9-parameters!$D$8)</f>
        <v>0.1</v>
      </c>
      <c r="J105" s="37">
        <f>IF(TechniqueData[[#This Row],[Before Utility (unclipped)]]&gt;1,1, IF(TechniqueData[[#This Row],[Before Utility (unclipped)]]&lt;0,0, TechniqueData[[#This Row],[Before Utility (unclipped)]]))</f>
        <v>0.1</v>
      </c>
      <c r="K105" s="37">
        <f>(TechniqueData[[#This Row],[Num. TID After]]-parameters!$D$10)/(parameters!$D$11-parameters!$D$10)</f>
        <v>0.1</v>
      </c>
      <c r="L105" s="37">
        <f>IF(TechniqueData[[#This Row],[After Utility (unclipped)]]&gt;1,1, IF(TechniqueData[[#This Row],[After Utility (unclipped)]]&lt;0,0, TechniqueData[[#This Row],[After Utility (unclipped)]]))</f>
        <v>0.1</v>
      </c>
      <c r="M105" s="37">
        <v>0</v>
      </c>
      <c r="N105" s="68">
        <v>0</v>
      </c>
      <c r="O105" s="68">
        <v>0</v>
      </c>
      <c r="P105" s="68">
        <v>0</v>
      </c>
      <c r="Q105" s="68">
        <v>0</v>
      </c>
      <c r="R105" s="69" t="s">
        <v>375</v>
      </c>
      <c r="S105" s="69">
        <v>3</v>
      </c>
      <c r="T105" s="69" t="s">
        <v>376</v>
      </c>
      <c r="U105" s="69">
        <v>6</v>
      </c>
      <c r="V105" s="37">
        <f>parameters!$J$4*TechniqueData[[#This Row],[Mitigations Utility]] + parameters!$J$5*TechniqueData[[#This Row],[Detections Utility]]</f>
        <v>8.5714095238095242E-2</v>
      </c>
      <c r="W105" s="37">
        <v>9</v>
      </c>
      <c r="X105" s="37">
        <v>0.163636</v>
      </c>
      <c r="Y105" s="37">
        <v>0.163636</v>
      </c>
      <c r="Z105" s="37">
        <v>0</v>
      </c>
      <c r="AA105" s="37">
        <v>0</v>
      </c>
      <c r="AB105" s="37">
        <v>0</v>
      </c>
      <c r="AC105" s="37"/>
      <c r="AD105" s="58" t="s">
        <v>396</v>
      </c>
      <c r="AE105" s="37" t="str" cm="1">
        <f t="array" ref="AE105">IF(SUMPRODUCT(--(NOT(ISERR(SEARCH({"Process","Command","Script","WMI","Module","Pipe","Service"},AD105)))))&gt;0,"1","0")</f>
        <v>1</v>
      </c>
      <c r="AF105" s="37">
        <v>101</v>
      </c>
      <c r="AG105" s="37" t="str" cm="1">
        <f t="array" ref="AG105">IF(SUMPRODUCT(--(NOT(ISERR(SEARCH({"Network","Firewall"},AD105)))))&gt;0,"1","0")</f>
        <v>0</v>
      </c>
      <c r="AH105" s="37">
        <v>101</v>
      </c>
      <c r="AI105" s="37" t="str" cm="1">
        <f t="array" ref="AI105">IF(SUMPRODUCT(--(NOT(ISERR(SEARCH({"File","Group","Logon","Schedule","User","Registry","Active","Application"},AD105)))))&gt;0,"1","0")</f>
        <v>0</v>
      </c>
      <c r="AJ105" s="37">
        <v>101</v>
      </c>
      <c r="AK105" s="37" t="str" cm="1">
        <f t="array" ref="AK105">IF(SUMPRODUCT(--(NOT(ISERR(SEARCH({"Cloud","Cluster","Container","Image","Instance","Pod","Snapshot","Volume"},AD105)))))&gt;0,"1","0")</f>
        <v>0</v>
      </c>
      <c r="AL105" s="37">
        <v>101</v>
      </c>
      <c r="AM105" s="37" t="str" cm="1">
        <f t="array" ref="AM105">IF(SUMPRODUCT(--(NOT(ISERR(SEARCH({"Drive","Firmware","Host","Kernel"},AD105)))))&gt;0,"1","0")</f>
        <v>0</v>
      </c>
      <c r="AN105" s="37">
        <v>0</v>
      </c>
      <c r="AO105" s="37">
        <v>1</v>
      </c>
      <c r="AP105" s="37">
        <f>parameters!$J$21*TechniqueData[[#This Row],[TAT Utility]]+parameters!$J$22*TechniqueData[[#This Row],[Count Utility]]</f>
        <v>0.33333333333333331</v>
      </c>
      <c r="AQ105" s="37">
        <f>(TechniqueData[[#This Row],[Total Top Att&amp;ck Score ]]-parameters!$D$19)/(parameters!$D$20-parameters!$D$19)</f>
        <v>25.071402857142857</v>
      </c>
      <c r="AR105" s="37">
        <f>IF(TechniqueData[[#This Row],[TAT Utility (unclipped)]]&gt;1,1, IF(TechniqueData[[#This Row],[TAT Utility (unclipped)]]&lt;0,0, TechniqueData[[#This Row],[TAT Utility (unclipped)]]) )</f>
        <v>1</v>
      </c>
      <c r="AS105" s="37">
        <f>(TechniqueData[[#This Row],[Ransomware (Total '# of ATT&amp;CK Observations)]]-parameters!$D$21)/(parameters!$D$22-parameters!$D$21)</f>
        <v>4.7619047619047616E-2</v>
      </c>
      <c r="AT105" s="37">
        <f>IF(TechniqueData[[#This Row],[Count Utility (unclipped)]]&gt;1,1, IF(TechniqueData[[#This Row],[Count Utility (unclipped)]]&lt;0,0, TechniqueData[[#This Row],[Count Utility (unclipped)]]) )</f>
        <v>4.7619047619047616E-2</v>
      </c>
      <c r="AU10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0.62074768707482986</v>
      </c>
    </row>
    <row r="106" spans="1:47" ht="34" x14ac:dyDescent="0.2">
      <c r="A106" s="37">
        <f>parameters!$J$21*TechniqueData[[#This Row],[TAT Utility]]+parameters!$J$22*TechniqueData[[#This Row],[Count Utility]]</f>
        <v>0.33333333333333331</v>
      </c>
      <c r="B106" s="37">
        <f t="shared" si="1"/>
        <v>85.695160190476201</v>
      </c>
      <c r="C106" s="37" t="s">
        <v>397</v>
      </c>
      <c r="D106" s="58" t="s">
        <v>369</v>
      </c>
      <c r="E106" s="37" t="s">
        <v>398</v>
      </c>
      <c r="F106" s="37">
        <v>1</v>
      </c>
      <c r="G106" s="37">
        <v>1</v>
      </c>
      <c r="H106" s="37">
        <f>parameters!$J$10*TechniqueData[[#This Row],[Before Utility]]+parameters!$J$11*TechniqueData[[#This Row],[After Utility]]</f>
        <v>0.1</v>
      </c>
      <c r="I106" s="37">
        <f>(TechniqueData[[#This Row],[Num. TID Before]]-parameters!$D$8)/(parameters!$D$9-parameters!$D$8)</f>
        <v>0.1</v>
      </c>
      <c r="J106" s="37">
        <f>IF(TechniqueData[[#This Row],[Before Utility (unclipped)]]&gt;1,1, IF(TechniqueData[[#This Row],[Before Utility (unclipped)]]&lt;0,0, TechniqueData[[#This Row],[Before Utility (unclipped)]]))</f>
        <v>0.1</v>
      </c>
      <c r="K106" s="37">
        <f>(TechniqueData[[#This Row],[Num. TID After]]-parameters!$D$10)/(parameters!$D$11-parameters!$D$10)</f>
        <v>0.1</v>
      </c>
      <c r="L106" s="37">
        <f>IF(TechniqueData[[#This Row],[After Utility (unclipped)]]&gt;1,1, IF(TechniqueData[[#This Row],[After Utility (unclipped)]]&lt;0,0, TechniqueData[[#This Row],[After Utility (unclipped)]]))</f>
        <v>0.1</v>
      </c>
      <c r="M106" s="37">
        <v>0</v>
      </c>
      <c r="N106" s="68">
        <v>1</v>
      </c>
      <c r="O106" s="68">
        <v>2</v>
      </c>
      <c r="P106" s="68">
        <v>2</v>
      </c>
      <c r="Q106" s="68">
        <v>0</v>
      </c>
      <c r="R106" s="69" t="s">
        <v>375</v>
      </c>
      <c r="S106" s="69">
        <v>3</v>
      </c>
      <c r="T106" s="69" t="s">
        <v>376</v>
      </c>
      <c r="U106" s="69">
        <v>6</v>
      </c>
      <c r="V106" s="37">
        <f>parameters!$J$4*TechniqueData[[#This Row],[Mitigations Utility]] + parameters!$J$5*TechniqueData[[#This Row],[Detections Utility]]</f>
        <v>0.10952361904761905</v>
      </c>
      <c r="W106" s="37">
        <v>9</v>
      </c>
      <c r="X106" s="37">
        <v>0.163636</v>
      </c>
      <c r="Y106" s="37">
        <v>0.163636</v>
      </c>
      <c r="Z106" s="37">
        <v>5</v>
      </c>
      <c r="AA106" s="37">
        <v>0.05</v>
      </c>
      <c r="AB106" s="37">
        <v>0.05</v>
      </c>
      <c r="AC106" s="37"/>
      <c r="AD106" s="58" t="s">
        <v>380</v>
      </c>
      <c r="AE106" s="37" t="str" cm="1">
        <f t="array" ref="AE106">IF(SUMPRODUCT(--(NOT(ISERR(SEARCH({"Process","Command","Script","WMI","Module","Pipe","Service"},AD106)))))&gt;0,"1","0")</f>
        <v>1</v>
      </c>
      <c r="AF106" s="37">
        <v>102</v>
      </c>
      <c r="AG106" s="37" t="str" cm="1">
        <f t="array" ref="AG106">IF(SUMPRODUCT(--(NOT(ISERR(SEARCH({"Network","Firewall"},AD106)))))&gt;0,"1","0")</f>
        <v>0</v>
      </c>
      <c r="AH106" s="37">
        <v>102</v>
      </c>
      <c r="AI106" s="37" t="str" cm="1">
        <f t="array" ref="AI106">IF(SUMPRODUCT(--(NOT(ISERR(SEARCH({"File","Group","Logon","Schedule","User","Registry","Active","Application"},AD106)))))&gt;0,"1","0")</f>
        <v>0</v>
      </c>
      <c r="AJ106" s="37">
        <v>102</v>
      </c>
      <c r="AK106" s="37" t="str" cm="1">
        <f t="array" ref="AK106">IF(SUMPRODUCT(--(NOT(ISERR(SEARCH({"Cloud","Cluster","Container","Image","Instance","Pod","Snapshot","Volume"},AD106)))))&gt;0,"1","0")</f>
        <v>0</v>
      </c>
      <c r="AL106" s="37">
        <v>102</v>
      </c>
      <c r="AM106" s="37" t="str" cm="1">
        <f t="array" ref="AM106">IF(SUMPRODUCT(--(NOT(ISERR(SEARCH({"Drive","Firmware","Host","Kernel"},AD106)))))&gt;0,"1","0")</f>
        <v>0</v>
      </c>
      <c r="AN106" s="37">
        <v>0</v>
      </c>
      <c r="AO106" s="37">
        <v>1</v>
      </c>
      <c r="AP106" s="37">
        <f>parameters!$J$21*TechniqueData[[#This Row],[TAT Utility]]+parameters!$J$22*TechniqueData[[#This Row],[Count Utility]]</f>
        <v>0.33333333333333331</v>
      </c>
      <c r="AQ106" s="37">
        <f>(TechniqueData[[#This Row],[Total Top Att&amp;ck Score ]]-parameters!$D$19)/(parameters!$D$20-parameters!$D$19)</f>
        <v>28.565053396825402</v>
      </c>
      <c r="AR106" s="37">
        <f>IF(TechniqueData[[#This Row],[TAT Utility (unclipped)]]&gt;1,1, IF(TechniqueData[[#This Row],[TAT Utility (unclipped)]]&lt;0,0, TechniqueData[[#This Row],[TAT Utility (unclipped)]]) )</f>
        <v>1</v>
      </c>
      <c r="AS106" s="37">
        <f>(TechniqueData[[#This Row],[Ransomware (Total '# of ATT&amp;CK Observations)]]-parameters!$D$21)/(parameters!$D$22-parameters!$D$21)</f>
        <v>4.7619047619047616E-2</v>
      </c>
      <c r="AT106" s="37">
        <f>IF(TechniqueData[[#This Row],[Count Utility (unclipped)]]&gt;1,1, IF(TechniqueData[[#This Row],[Count Utility (unclipped)]]&lt;0,0, TechniqueData[[#This Row],[Count Utility (unclipped)]]) )</f>
        <v>4.7619047619047616E-2</v>
      </c>
      <c r="AU10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0.70392984278155712</v>
      </c>
    </row>
    <row r="107" spans="1:47" ht="17" x14ac:dyDescent="0.2">
      <c r="A107" s="37">
        <f>parameters!$J$21*TechniqueData[[#This Row],[TAT Utility]]+parameters!$J$22*TechniqueData[[#This Row],[Count Utility]]</f>
        <v>0.3</v>
      </c>
      <c r="B107" s="37">
        <f t="shared" si="1"/>
        <v>76.699921333333336</v>
      </c>
      <c r="C107" s="37" t="s">
        <v>399</v>
      </c>
      <c r="D107" s="58" t="s">
        <v>369</v>
      </c>
      <c r="E107" s="37" t="s">
        <v>400</v>
      </c>
      <c r="F107" s="37">
        <v>1</v>
      </c>
      <c r="G107" s="37">
        <v>1</v>
      </c>
      <c r="H107" s="37">
        <f>parameters!$J$10*TechniqueData[[#This Row],[Before Utility]]+parameters!$J$11*TechniqueData[[#This Row],[After Utility]]</f>
        <v>0.1</v>
      </c>
      <c r="I107" s="37">
        <f>(TechniqueData[[#This Row],[Num. TID Before]]-parameters!$D$8)/(parameters!$D$9-parameters!$D$8)</f>
        <v>0.1</v>
      </c>
      <c r="J107" s="37">
        <f>IF(TechniqueData[[#This Row],[Before Utility (unclipped)]]&gt;1,1, IF(TechniqueData[[#This Row],[Before Utility (unclipped)]]&lt;0,0, TechniqueData[[#This Row],[Before Utility (unclipped)]]))</f>
        <v>0.1</v>
      </c>
      <c r="K107" s="37">
        <f>(TechniqueData[[#This Row],[Num. TID After]]-parameters!$D$10)/(parameters!$D$11-parameters!$D$10)</f>
        <v>0.1</v>
      </c>
      <c r="L107" s="37">
        <f>IF(TechniqueData[[#This Row],[After Utility (unclipped)]]&gt;1,1, IF(TechniqueData[[#This Row],[After Utility (unclipped)]]&lt;0,0, TechniqueData[[#This Row],[After Utility (unclipped)]]))</f>
        <v>0.1</v>
      </c>
      <c r="M107" s="37">
        <v>0</v>
      </c>
      <c r="N107" s="68">
        <v>0</v>
      </c>
      <c r="O107" s="68">
        <v>0</v>
      </c>
      <c r="P107" s="68">
        <v>0</v>
      </c>
      <c r="Q107" s="68">
        <v>0</v>
      </c>
      <c r="R107" s="69" t="s">
        <v>375</v>
      </c>
      <c r="S107" s="69">
        <v>3</v>
      </c>
      <c r="T107" s="69" t="s">
        <v>376</v>
      </c>
      <c r="U107" s="69">
        <v>6</v>
      </c>
      <c r="V107" s="37">
        <f>parameters!$J$4*TechniqueData[[#This Row],[Mitigations Utility]] + parameters!$J$5*TechniqueData[[#This Row],[Detections Utility]]</f>
        <v>8.5714095238095242E-2</v>
      </c>
      <c r="W107" s="37">
        <v>9</v>
      </c>
      <c r="X107" s="37">
        <v>0.163636</v>
      </c>
      <c r="Y107" s="37">
        <v>0.163636</v>
      </c>
      <c r="Z107" s="37">
        <v>0</v>
      </c>
      <c r="AA107" s="37">
        <v>0</v>
      </c>
      <c r="AB107" s="37">
        <v>0</v>
      </c>
      <c r="AC107" s="37"/>
      <c r="AD107" s="58" t="s">
        <v>401</v>
      </c>
      <c r="AE107" s="37" t="str" cm="1">
        <f t="array" ref="AE107">IF(SUMPRODUCT(--(NOT(ISERR(SEARCH({"Process","Command","Script","WMI","Module","Pipe","Service"},AD107)))))&gt;0,"1","0")</f>
        <v>1</v>
      </c>
      <c r="AF107" s="37">
        <v>103</v>
      </c>
      <c r="AG107" s="37" t="str" cm="1">
        <f t="array" ref="AG107">IF(SUMPRODUCT(--(NOT(ISERR(SEARCH({"Network","Firewall"},AD107)))))&gt;0,"1","0")</f>
        <v>0</v>
      </c>
      <c r="AH107" s="37">
        <v>103</v>
      </c>
      <c r="AI107" s="37" t="str" cm="1">
        <f t="array" ref="AI107">IF(SUMPRODUCT(--(NOT(ISERR(SEARCH({"File","Group","Logon","Schedule","User","Registry","Active","Application"},AD107)))))&gt;0,"1","0")</f>
        <v>1</v>
      </c>
      <c r="AJ107" s="37">
        <v>103</v>
      </c>
      <c r="AK107" s="37" t="str" cm="1">
        <f t="array" ref="AK107">IF(SUMPRODUCT(--(NOT(ISERR(SEARCH({"Cloud","Cluster","Container","Image","Instance","Pod","Snapshot","Volume"},AD107)))))&gt;0,"1","0")</f>
        <v>0</v>
      </c>
      <c r="AL107" s="37">
        <v>103</v>
      </c>
      <c r="AM107" s="37" t="str" cm="1">
        <f t="array" ref="AM107">IF(SUMPRODUCT(--(NOT(ISERR(SEARCH({"Drive","Firmware","Host","Kernel"},AD107)))))&gt;0,"1","0")</f>
        <v>0</v>
      </c>
      <c r="AN107" s="37">
        <v>0</v>
      </c>
      <c r="AO107" s="37">
        <v>0</v>
      </c>
      <c r="AP107" s="37">
        <f>parameters!$J$21*TechniqueData[[#This Row],[TAT Utility]]+parameters!$J$22*TechniqueData[[#This Row],[Count Utility]]</f>
        <v>0.3</v>
      </c>
      <c r="AQ107" s="37">
        <f>(TechniqueData[[#This Row],[Total Top Att&amp;ck Score ]]-parameters!$D$19)/(parameters!$D$20-parameters!$D$19)</f>
        <v>25.566640444444445</v>
      </c>
      <c r="AR107" s="37">
        <f>IF(TechniqueData[[#This Row],[TAT Utility (unclipped)]]&gt;1,1, IF(TechniqueData[[#This Row],[TAT Utility (unclipped)]]&lt;0,0, TechniqueData[[#This Row],[TAT Utility (unclipped)]]) )</f>
        <v>1</v>
      </c>
      <c r="AS107" s="37">
        <f>(TechniqueData[[#This Row],[Ransomware (Total '# of ATT&amp;CK Observations)]]-parameters!$D$21)/(parameters!$D$22-parameters!$D$21)</f>
        <v>0</v>
      </c>
      <c r="AT107" s="37">
        <f>IF(TechniqueData[[#This Row],[Count Utility (unclipped)]]&gt;1,1, IF(TechniqueData[[#This Row],[Count Utility (unclipped)]]&lt;0,0, TechniqueData[[#This Row],[Count Utility (unclipped)]]) )</f>
        <v>0</v>
      </c>
      <c r="AU10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08" spans="1:47" ht="17" x14ac:dyDescent="0.2">
      <c r="A108" s="37">
        <f>parameters!$J$21*TechniqueData[[#This Row],[TAT Utility]]+parameters!$J$22*TechniqueData[[#This Row],[Count Utility]]</f>
        <v>0.3</v>
      </c>
      <c r="B108" s="37">
        <f t="shared" si="1"/>
        <v>77.442777714285711</v>
      </c>
      <c r="C108" s="37" t="s">
        <v>402</v>
      </c>
      <c r="D108" s="58" t="s">
        <v>369</v>
      </c>
      <c r="E108" s="37" t="s">
        <v>403</v>
      </c>
      <c r="F108" s="37">
        <v>1</v>
      </c>
      <c r="G108" s="37">
        <v>1</v>
      </c>
      <c r="H108" s="37">
        <f>parameters!$J$10*TechniqueData[[#This Row],[Before Utility]]+parameters!$J$11*TechniqueData[[#This Row],[After Utility]]</f>
        <v>0.1</v>
      </c>
      <c r="I108" s="37">
        <f>(TechniqueData[[#This Row],[Num. TID Before]]-parameters!$D$8)/(parameters!$D$9-parameters!$D$8)</f>
        <v>0.1</v>
      </c>
      <c r="J108" s="37">
        <f>IF(TechniqueData[[#This Row],[Before Utility (unclipped)]]&gt;1,1, IF(TechniqueData[[#This Row],[Before Utility (unclipped)]]&lt;0,0, TechniqueData[[#This Row],[Before Utility (unclipped)]]))</f>
        <v>0.1</v>
      </c>
      <c r="K108" s="37">
        <f>(TechniqueData[[#This Row],[Num. TID After]]-parameters!$D$10)/(parameters!$D$11-parameters!$D$10)</f>
        <v>0.1</v>
      </c>
      <c r="L108" s="37">
        <f>IF(TechniqueData[[#This Row],[After Utility (unclipped)]]&gt;1,1, IF(TechniqueData[[#This Row],[After Utility (unclipped)]]&lt;0,0, TechniqueData[[#This Row],[After Utility (unclipped)]]))</f>
        <v>0.1</v>
      </c>
      <c r="M108" s="37">
        <v>0</v>
      </c>
      <c r="N108" s="68">
        <v>0</v>
      </c>
      <c r="O108" s="68">
        <v>0</v>
      </c>
      <c r="P108" s="68">
        <v>0</v>
      </c>
      <c r="Q108" s="68">
        <v>0</v>
      </c>
      <c r="R108" s="69" t="s">
        <v>375</v>
      </c>
      <c r="S108" s="69">
        <v>3</v>
      </c>
      <c r="T108" s="69" t="s">
        <v>376</v>
      </c>
      <c r="U108" s="69">
        <v>6</v>
      </c>
      <c r="V108" s="37">
        <f>parameters!$J$4*TechniqueData[[#This Row],[Mitigations Utility]] + parameters!$J$5*TechniqueData[[#This Row],[Detections Utility]]</f>
        <v>8.5714095238095242E-2</v>
      </c>
      <c r="W108" s="37">
        <v>9</v>
      </c>
      <c r="X108" s="37">
        <v>0.163636</v>
      </c>
      <c r="Y108" s="37">
        <v>0.163636</v>
      </c>
      <c r="Z108" s="37">
        <v>0</v>
      </c>
      <c r="AA108" s="37">
        <v>0</v>
      </c>
      <c r="AB108" s="37">
        <v>0</v>
      </c>
      <c r="AC108" s="37"/>
      <c r="AD108" s="58" t="s">
        <v>404</v>
      </c>
      <c r="AE108" s="37" t="str" cm="1">
        <f t="array" ref="AE108">IF(SUMPRODUCT(--(NOT(ISERR(SEARCH({"Process","Command","Script","WMI","Module","Pipe","Service"},AD108)))))&gt;0,"1","0")</f>
        <v>1</v>
      </c>
      <c r="AF108" s="37">
        <v>104</v>
      </c>
      <c r="AG108" s="37" t="str" cm="1">
        <f t="array" ref="AG108">IF(SUMPRODUCT(--(NOT(ISERR(SEARCH({"Network","Firewall"},AD108)))))&gt;0,"1","0")</f>
        <v>0</v>
      </c>
      <c r="AH108" s="37">
        <v>104</v>
      </c>
      <c r="AI108" s="37" t="str" cm="1">
        <f t="array" ref="AI108">IF(SUMPRODUCT(--(NOT(ISERR(SEARCH({"File","Group","Logon","Schedule","User","Registry","Active","Application"},AD108)))))&gt;0,"1","0")</f>
        <v>0</v>
      </c>
      <c r="AJ108" s="37">
        <v>104</v>
      </c>
      <c r="AK108" s="37" t="str" cm="1">
        <f t="array" ref="AK108">IF(SUMPRODUCT(--(NOT(ISERR(SEARCH({"Cloud","Cluster","Container","Image","Instance","Pod","Snapshot","Volume"},AD108)))))&gt;0,"1","0")</f>
        <v>0</v>
      </c>
      <c r="AL108" s="37">
        <v>104</v>
      </c>
      <c r="AM108" s="37" t="str" cm="1">
        <f t="array" ref="AM108">IF(SUMPRODUCT(--(NOT(ISERR(SEARCH({"Drive","Firmware","Host","Kernel"},AD108)))))&gt;0,"1","0")</f>
        <v>0</v>
      </c>
      <c r="AN108" s="37">
        <v>0</v>
      </c>
      <c r="AO108" s="37">
        <v>0</v>
      </c>
      <c r="AP108" s="37">
        <f>parameters!$J$21*TechniqueData[[#This Row],[TAT Utility]]+parameters!$J$22*TechniqueData[[#This Row],[Count Utility]]</f>
        <v>0.3</v>
      </c>
      <c r="AQ108" s="37">
        <f>(TechniqueData[[#This Row],[Total Top Att&amp;ck Score ]]-parameters!$D$19)/(parameters!$D$20-parameters!$D$19)</f>
        <v>25.814259238095236</v>
      </c>
      <c r="AR108" s="37">
        <f>IF(TechniqueData[[#This Row],[TAT Utility (unclipped)]]&gt;1,1, IF(TechniqueData[[#This Row],[TAT Utility (unclipped)]]&lt;0,0, TechniqueData[[#This Row],[TAT Utility (unclipped)]]) )</f>
        <v>1</v>
      </c>
      <c r="AS108" s="37">
        <f>(TechniqueData[[#This Row],[Ransomware (Total '# of ATT&amp;CK Observations)]]-parameters!$D$21)/(parameters!$D$22-parameters!$D$21)</f>
        <v>0</v>
      </c>
      <c r="AT108" s="37">
        <f>IF(TechniqueData[[#This Row],[Count Utility (unclipped)]]&gt;1,1, IF(TechniqueData[[#This Row],[Count Utility (unclipped)]]&lt;0,0, TechniqueData[[#This Row],[Count Utility (unclipped)]]) )</f>
        <v>0</v>
      </c>
      <c r="AU10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09" spans="1:47" ht="34" x14ac:dyDescent="0.2">
      <c r="A109" s="37">
        <f>parameters!$J$21*TechniqueData[[#This Row],[TAT Utility]]+parameters!$J$22*TechniqueData[[#This Row],[Count Utility]]</f>
        <v>0.3</v>
      </c>
      <c r="B109" s="37">
        <f t="shared" si="1"/>
        <v>42.1</v>
      </c>
      <c r="C109" s="37" t="s">
        <v>405</v>
      </c>
      <c r="D109" s="58" t="s">
        <v>369</v>
      </c>
      <c r="E109" s="37" t="s">
        <v>406</v>
      </c>
      <c r="F109" s="37">
        <v>1</v>
      </c>
      <c r="G109" s="37">
        <v>1</v>
      </c>
      <c r="H109" s="37">
        <f>parameters!$J$10*TechniqueData[[#This Row],[Before Utility]]+parameters!$J$11*TechniqueData[[#This Row],[After Utility]]</f>
        <v>0.1</v>
      </c>
      <c r="I109" s="37">
        <f>(TechniqueData[[#This Row],[Num. TID Before]]-parameters!$D$8)/(parameters!$D$9-parameters!$D$8)</f>
        <v>0.1</v>
      </c>
      <c r="J109" s="37">
        <f>IF(TechniqueData[[#This Row],[Before Utility (unclipped)]]&gt;1,1, IF(TechniqueData[[#This Row],[Before Utility (unclipped)]]&lt;0,0, TechniqueData[[#This Row],[Before Utility (unclipped)]]))</f>
        <v>0.1</v>
      </c>
      <c r="K109" s="37">
        <f>(TechniqueData[[#This Row],[Num. TID After]]-parameters!$D$10)/(parameters!$D$11-parameters!$D$10)</f>
        <v>0.1</v>
      </c>
      <c r="L109" s="37">
        <f>IF(TechniqueData[[#This Row],[After Utility (unclipped)]]&gt;1,1, IF(TechniqueData[[#This Row],[After Utility (unclipped)]]&lt;0,0, TechniqueData[[#This Row],[After Utility (unclipped)]]))</f>
        <v>0.1</v>
      </c>
      <c r="M109" s="37">
        <v>0</v>
      </c>
      <c r="N109" s="68">
        <v>0</v>
      </c>
      <c r="O109" s="68">
        <v>0</v>
      </c>
      <c r="P109" s="68">
        <v>0</v>
      </c>
      <c r="Q109" s="68">
        <v>0</v>
      </c>
      <c r="R109" s="69"/>
      <c r="S109" s="69"/>
      <c r="T109" s="69"/>
      <c r="U109" s="69"/>
      <c r="V109" s="37">
        <f>parameters!$J$4*TechniqueData[[#This Row],[Mitigations Utility]] + parameters!$J$5*TechniqueData[[#This Row],[Detections Utility]]</f>
        <v>0</v>
      </c>
      <c r="W109" s="37">
        <v>0</v>
      </c>
      <c r="X109" s="37">
        <v>0</v>
      </c>
      <c r="Y109" s="37">
        <v>0</v>
      </c>
      <c r="Z109" s="37">
        <v>0</v>
      </c>
      <c r="AA109" s="37">
        <v>0</v>
      </c>
      <c r="AB109" s="37">
        <v>0</v>
      </c>
      <c r="AC109" s="37"/>
      <c r="AD109" s="58" t="s">
        <v>407</v>
      </c>
      <c r="AE109" s="37" t="str" cm="1">
        <f t="array" ref="AE109">IF(SUMPRODUCT(--(NOT(ISERR(SEARCH({"Process","Command","Script","WMI","Module","Pipe","Service"},AD109)))))&gt;0,"1","0")</f>
        <v>1</v>
      </c>
      <c r="AF109" s="37">
        <v>105</v>
      </c>
      <c r="AG109" s="37" t="str" cm="1">
        <f t="array" ref="AG109">IF(SUMPRODUCT(--(NOT(ISERR(SEARCH({"Network","Firewall"},AD109)))))&gt;0,"1","0")</f>
        <v>0</v>
      </c>
      <c r="AH109" s="37">
        <v>105</v>
      </c>
      <c r="AI109" s="37" t="str" cm="1">
        <f t="array" ref="AI109">IF(SUMPRODUCT(--(NOT(ISERR(SEARCH({"File","Group","Logon","Schedule","User","Registry","Active","Application"},AD109)))))&gt;0,"1","0")</f>
        <v>0</v>
      </c>
      <c r="AJ109" s="37">
        <v>105</v>
      </c>
      <c r="AK109" s="37" t="str" cm="1">
        <f t="array" ref="AK109">IF(SUMPRODUCT(--(NOT(ISERR(SEARCH({"Cloud","Cluster","Container","Image","Instance","Pod","Snapshot","Volume"},AD109)))))&gt;0,"1","0")</f>
        <v>0</v>
      </c>
      <c r="AL109" s="37">
        <v>105</v>
      </c>
      <c r="AM109" s="37" t="str" cm="1">
        <f t="array" ref="AM109">IF(SUMPRODUCT(--(NOT(ISERR(SEARCH({"Drive","Firmware","Host","Kernel"},AD109)))))&gt;0,"1","0")</f>
        <v>0</v>
      </c>
      <c r="AN109" s="37">
        <v>0</v>
      </c>
      <c r="AO109" s="37"/>
      <c r="AP109" s="37">
        <f>parameters!$J$21*TechniqueData[[#This Row],[TAT Utility]]+parameters!$J$22*TechniqueData[[#This Row],[Count Utility]]</f>
        <v>0.3</v>
      </c>
      <c r="AQ109" s="37">
        <f>(TechniqueData[[#This Row],[Total Top Att&amp;ck Score ]]-parameters!$D$19)/(parameters!$D$20-parameters!$D$19)</f>
        <v>14.033333333333333</v>
      </c>
      <c r="AR109" s="37">
        <f>IF(TechniqueData[[#This Row],[TAT Utility (unclipped)]]&gt;1,1, IF(TechniqueData[[#This Row],[TAT Utility (unclipped)]]&lt;0,0, TechniqueData[[#This Row],[TAT Utility (unclipped)]]) )</f>
        <v>1</v>
      </c>
      <c r="AS109" s="37">
        <f>(TechniqueData[[#This Row],[Ransomware (Total '# of ATT&amp;CK Observations)]]-parameters!$D$21)/(parameters!$D$22-parameters!$D$21)</f>
        <v>0</v>
      </c>
      <c r="AT109" s="37">
        <f>IF(TechniqueData[[#This Row],[Count Utility (unclipped)]]&gt;1,1, IF(TechniqueData[[#This Row],[Count Utility (unclipped)]]&lt;0,0, TechniqueData[[#This Row],[Count Utility (unclipped)]]) )</f>
        <v>0</v>
      </c>
      <c r="AU10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10" spans="1:47" ht="68" x14ac:dyDescent="0.2">
      <c r="A110" s="37">
        <f>parameters!$J$21*TechniqueData[[#This Row],[TAT Utility]]+parameters!$J$22*TechniqueData[[#This Row],[Count Utility]]</f>
        <v>0.36666666666666664</v>
      </c>
      <c r="B110" s="37">
        <f t="shared" si="1"/>
        <v>264.39747857142856</v>
      </c>
      <c r="C110" s="37" t="s">
        <v>408</v>
      </c>
      <c r="D110" s="58" t="s">
        <v>409</v>
      </c>
      <c r="E110" s="37"/>
      <c r="F110" s="37">
        <v>4</v>
      </c>
      <c r="G110" s="37">
        <v>3</v>
      </c>
      <c r="H110" s="37">
        <f>parameters!$J$10*TechniqueData[[#This Row],[Before Utility]]+parameters!$J$11*TechniqueData[[#This Row],[After Utility]]</f>
        <v>0.35</v>
      </c>
      <c r="I110" s="37">
        <f>(TechniqueData[[#This Row],[Num. TID Before]]-parameters!$D$8)/(parameters!$D$9-parameters!$D$8)</f>
        <v>0.4</v>
      </c>
      <c r="J110" s="37">
        <f>IF(TechniqueData[[#This Row],[Before Utility (unclipped)]]&gt;1,1, IF(TechniqueData[[#This Row],[Before Utility (unclipped)]]&lt;0,0, TechniqueData[[#This Row],[Before Utility (unclipped)]]))</f>
        <v>0.4</v>
      </c>
      <c r="K110" s="37">
        <f>(TechniqueData[[#This Row],[Num. TID After]]-parameters!$D$10)/(parameters!$D$11-parameters!$D$10)</f>
        <v>0.3</v>
      </c>
      <c r="L110" s="37">
        <f>IF(TechniqueData[[#This Row],[After Utility (unclipped)]]&gt;1,1, IF(TechniqueData[[#This Row],[After Utility (unclipped)]]&lt;0,0, TechniqueData[[#This Row],[After Utility (unclipped)]]))</f>
        <v>0.3</v>
      </c>
      <c r="M110" s="37">
        <v>0.257826</v>
      </c>
      <c r="N110" s="68">
        <v>0</v>
      </c>
      <c r="O110" s="68">
        <v>0</v>
      </c>
      <c r="P110" s="68">
        <v>2</v>
      </c>
      <c r="Q110" s="68">
        <v>1</v>
      </c>
      <c r="R110" s="69"/>
      <c r="S110" s="69">
        <v>0</v>
      </c>
      <c r="T110" s="69"/>
      <c r="U110" s="69">
        <v>0</v>
      </c>
      <c r="V110" s="37">
        <f>parameters!$J$4*TechniqueData[[#This Row],[Mitigations Utility]] + parameters!$J$5*TechniqueData[[#This Row],[Detections Utility]]</f>
        <v>1.4285714285714284E-2</v>
      </c>
      <c r="W110" s="37">
        <v>0</v>
      </c>
      <c r="X110" s="37">
        <v>0</v>
      </c>
      <c r="Y110" s="37">
        <v>0</v>
      </c>
      <c r="Z110" s="37">
        <v>3</v>
      </c>
      <c r="AA110" s="37">
        <v>0.03</v>
      </c>
      <c r="AB110" s="37">
        <v>0.03</v>
      </c>
      <c r="AC110" s="37"/>
      <c r="AD110" s="58" t="s">
        <v>410</v>
      </c>
      <c r="AE110" s="37" t="str" cm="1">
        <f t="array" ref="AE110">IF(SUMPRODUCT(--(NOT(ISERR(SEARCH({"Process","Command","Script","WMI","Module","Pipe","Service"},AD110)))))&gt;0,"1","0")</f>
        <v>1</v>
      </c>
      <c r="AF110" s="37">
        <v>106</v>
      </c>
      <c r="AG110" s="37" t="str" cm="1">
        <f t="array" ref="AG110">IF(SUMPRODUCT(--(NOT(ISERR(SEARCH({"Network","Firewall"},AD110)))))&gt;0,"1","0")</f>
        <v>0</v>
      </c>
      <c r="AH110" s="37">
        <v>106</v>
      </c>
      <c r="AI110" s="37" t="str" cm="1">
        <f t="array" ref="AI110">IF(SUMPRODUCT(--(NOT(ISERR(SEARCH({"File","Group","Logon","Schedule","User","Registry","Active","Application"},AD110)))))&gt;0,"1","0")</f>
        <v>1</v>
      </c>
      <c r="AJ110" s="37">
        <v>106</v>
      </c>
      <c r="AK110" s="37" t="str" cm="1">
        <f t="array" ref="AK110">IF(SUMPRODUCT(--(NOT(ISERR(SEARCH({"Cloud","Cluster","Container","Image","Instance","Pod","Snapshot","Volume"},AD110)))))&gt;0,"1","0")</f>
        <v>0</v>
      </c>
      <c r="AL110" s="37">
        <v>106</v>
      </c>
      <c r="AM110" s="37" t="str" cm="1">
        <f t="array" ref="AM110">IF(SUMPRODUCT(--(NOT(ISERR(SEARCH({"Drive","Firmware","Host","Kernel"},AD110)))))&gt;0,"1","0")</f>
        <v>1</v>
      </c>
      <c r="AN110" s="37">
        <v>0</v>
      </c>
      <c r="AO110" s="37">
        <v>2</v>
      </c>
      <c r="AP110" s="37">
        <f>parameters!$J$21*TechniqueData[[#This Row],[TAT Utility]]+parameters!$J$22*TechniqueData[[#This Row],[Count Utility]]</f>
        <v>0.36666666666666664</v>
      </c>
      <c r="AQ110" s="37">
        <f>(TechniqueData[[#This Row],[Total Top Att&amp;ck Score ]]-parameters!$D$19)/(parameters!$D$20-parameters!$D$19)</f>
        <v>88.13249285714285</v>
      </c>
      <c r="AR110" s="37">
        <f>IF(TechniqueData[[#This Row],[TAT Utility (unclipped)]]&gt;1,1, IF(TechniqueData[[#This Row],[TAT Utility (unclipped)]]&lt;0,0, TechniqueData[[#This Row],[TAT Utility (unclipped)]]) )</f>
        <v>1</v>
      </c>
      <c r="AS110" s="37">
        <f>(TechniqueData[[#This Row],[Ransomware (Total '# of ATT&amp;CK Observations)]]-parameters!$D$21)/(parameters!$D$22-parameters!$D$21)</f>
        <v>9.5238095238095233E-2</v>
      </c>
      <c r="AT110" s="37">
        <f>IF(TechniqueData[[#This Row],[Count Utility (unclipped)]]&gt;1,1, IF(TechniqueData[[#This Row],[Count Utility (unclipped)]]&lt;0,0, TechniqueData[[#This Row],[Count Utility (unclipped)]]) )</f>
        <v>9.5238095238095233E-2</v>
      </c>
      <c r="AU11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4.2444044217687074</v>
      </c>
    </row>
    <row r="111" spans="1:47" ht="34" x14ac:dyDescent="0.2">
      <c r="A111" s="37">
        <f>parameters!$J$21*TechniqueData[[#This Row],[TAT Utility]]+parameters!$J$22*TechniqueData[[#This Row],[Count Utility]]</f>
        <v>0.33333333333333331</v>
      </c>
      <c r="B111" s="37">
        <f t="shared" si="1"/>
        <v>46.985714285714288</v>
      </c>
      <c r="C111" s="37" t="s">
        <v>411</v>
      </c>
      <c r="D111" s="58" t="s">
        <v>409</v>
      </c>
      <c r="E111" s="37" t="s">
        <v>412</v>
      </c>
      <c r="F111" s="37">
        <v>1</v>
      </c>
      <c r="G111" s="37">
        <v>1</v>
      </c>
      <c r="H111" s="37">
        <f>parameters!$J$10*TechniqueData[[#This Row],[Before Utility]]+parameters!$J$11*TechniqueData[[#This Row],[After Utility]]</f>
        <v>0.1</v>
      </c>
      <c r="I111" s="37">
        <f>(TechniqueData[[#This Row],[Num. TID Before]]-parameters!$D$8)/(parameters!$D$9-parameters!$D$8)</f>
        <v>0.1</v>
      </c>
      <c r="J111" s="37">
        <f>IF(TechniqueData[[#This Row],[Before Utility (unclipped)]]&gt;1,1, IF(TechniqueData[[#This Row],[Before Utility (unclipped)]]&lt;0,0, TechniqueData[[#This Row],[Before Utility (unclipped)]]))</f>
        <v>0.1</v>
      </c>
      <c r="K111" s="37">
        <f>(TechniqueData[[#This Row],[Num. TID After]]-parameters!$D$10)/(parameters!$D$11-parameters!$D$10)</f>
        <v>0.1</v>
      </c>
      <c r="L111" s="37">
        <f>IF(TechniqueData[[#This Row],[After Utility (unclipped)]]&gt;1,1, IF(TechniqueData[[#This Row],[After Utility (unclipped)]]&lt;0,0, TechniqueData[[#This Row],[After Utility (unclipped)]]))</f>
        <v>0.1</v>
      </c>
      <c r="M111" s="37">
        <v>0</v>
      </c>
      <c r="N111" s="68">
        <v>0</v>
      </c>
      <c r="O111" s="68">
        <v>2</v>
      </c>
      <c r="P111" s="68">
        <v>0</v>
      </c>
      <c r="Q111" s="68">
        <v>0</v>
      </c>
      <c r="R111" s="69"/>
      <c r="S111" s="69">
        <v>0</v>
      </c>
      <c r="T111" s="69"/>
      <c r="U111" s="69">
        <v>0</v>
      </c>
      <c r="V111" s="37">
        <f>parameters!$J$4*TechniqueData[[#This Row],[Mitigations Utility]] + parameters!$J$5*TechniqueData[[#This Row],[Detections Utility]]</f>
        <v>9.5238095238095229E-3</v>
      </c>
      <c r="W111" s="37">
        <v>0</v>
      </c>
      <c r="X111" s="37">
        <v>0</v>
      </c>
      <c r="Y111" s="37">
        <v>0</v>
      </c>
      <c r="Z111" s="37">
        <v>2</v>
      </c>
      <c r="AA111" s="37">
        <v>0.02</v>
      </c>
      <c r="AB111" s="37">
        <v>0.02</v>
      </c>
      <c r="AC111" s="37"/>
      <c r="AD111" s="58" t="s">
        <v>413</v>
      </c>
      <c r="AE111" s="37" t="str" cm="1">
        <f t="array" ref="AE111">IF(SUMPRODUCT(--(NOT(ISERR(SEARCH({"Process","Command","Script","WMI","Module","Pipe","Service"},AD111)))))&gt;0,"1","0")</f>
        <v>1</v>
      </c>
      <c r="AF111" s="37">
        <v>107</v>
      </c>
      <c r="AG111" s="37" t="str" cm="1">
        <f t="array" ref="AG111">IF(SUMPRODUCT(--(NOT(ISERR(SEARCH({"Network","Firewall"},AD111)))))&gt;0,"1","0")</f>
        <v>0</v>
      </c>
      <c r="AH111" s="37">
        <v>107</v>
      </c>
      <c r="AI111" s="37" t="str" cm="1">
        <f t="array" ref="AI111">IF(SUMPRODUCT(--(NOT(ISERR(SEARCH({"File","Group","Logon","Schedule","User","Registry","Active","Application"},AD111)))))&gt;0,"1","0")</f>
        <v>1</v>
      </c>
      <c r="AJ111" s="37">
        <v>107</v>
      </c>
      <c r="AK111" s="37" t="str" cm="1">
        <f t="array" ref="AK111">IF(SUMPRODUCT(--(NOT(ISERR(SEARCH({"Cloud","Cluster","Container","Image","Instance","Pod","Snapshot","Volume"},AD111)))))&gt;0,"1","0")</f>
        <v>0</v>
      </c>
      <c r="AL111" s="37">
        <v>107</v>
      </c>
      <c r="AM111" s="37" t="str" cm="1">
        <f t="array" ref="AM111">IF(SUMPRODUCT(--(NOT(ISERR(SEARCH({"Drive","Firmware","Host","Kernel"},AD111)))))&gt;0,"1","0")</f>
        <v>1</v>
      </c>
      <c r="AN111" s="37">
        <v>0</v>
      </c>
      <c r="AO111" s="37">
        <v>1</v>
      </c>
      <c r="AP111" s="37">
        <f>parameters!$J$21*TechniqueData[[#This Row],[TAT Utility]]+parameters!$J$22*TechniqueData[[#This Row],[Count Utility]]</f>
        <v>0.33333333333333331</v>
      </c>
      <c r="AQ111" s="37">
        <f>(TechniqueData[[#This Row],[Total Top Att&amp;ck Score ]]-parameters!$D$19)/(parameters!$D$20-parameters!$D$19)</f>
        <v>15.661904761904763</v>
      </c>
      <c r="AR111" s="37">
        <f>IF(TechniqueData[[#This Row],[TAT Utility (unclipped)]]&gt;1,1, IF(TechniqueData[[#This Row],[TAT Utility (unclipped)]]&lt;0,0, TechniqueData[[#This Row],[TAT Utility (unclipped)]]) )</f>
        <v>1</v>
      </c>
      <c r="AS111" s="37">
        <f>(TechniqueData[[#This Row],[Ransomware (Total '# of ATT&amp;CK Observations)]]-parameters!$D$21)/(parameters!$D$22-parameters!$D$21)</f>
        <v>4.7619047619047616E-2</v>
      </c>
      <c r="AT111" s="37">
        <f>IF(TechniqueData[[#This Row],[Count Utility (unclipped)]]&gt;1,1, IF(TechniqueData[[#This Row],[Count Utility (unclipped)]]&lt;0,0, TechniqueData[[#This Row],[Count Utility (unclipped)]]) )</f>
        <v>4.7619047619047616E-2</v>
      </c>
      <c r="AU11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0.39671201814058954</v>
      </c>
    </row>
    <row r="112" spans="1:47" ht="34" x14ac:dyDescent="0.2">
      <c r="A112" s="37">
        <f>parameters!$J$21*TechniqueData[[#This Row],[TAT Utility]]+parameters!$J$22*TechniqueData[[#This Row],[Count Utility]]</f>
        <v>0.3</v>
      </c>
      <c r="B112" s="37">
        <f t="shared" si="1"/>
        <v>82.476252333333349</v>
      </c>
      <c r="C112" s="37" t="s">
        <v>414</v>
      </c>
      <c r="D112" s="58" t="s">
        <v>409</v>
      </c>
      <c r="E112" s="37" t="s">
        <v>415</v>
      </c>
      <c r="F112" s="37">
        <v>1</v>
      </c>
      <c r="G112" s="37">
        <v>1</v>
      </c>
      <c r="H112" s="37">
        <f>parameters!$J$10*TechniqueData[[#This Row],[Before Utility]]+parameters!$J$11*TechniqueData[[#This Row],[After Utility]]</f>
        <v>0.1</v>
      </c>
      <c r="I112" s="37">
        <f>(TechniqueData[[#This Row],[Num. TID Before]]-parameters!$D$8)/(parameters!$D$9-parameters!$D$8)</f>
        <v>0.1</v>
      </c>
      <c r="J112" s="37">
        <f>IF(TechniqueData[[#This Row],[Before Utility (unclipped)]]&gt;1,1, IF(TechniqueData[[#This Row],[Before Utility (unclipped)]]&lt;0,0, TechniqueData[[#This Row],[Before Utility (unclipped)]]))</f>
        <v>0.1</v>
      </c>
      <c r="K112" s="37">
        <f>(TechniqueData[[#This Row],[Num. TID After]]-parameters!$D$10)/(parameters!$D$11-parameters!$D$10)</f>
        <v>0.1</v>
      </c>
      <c r="L112" s="37">
        <f>IF(TechniqueData[[#This Row],[After Utility (unclipped)]]&gt;1,1, IF(TechniqueData[[#This Row],[After Utility (unclipped)]]&lt;0,0, TechniqueData[[#This Row],[After Utility (unclipped)]]))</f>
        <v>0.1</v>
      </c>
      <c r="M112" s="37">
        <v>0</v>
      </c>
      <c r="N112" s="68">
        <v>0</v>
      </c>
      <c r="O112" s="68">
        <v>3</v>
      </c>
      <c r="P112" s="68">
        <v>1</v>
      </c>
      <c r="Q112" s="68">
        <v>1</v>
      </c>
      <c r="R112" s="69" t="s">
        <v>416</v>
      </c>
      <c r="S112" s="69">
        <v>3</v>
      </c>
      <c r="T112" s="69" t="s">
        <v>417</v>
      </c>
      <c r="U112" s="69">
        <v>4</v>
      </c>
      <c r="V112" s="37">
        <f>parameters!$J$4*TechniqueData[[#This Row],[Mitigations Utility]] + parameters!$J$5*TechniqueData[[#This Row],[Detections Utility]]</f>
        <v>9.0476333333333339E-2</v>
      </c>
      <c r="W112" s="37">
        <v>7</v>
      </c>
      <c r="X112" s="37">
        <v>0.127273</v>
      </c>
      <c r="Y112" s="37">
        <v>0.127273</v>
      </c>
      <c r="Z112" s="37">
        <v>5</v>
      </c>
      <c r="AA112" s="37">
        <v>0.05</v>
      </c>
      <c r="AB112" s="37">
        <v>0.05</v>
      </c>
      <c r="AC112" s="37"/>
      <c r="AD112" s="58" t="s">
        <v>418</v>
      </c>
      <c r="AE112" s="37" t="str" cm="1">
        <f t="array" ref="AE112">IF(SUMPRODUCT(--(NOT(ISERR(SEARCH({"Process","Command","Script","WMI","Module","Pipe","Service"},AD112)))))&gt;0,"1","0")</f>
        <v>1</v>
      </c>
      <c r="AF112" s="37">
        <v>108</v>
      </c>
      <c r="AG112" s="37" t="str" cm="1">
        <f t="array" ref="AG112">IF(SUMPRODUCT(--(NOT(ISERR(SEARCH({"Network","Firewall"},AD112)))))&gt;0,"1","0")</f>
        <v>0</v>
      </c>
      <c r="AH112" s="37">
        <v>108</v>
      </c>
      <c r="AI112" s="37" t="str" cm="1">
        <f t="array" ref="AI112">IF(SUMPRODUCT(--(NOT(ISERR(SEARCH({"File","Group","Logon","Schedule","User","Registry","Active","Application"},AD112)))))&gt;0,"1","0")</f>
        <v>0</v>
      </c>
      <c r="AJ112" s="37">
        <v>108</v>
      </c>
      <c r="AK112" s="37" t="str" cm="1">
        <f t="array" ref="AK112">IF(SUMPRODUCT(--(NOT(ISERR(SEARCH({"Cloud","Cluster","Container","Image","Instance","Pod","Snapshot","Volume"},AD112)))))&gt;0,"1","0")</f>
        <v>0</v>
      </c>
      <c r="AL112" s="37">
        <v>108</v>
      </c>
      <c r="AM112" s="37" t="str" cm="1">
        <f t="array" ref="AM112">IF(SUMPRODUCT(--(NOT(ISERR(SEARCH({"Drive","Firmware","Host","Kernel"},AD112)))))&gt;0,"1","0")</f>
        <v>0</v>
      </c>
      <c r="AN112" s="37">
        <v>0</v>
      </c>
      <c r="AO112" s="37">
        <v>0</v>
      </c>
      <c r="AP112" s="37">
        <f>parameters!$J$21*TechniqueData[[#This Row],[TAT Utility]]+parameters!$J$22*TechniqueData[[#This Row],[Count Utility]]</f>
        <v>0.3</v>
      </c>
      <c r="AQ112" s="37">
        <f>(TechniqueData[[#This Row],[Total Top Att&amp;ck Score ]]-parameters!$D$19)/(parameters!$D$20-parameters!$D$19)</f>
        <v>27.492084111111115</v>
      </c>
      <c r="AR112" s="37">
        <f>IF(TechniqueData[[#This Row],[TAT Utility (unclipped)]]&gt;1,1, IF(TechniqueData[[#This Row],[TAT Utility (unclipped)]]&lt;0,0, TechniqueData[[#This Row],[TAT Utility (unclipped)]]) )</f>
        <v>1</v>
      </c>
      <c r="AS112" s="37">
        <f>(TechniqueData[[#This Row],[Ransomware (Total '# of ATT&amp;CK Observations)]]-parameters!$D$21)/(parameters!$D$22-parameters!$D$21)</f>
        <v>0</v>
      </c>
      <c r="AT112" s="37">
        <f>IF(TechniqueData[[#This Row],[Count Utility (unclipped)]]&gt;1,1, IF(TechniqueData[[#This Row],[Count Utility (unclipped)]]&lt;0,0, TechniqueData[[#This Row],[Count Utility (unclipped)]]) )</f>
        <v>0</v>
      </c>
      <c r="AU11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13" spans="1:47" ht="17" x14ac:dyDescent="0.2">
      <c r="A113" s="37">
        <f>parameters!$J$21*TechniqueData[[#This Row],[TAT Utility]]+parameters!$J$22*TechniqueData[[#This Row],[Count Utility]]</f>
        <v>0.3</v>
      </c>
      <c r="B113" s="37">
        <f t="shared" si="1"/>
        <v>101.96656261904762</v>
      </c>
      <c r="C113" s="37" t="s">
        <v>419</v>
      </c>
      <c r="D113" s="58" t="s">
        <v>409</v>
      </c>
      <c r="E113" s="37" t="s">
        <v>420</v>
      </c>
      <c r="F113" s="37">
        <v>1</v>
      </c>
      <c r="G113" s="37">
        <v>1</v>
      </c>
      <c r="H113" s="37">
        <f>parameters!$J$10*TechniqueData[[#This Row],[Before Utility]]+parameters!$J$11*TechniqueData[[#This Row],[After Utility]]</f>
        <v>0.1</v>
      </c>
      <c r="I113" s="37">
        <f>(TechniqueData[[#This Row],[Num. TID Before]]-parameters!$D$8)/(parameters!$D$9-parameters!$D$8)</f>
        <v>0.1</v>
      </c>
      <c r="J113" s="37">
        <f>IF(TechniqueData[[#This Row],[Before Utility (unclipped)]]&gt;1,1, IF(TechniqueData[[#This Row],[Before Utility (unclipped)]]&lt;0,0, TechniqueData[[#This Row],[Before Utility (unclipped)]]))</f>
        <v>0.1</v>
      </c>
      <c r="K113" s="37">
        <f>(TechniqueData[[#This Row],[Num. TID After]]-parameters!$D$10)/(parameters!$D$11-parameters!$D$10)</f>
        <v>0.1</v>
      </c>
      <c r="L113" s="37">
        <f>IF(TechniqueData[[#This Row],[After Utility (unclipped)]]&gt;1,1, IF(TechniqueData[[#This Row],[After Utility (unclipped)]]&lt;0,0, TechniqueData[[#This Row],[After Utility (unclipped)]]))</f>
        <v>0.1</v>
      </c>
      <c r="M113" s="37">
        <v>0</v>
      </c>
      <c r="N113" s="68">
        <v>0</v>
      </c>
      <c r="O113" s="68">
        <v>0</v>
      </c>
      <c r="P113" s="68">
        <v>0</v>
      </c>
      <c r="Q113" s="68">
        <v>0</v>
      </c>
      <c r="R113" s="69" t="s">
        <v>421</v>
      </c>
      <c r="S113" s="69">
        <v>7</v>
      </c>
      <c r="T113" s="69" t="s">
        <v>422</v>
      </c>
      <c r="U113" s="69">
        <v>7</v>
      </c>
      <c r="V113" s="37">
        <f>parameters!$J$4*TechniqueData[[#This Row],[Mitigations Utility]] + parameters!$J$5*TechniqueData[[#This Row],[Detections Utility]]</f>
        <v>0.13333309523809525</v>
      </c>
      <c r="W113" s="37">
        <v>14</v>
      </c>
      <c r="X113" s="37">
        <v>0.25454500000000002</v>
      </c>
      <c r="Y113" s="37">
        <v>0.25454500000000002</v>
      </c>
      <c r="Z113" s="37">
        <v>0</v>
      </c>
      <c r="AA113" s="37">
        <v>0</v>
      </c>
      <c r="AB113" s="37">
        <v>0</v>
      </c>
      <c r="AC113" s="37"/>
      <c r="AD113" s="58" t="s">
        <v>393</v>
      </c>
      <c r="AE113" s="37" t="str" cm="1">
        <f t="array" ref="AE113">IF(SUMPRODUCT(--(NOT(ISERR(SEARCH({"Process","Command","Script","WMI","Module","Pipe","Service"},AD113)))))&gt;0,"1","0")</f>
        <v>0</v>
      </c>
      <c r="AF113" s="37">
        <v>109</v>
      </c>
      <c r="AG113" s="37" t="str" cm="1">
        <f t="array" ref="AG113">IF(SUMPRODUCT(--(NOT(ISERR(SEARCH({"Network","Firewall"},AD113)))))&gt;0,"1","0")</f>
        <v>0</v>
      </c>
      <c r="AH113" s="37">
        <v>109</v>
      </c>
      <c r="AI113" s="37" t="str" cm="1">
        <f t="array" ref="AI113">IF(SUMPRODUCT(--(NOT(ISERR(SEARCH({"File","Group","Logon","Schedule","User","Registry","Active","Application"},AD113)))))&gt;0,"1","0")</f>
        <v>1</v>
      </c>
      <c r="AJ113" s="37">
        <v>109</v>
      </c>
      <c r="AK113" s="37" t="str" cm="1">
        <f t="array" ref="AK113">IF(SUMPRODUCT(--(NOT(ISERR(SEARCH({"Cloud","Cluster","Container","Image","Instance","Pod","Snapshot","Volume"},AD113)))))&gt;0,"1","0")</f>
        <v>0</v>
      </c>
      <c r="AL113" s="37">
        <v>109</v>
      </c>
      <c r="AM113" s="37" t="str" cm="1">
        <f t="array" ref="AM113">IF(SUMPRODUCT(--(NOT(ISERR(SEARCH({"Drive","Firmware","Host","Kernel"},AD113)))))&gt;0,"1","0")</f>
        <v>0</v>
      </c>
      <c r="AN113" s="37">
        <v>0</v>
      </c>
      <c r="AO113" s="37">
        <v>0</v>
      </c>
      <c r="AP113" s="37">
        <f>parameters!$J$21*TechniqueData[[#This Row],[TAT Utility]]+parameters!$J$22*TechniqueData[[#This Row],[Count Utility]]</f>
        <v>0.3</v>
      </c>
      <c r="AQ113" s="37">
        <f>(TechniqueData[[#This Row],[Total Top Att&amp;ck Score ]]-parameters!$D$19)/(parameters!$D$20-parameters!$D$19)</f>
        <v>33.98885420634921</v>
      </c>
      <c r="AR113" s="37">
        <f>IF(TechniqueData[[#This Row],[TAT Utility (unclipped)]]&gt;1,1, IF(TechniqueData[[#This Row],[TAT Utility (unclipped)]]&lt;0,0, TechniqueData[[#This Row],[TAT Utility (unclipped)]]) )</f>
        <v>1</v>
      </c>
      <c r="AS113" s="37">
        <f>(TechniqueData[[#This Row],[Ransomware (Total '# of ATT&amp;CK Observations)]]-parameters!$D$21)/(parameters!$D$22-parameters!$D$21)</f>
        <v>0</v>
      </c>
      <c r="AT113" s="37">
        <f>IF(TechniqueData[[#This Row],[Count Utility (unclipped)]]&gt;1,1, IF(TechniqueData[[#This Row],[Count Utility (unclipped)]]&lt;0,0, TechniqueData[[#This Row],[Count Utility (unclipped)]]) )</f>
        <v>0</v>
      </c>
      <c r="AU11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14" spans="1:47" ht="17" x14ac:dyDescent="0.2">
      <c r="A114" s="37">
        <f>parameters!$J$21*TechniqueData[[#This Row],[TAT Utility]]+parameters!$J$22*TechniqueData[[#This Row],[Count Utility]]</f>
        <v>0.3</v>
      </c>
      <c r="B114" s="37">
        <f t="shared" si="1"/>
        <v>44.1</v>
      </c>
      <c r="C114" s="37" t="s">
        <v>423</v>
      </c>
      <c r="D114" s="58" t="s">
        <v>409</v>
      </c>
      <c r="E114" s="37" t="s">
        <v>424</v>
      </c>
      <c r="F114" s="37">
        <v>1</v>
      </c>
      <c r="G114" s="37">
        <v>1</v>
      </c>
      <c r="H114" s="37">
        <f>parameters!$J$10*TechniqueData[[#This Row],[Before Utility]]+parameters!$J$11*TechniqueData[[#This Row],[After Utility]]</f>
        <v>0.1</v>
      </c>
      <c r="I114" s="37">
        <f>(TechniqueData[[#This Row],[Num. TID Before]]-parameters!$D$8)/(parameters!$D$9-parameters!$D$8)</f>
        <v>0.1</v>
      </c>
      <c r="J114" s="37">
        <f>IF(TechniqueData[[#This Row],[Before Utility (unclipped)]]&gt;1,1, IF(TechniqueData[[#This Row],[Before Utility (unclipped)]]&lt;0,0, TechniqueData[[#This Row],[Before Utility (unclipped)]]))</f>
        <v>0.1</v>
      </c>
      <c r="K114" s="37">
        <f>(TechniqueData[[#This Row],[Num. TID After]]-parameters!$D$10)/(parameters!$D$11-parameters!$D$10)</f>
        <v>0.1</v>
      </c>
      <c r="L114" s="37">
        <f>IF(TechniqueData[[#This Row],[After Utility (unclipped)]]&gt;1,1, IF(TechniqueData[[#This Row],[After Utility (unclipped)]]&lt;0,0, TechniqueData[[#This Row],[After Utility (unclipped)]]))</f>
        <v>0.1</v>
      </c>
      <c r="M114" s="37">
        <v>0</v>
      </c>
      <c r="N114" s="68">
        <v>0</v>
      </c>
      <c r="O114" s="68">
        <v>0</v>
      </c>
      <c r="P114" s="68">
        <v>0</v>
      </c>
      <c r="Q114" s="68">
        <v>0</v>
      </c>
      <c r="R114" s="69"/>
      <c r="S114" s="69">
        <v>0</v>
      </c>
      <c r="T114" s="69"/>
      <c r="U114" s="69">
        <v>0</v>
      </c>
      <c r="V114" s="37">
        <f>parameters!$J$4*TechniqueData[[#This Row],[Mitigations Utility]] + parameters!$J$5*TechniqueData[[#This Row],[Detections Utility]]</f>
        <v>0</v>
      </c>
      <c r="W114" s="37">
        <v>0</v>
      </c>
      <c r="X114" s="37">
        <v>0</v>
      </c>
      <c r="Y114" s="37">
        <v>0</v>
      </c>
      <c r="Z114" s="37">
        <v>0</v>
      </c>
      <c r="AA114" s="37">
        <v>0</v>
      </c>
      <c r="AB114" s="37">
        <v>0</v>
      </c>
      <c r="AC114" s="37"/>
      <c r="AD114" s="58" t="s">
        <v>425</v>
      </c>
      <c r="AE114" s="37" t="str" cm="1">
        <f t="array" ref="AE114">IF(SUMPRODUCT(--(NOT(ISERR(SEARCH({"Process","Command","Script","WMI","Module","Pipe","Service"},AD114)))))&gt;0,"1","0")</f>
        <v>1</v>
      </c>
      <c r="AF114" s="37">
        <v>110</v>
      </c>
      <c r="AG114" s="37" t="str" cm="1">
        <f t="array" ref="AG114">IF(SUMPRODUCT(--(NOT(ISERR(SEARCH({"Network","Firewall"},AD114)))))&gt;0,"1","0")</f>
        <v>0</v>
      </c>
      <c r="AH114" s="37">
        <v>110</v>
      </c>
      <c r="AI114" s="37" t="str" cm="1">
        <f t="array" ref="AI114">IF(SUMPRODUCT(--(NOT(ISERR(SEARCH({"File","Group","Logon","Schedule","User","Registry","Active","Application"},AD114)))))&gt;0,"1","0")</f>
        <v>0</v>
      </c>
      <c r="AJ114" s="37">
        <v>110</v>
      </c>
      <c r="AK114" s="37" t="str" cm="1">
        <f t="array" ref="AK114">IF(SUMPRODUCT(--(NOT(ISERR(SEARCH({"Cloud","Cluster","Container","Image","Instance","Pod","Snapshot","Volume"},AD114)))))&gt;0,"1","0")</f>
        <v>0</v>
      </c>
      <c r="AL114" s="37">
        <v>110</v>
      </c>
      <c r="AM114" s="37" t="str" cm="1">
        <f t="array" ref="AM114">IF(SUMPRODUCT(--(NOT(ISERR(SEARCH({"Drive","Firmware","Host","Kernel"},AD114)))))&gt;0,"1","0")</f>
        <v>0</v>
      </c>
      <c r="AN114" s="37">
        <v>0</v>
      </c>
      <c r="AO114" s="37">
        <v>0</v>
      </c>
      <c r="AP114" s="37">
        <f>parameters!$J$21*TechniqueData[[#This Row],[TAT Utility]]+parameters!$J$22*TechniqueData[[#This Row],[Count Utility]]</f>
        <v>0.3</v>
      </c>
      <c r="AQ114" s="37">
        <f>(TechniqueData[[#This Row],[Total Top Att&amp;ck Score ]]-parameters!$D$19)/(parameters!$D$20-parameters!$D$19)</f>
        <v>14.700000000000001</v>
      </c>
      <c r="AR114" s="37">
        <f>IF(TechniqueData[[#This Row],[TAT Utility (unclipped)]]&gt;1,1, IF(TechniqueData[[#This Row],[TAT Utility (unclipped)]]&lt;0,0, TechniqueData[[#This Row],[TAT Utility (unclipped)]]) )</f>
        <v>1</v>
      </c>
      <c r="AS114" s="37">
        <f>(TechniqueData[[#This Row],[Ransomware (Total '# of ATT&amp;CK Observations)]]-parameters!$D$21)/(parameters!$D$22-parameters!$D$21)</f>
        <v>0</v>
      </c>
      <c r="AT114" s="37">
        <f>IF(TechniqueData[[#This Row],[Count Utility (unclipped)]]&gt;1,1, IF(TechniqueData[[#This Row],[Count Utility (unclipped)]]&lt;0,0, TechniqueData[[#This Row],[Count Utility (unclipped)]]) )</f>
        <v>0</v>
      </c>
      <c r="AU11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15" spans="1:47" ht="34" x14ac:dyDescent="0.2">
      <c r="A115" s="37">
        <f>parameters!$J$21*TechniqueData[[#This Row],[TAT Utility]]+parameters!$J$22*TechniqueData[[#This Row],[Count Utility]]</f>
        <v>0.56666666666666665</v>
      </c>
      <c r="B115" s="37">
        <f t="shared" si="1"/>
        <v>115.98041357142857</v>
      </c>
      <c r="C115" s="37" t="s">
        <v>426</v>
      </c>
      <c r="D115" s="58" t="s">
        <v>427</v>
      </c>
      <c r="E115" s="37"/>
      <c r="F115" s="37">
        <v>1</v>
      </c>
      <c r="G115" s="37">
        <v>1</v>
      </c>
      <c r="H115" s="37">
        <f>parameters!$J$10*TechniqueData[[#This Row],[Before Utility]]+parameters!$J$11*TechniqueData[[#This Row],[After Utility]]</f>
        <v>0.1</v>
      </c>
      <c r="I115" s="37">
        <f>(TechniqueData[[#This Row],[Num. TID Before]]-parameters!$D$8)/(parameters!$D$9-parameters!$D$8)</f>
        <v>0.1</v>
      </c>
      <c r="J115" s="37">
        <f>IF(TechniqueData[[#This Row],[Before Utility (unclipped)]]&gt;1,1, IF(TechniqueData[[#This Row],[Before Utility (unclipped)]]&lt;0,0, TechniqueData[[#This Row],[Before Utility (unclipped)]]))</f>
        <v>0.1</v>
      </c>
      <c r="K115" s="37">
        <f>(TechniqueData[[#This Row],[Num. TID After]]-parameters!$D$10)/(parameters!$D$11-parameters!$D$10)</f>
        <v>0.1</v>
      </c>
      <c r="L115" s="37">
        <f>IF(TechniqueData[[#This Row],[After Utility (unclipped)]]&gt;1,1, IF(TechniqueData[[#This Row],[After Utility (unclipped)]]&lt;0,0, TechniqueData[[#This Row],[After Utility (unclipped)]]))</f>
        <v>0.1</v>
      </c>
      <c r="M115" s="37">
        <v>0.117773</v>
      </c>
      <c r="N115" s="68">
        <v>2</v>
      </c>
      <c r="O115" s="68">
        <v>5</v>
      </c>
      <c r="P115" s="68">
        <v>2</v>
      </c>
      <c r="Q115" s="68">
        <v>0</v>
      </c>
      <c r="R115" s="69"/>
      <c r="S115" s="69">
        <v>0</v>
      </c>
      <c r="T115" s="69"/>
      <c r="U115" s="69">
        <v>0</v>
      </c>
      <c r="V115" s="37">
        <f>parameters!$J$4*TechniqueData[[#This Row],[Mitigations Utility]] + parameters!$J$5*TechniqueData[[#This Row],[Detections Utility]]</f>
        <v>4.2857142857142851E-2</v>
      </c>
      <c r="W115" s="37">
        <v>0</v>
      </c>
      <c r="X115" s="37">
        <v>0</v>
      </c>
      <c r="Y115" s="37">
        <v>0</v>
      </c>
      <c r="Z115" s="37">
        <v>9</v>
      </c>
      <c r="AA115" s="37">
        <v>0.09</v>
      </c>
      <c r="AB115" s="37">
        <v>0.09</v>
      </c>
      <c r="AC115" s="37"/>
      <c r="AD115" s="58" t="s">
        <v>131</v>
      </c>
      <c r="AE115" s="37" t="str" cm="1">
        <f t="array" ref="AE115">IF(SUMPRODUCT(--(NOT(ISERR(SEARCH({"Process","Command","Script","WMI","Module","Pipe","Service"},AD115)))))&gt;0,"1","0")</f>
        <v>1</v>
      </c>
      <c r="AF115" s="37">
        <v>111</v>
      </c>
      <c r="AG115" s="37" t="str" cm="1">
        <f t="array" ref="AG115">IF(SUMPRODUCT(--(NOT(ISERR(SEARCH({"Network","Firewall"},AD115)))))&gt;0,"1","0")</f>
        <v>0</v>
      </c>
      <c r="AH115" s="37">
        <v>111</v>
      </c>
      <c r="AI115" s="37" t="str" cm="1">
        <f t="array" ref="AI115">IF(SUMPRODUCT(--(NOT(ISERR(SEARCH({"File","Group","Logon","Schedule","User","Registry","Active","Application"},AD115)))))&gt;0,"1","0")</f>
        <v>0</v>
      </c>
      <c r="AJ115" s="37">
        <v>111</v>
      </c>
      <c r="AK115" s="37" t="str" cm="1">
        <f t="array" ref="AK115">IF(SUMPRODUCT(--(NOT(ISERR(SEARCH({"Cloud","Cluster","Container","Image","Instance","Pod","Snapshot","Volume"},AD115)))))&gt;0,"1","0")</f>
        <v>0</v>
      </c>
      <c r="AL115" s="37">
        <v>111</v>
      </c>
      <c r="AM115" s="37" t="str" cm="1">
        <f t="array" ref="AM115">IF(SUMPRODUCT(--(NOT(ISERR(SEARCH({"Drive","Firmware","Host","Kernel"},AD115)))))&gt;0,"1","0")</f>
        <v>0</v>
      </c>
      <c r="AN115" s="37">
        <v>0</v>
      </c>
      <c r="AO115" s="37">
        <v>8</v>
      </c>
      <c r="AP115" s="37">
        <f>parameters!$J$21*TechniqueData[[#This Row],[TAT Utility]]+parameters!$J$22*TechniqueData[[#This Row],[Count Utility]]</f>
        <v>0.56666666666666665</v>
      </c>
      <c r="AQ115" s="37">
        <f>(TechniqueData[[#This Row],[Total Top Att&amp;ck Score ]]-parameters!$D$19)/(parameters!$D$20-parameters!$D$19)</f>
        <v>38.660137857142857</v>
      </c>
      <c r="AR115" s="37">
        <f>IF(TechniqueData[[#This Row],[TAT Utility (unclipped)]]&gt;1,1, IF(TechniqueData[[#This Row],[TAT Utility (unclipped)]]&lt;0,0, TechniqueData[[#This Row],[TAT Utility (unclipped)]]) )</f>
        <v>1</v>
      </c>
      <c r="AS115" s="37">
        <f>(TechniqueData[[#This Row],[Ransomware (Total '# of ATT&amp;CK Observations)]]-parameters!$D$21)/(parameters!$D$22-parameters!$D$21)</f>
        <v>0.38095238095238093</v>
      </c>
      <c r="AT115" s="37">
        <f>IF(TechniqueData[[#This Row],[Count Utility (unclipped)]]&gt;1,1, IF(TechniqueData[[#This Row],[Count Utility (unclipped)]]&lt;0,0, TechniqueData[[#This Row],[Count Utility (unclipped)]]) )</f>
        <v>0.38095238095238093</v>
      </c>
      <c r="AU11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7.5543119727891153</v>
      </c>
    </row>
    <row r="116" spans="1:47" ht="51" x14ac:dyDescent="0.2">
      <c r="A116" s="37">
        <f>parameters!$J$21*TechniqueData[[#This Row],[TAT Utility]]+parameters!$J$22*TechniqueData[[#This Row],[Count Utility]]</f>
        <v>0.46666666666666667</v>
      </c>
      <c r="B116" s="37">
        <f t="shared" si="1"/>
        <v>1308.5143712380952</v>
      </c>
      <c r="C116" s="37" t="s">
        <v>428</v>
      </c>
      <c r="D116" s="58" t="s">
        <v>429</v>
      </c>
      <c r="E116" s="37"/>
      <c r="F116" s="37">
        <v>10</v>
      </c>
      <c r="G116" s="37">
        <v>15</v>
      </c>
      <c r="H116" s="37">
        <f>parameters!$J$10*TechniqueData[[#This Row],[Before Utility]]+parameters!$J$11*TechniqueData[[#This Row],[After Utility]]</f>
        <v>1</v>
      </c>
      <c r="I116" s="37">
        <f>(TechniqueData[[#This Row],[Num. TID Before]]-parameters!$D$8)/(parameters!$D$9-parameters!$D$8)</f>
        <v>1</v>
      </c>
      <c r="J116" s="37">
        <f>IF(TechniqueData[[#This Row],[Before Utility (unclipped)]]&gt;1,1, IF(TechniqueData[[#This Row],[Before Utility (unclipped)]]&lt;0,0, TechniqueData[[#This Row],[Before Utility (unclipped)]]))</f>
        <v>1</v>
      </c>
      <c r="K116" s="37">
        <f>(TechniqueData[[#This Row],[Num. TID After]]-parameters!$D$10)/(parameters!$D$11-parameters!$D$10)</f>
        <v>1.5</v>
      </c>
      <c r="L116" s="37">
        <f>IF(TechniqueData[[#This Row],[After Utility (unclipped)]]&gt;1,1, IF(TechniqueData[[#This Row],[After Utility (unclipped)]]&lt;0,0, TechniqueData[[#This Row],[After Utility (unclipped)]]))</f>
        <v>1</v>
      </c>
      <c r="M116" s="37">
        <v>1</v>
      </c>
      <c r="N116" s="68">
        <v>1</v>
      </c>
      <c r="O116" s="68">
        <v>51</v>
      </c>
      <c r="P116" s="68">
        <v>64</v>
      </c>
      <c r="Q116" s="68">
        <v>57</v>
      </c>
      <c r="R116" s="69" t="s">
        <v>430</v>
      </c>
      <c r="S116" s="69">
        <v>22</v>
      </c>
      <c r="T116" s="69" t="s">
        <v>431</v>
      </c>
      <c r="U116" s="69">
        <v>24</v>
      </c>
      <c r="V116" s="37">
        <f>parameters!$J$4*TechniqueData[[#This Row],[Mitigations Utility]] + parameters!$J$5*TechniqueData[[#This Row],[Detections Utility]]</f>
        <v>0.91428590476190474</v>
      </c>
      <c r="W116" s="37">
        <v>46</v>
      </c>
      <c r="X116" s="37">
        <v>0.836364</v>
      </c>
      <c r="Y116" s="37">
        <v>0.836364</v>
      </c>
      <c r="Z116" s="37">
        <v>173</v>
      </c>
      <c r="AA116" s="37">
        <v>1.73</v>
      </c>
      <c r="AB116" s="37">
        <v>1</v>
      </c>
      <c r="AC116" s="37"/>
      <c r="AD116" s="58" t="s">
        <v>432</v>
      </c>
      <c r="AE116" s="37" t="str" cm="1">
        <f t="array" ref="AE116">IF(SUMPRODUCT(--(NOT(ISERR(SEARCH({"Process","Command","Script","WMI","Module","Pipe","Service"},AD116)))))&gt;0,"1","0")</f>
        <v>1</v>
      </c>
      <c r="AF116" s="37">
        <v>112</v>
      </c>
      <c r="AG116" s="37" t="str" cm="1">
        <f t="array" ref="AG116">IF(SUMPRODUCT(--(NOT(ISERR(SEARCH({"Network","Firewall"},AD116)))))&gt;0,"1","0")</f>
        <v>0</v>
      </c>
      <c r="AH116" s="37">
        <v>112</v>
      </c>
      <c r="AI116" s="37" t="str" cm="1">
        <f t="array" ref="AI116">IF(SUMPRODUCT(--(NOT(ISERR(SEARCH({"File","Group","Logon","Schedule","User","Registry","Active","Application"},AD116)))))&gt;0,"1","0")</f>
        <v>0</v>
      </c>
      <c r="AJ116" s="37">
        <v>112</v>
      </c>
      <c r="AK116" s="37" t="str" cm="1">
        <f t="array" ref="AK116">IF(SUMPRODUCT(--(NOT(ISERR(SEARCH({"Cloud","Cluster","Container","Image","Instance","Pod","Snapshot","Volume"},AD116)))))&gt;0,"1","0")</f>
        <v>0</v>
      </c>
      <c r="AL116" s="37">
        <v>112</v>
      </c>
      <c r="AM116" s="37" t="str" cm="1">
        <f t="array" ref="AM116">IF(SUMPRODUCT(--(NOT(ISERR(SEARCH({"Drive","Firmware","Host","Kernel"},AD116)))))&gt;0,"1","0")</f>
        <v>0</v>
      </c>
      <c r="AN116" s="37">
        <v>0</v>
      </c>
      <c r="AO116" s="37">
        <v>5</v>
      </c>
      <c r="AP116" s="37">
        <f>parameters!$J$21*TechniqueData[[#This Row],[TAT Utility]]+parameters!$J$22*TechniqueData[[#This Row],[Count Utility]]</f>
        <v>0.46666666666666667</v>
      </c>
      <c r="AQ116" s="37">
        <f>(TechniqueData[[#This Row],[Total Top Att&amp;ck Score ]]-parameters!$D$19)/(parameters!$D$20-parameters!$D$19)</f>
        <v>436.1714570793651</v>
      </c>
      <c r="AR116" s="37">
        <f>IF(TechniqueData[[#This Row],[TAT Utility (unclipped)]]&gt;1,1, IF(TechniqueData[[#This Row],[TAT Utility (unclipped)]]&lt;0,0, TechniqueData[[#This Row],[TAT Utility (unclipped)]]) )</f>
        <v>1</v>
      </c>
      <c r="AS116" s="37">
        <f>(TechniqueData[[#This Row],[Ransomware (Total '# of ATT&amp;CK Observations)]]-parameters!$D$21)/(parameters!$D$22-parameters!$D$21)</f>
        <v>0.23809523809523808</v>
      </c>
      <c r="AT116" s="37">
        <f>IF(TechniqueData[[#This Row],[Count Utility (unclipped)]]&gt;1,1, IF(TechniqueData[[#This Row],[Count Utility (unclipped)]]&lt;0,0, TechniqueData[[#This Row],[Count Utility (unclipped)]]) )</f>
        <v>0.23809523809523808</v>
      </c>
      <c r="AU11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52.044221080876788</v>
      </c>
    </row>
    <row r="117" spans="1:47" ht="51" x14ac:dyDescent="0.2">
      <c r="A117" s="37">
        <f>parameters!$J$21*TechniqueData[[#This Row],[TAT Utility]]+parameters!$J$22*TechniqueData[[#This Row],[Count Utility]]</f>
        <v>0.56666666666666665</v>
      </c>
      <c r="B117" s="37">
        <f t="shared" si="1"/>
        <v>429.27145014285719</v>
      </c>
      <c r="C117" s="37" t="s">
        <v>433</v>
      </c>
      <c r="D117" s="58" t="s">
        <v>429</v>
      </c>
      <c r="E117" s="37" t="s">
        <v>434</v>
      </c>
      <c r="F117" s="37">
        <v>1</v>
      </c>
      <c r="G117" s="37">
        <v>1</v>
      </c>
      <c r="H117" s="37">
        <f>parameters!$J$10*TechniqueData[[#This Row],[Before Utility]]+parameters!$J$11*TechniqueData[[#This Row],[After Utility]]</f>
        <v>0.1</v>
      </c>
      <c r="I117" s="37">
        <f>(TechniqueData[[#This Row],[Num. TID Before]]-parameters!$D$8)/(parameters!$D$9-parameters!$D$8)</f>
        <v>0.1</v>
      </c>
      <c r="J117" s="37">
        <f>IF(TechniqueData[[#This Row],[Before Utility (unclipped)]]&gt;1,1, IF(TechniqueData[[#This Row],[Before Utility (unclipped)]]&lt;0,0, TechniqueData[[#This Row],[Before Utility (unclipped)]]))</f>
        <v>0.1</v>
      </c>
      <c r="K117" s="37">
        <f>(TechniqueData[[#This Row],[Num. TID After]]-parameters!$D$10)/(parameters!$D$11-parameters!$D$10)</f>
        <v>0.1</v>
      </c>
      <c r="L117" s="37">
        <f>IF(TechniqueData[[#This Row],[After Utility (unclipped)]]&gt;1,1, IF(TechniqueData[[#This Row],[After Utility (unclipped)]]&lt;0,0, TechniqueData[[#This Row],[After Utility (unclipped)]]))</f>
        <v>0.1</v>
      </c>
      <c r="M117" s="37">
        <v>0</v>
      </c>
      <c r="N117" s="68">
        <v>3</v>
      </c>
      <c r="O117" s="68">
        <v>181</v>
      </c>
      <c r="P117" s="68">
        <v>7</v>
      </c>
      <c r="Q117" s="68">
        <v>32</v>
      </c>
      <c r="R117" s="69" t="s">
        <v>435</v>
      </c>
      <c r="S117" s="69">
        <v>20</v>
      </c>
      <c r="T117" s="69" t="s">
        <v>436</v>
      </c>
      <c r="U117" s="69">
        <v>19</v>
      </c>
      <c r="V117" s="37">
        <f>parameters!$J$4*TechniqueData[[#This Row],[Mitigations Utility]] + parameters!$J$5*TechniqueData[[#This Row],[Detections Utility]]</f>
        <v>0.84761909523809531</v>
      </c>
      <c r="W117" s="37">
        <v>39</v>
      </c>
      <c r="X117" s="37">
        <v>0.70909100000000003</v>
      </c>
      <c r="Y117" s="37">
        <v>0.70909100000000003</v>
      </c>
      <c r="Z117" s="37">
        <v>223</v>
      </c>
      <c r="AA117" s="37">
        <v>2.23</v>
      </c>
      <c r="AB117" s="37">
        <v>1</v>
      </c>
      <c r="AC117" s="37"/>
      <c r="AD117" s="58" t="s">
        <v>432</v>
      </c>
      <c r="AE117" s="37" t="str" cm="1">
        <f t="array" ref="AE117">IF(SUMPRODUCT(--(NOT(ISERR(SEARCH({"Process","Command","Script","WMI","Module","Pipe","Service"},AD117)))))&gt;0,"1","0")</f>
        <v>1</v>
      </c>
      <c r="AF117" s="37">
        <v>113</v>
      </c>
      <c r="AG117" s="37" t="str" cm="1">
        <f t="array" ref="AG117">IF(SUMPRODUCT(--(NOT(ISERR(SEARCH({"Network","Firewall"},AD117)))))&gt;0,"1","0")</f>
        <v>0</v>
      </c>
      <c r="AH117" s="37">
        <v>113</v>
      </c>
      <c r="AI117" s="37" t="str" cm="1">
        <f t="array" ref="AI117">IF(SUMPRODUCT(--(NOT(ISERR(SEARCH({"File","Group","Logon","Schedule","User","Registry","Active","Application"},AD117)))))&gt;0,"1","0")</f>
        <v>0</v>
      </c>
      <c r="AJ117" s="37">
        <v>113</v>
      </c>
      <c r="AK117" s="37" t="str" cm="1">
        <f t="array" ref="AK117">IF(SUMPRODUCT(--(NOT(ISERR(SEARCH({"Cloud","Cluster","Container","Image","Instance","Pod","Snapshot","Volume"},AD117)))))&gt;0,"1","0")</f>
        <v>0</v>
      </c>
      <c r="AL117" s="37">
        <v>113</v>
      </c>
      <c r="AM117" s="37" t="str" cm="1">
        <f t="array" ref="AM117">IF(SUMPRODUCT(--(NOT(ISERR(SEARCH({"Drive","Firmware","Host","Kernel"},AD117)))))&gt;0,"1","0")</f>
        <v>0</v>
      </c>
      <c r="AN117" s="37">
        <v>0</v>
      </c>
      <c r="AO117" s="37">
        <v>8</v>
      </c>
      <c r="AP117" s="37">
        <f>parameters!$J$21*TechniqueData[[#This Row],[TAT Utility]]+parameters!$J$22*TechniqueData[[#This Row],[Count Utility]]</f>
        <v>0.56666666666666665</v>
      </c>
      <c r="AQ117" s="37">
        <f>(TechniqueData[[#This Row],[Total Top Att&amp;ck Score ]]-parameters!$D$19)/(parameters!$D$20-parameters!$D$19)</f>
        <v>143.09048338095241</v>
      </c>
      <c r="AR117" s="37">
        <f>IF(TechniqueData[[#This Row],[TAT Utility (unclipped)]]&gt;1,1, IF(TechniqueData[[#This Row],[TAT Utility (unclipped)]]&lt;0,0, TechniqueData[[#This Row],[TAT Utility (unclipped)]]) )</f>
        <v>1</v>
      </c>
      <c r="AS117" s="37">
        <f>(TechniqueData[[#This Row],[Ransomware (Total '# of ATT&amp;CK Observations)]]-parameters!$D$21)/(parameters!$D$22-parameters!$D$21)</f>
        <v>0.38095238095238093</v>
      </c>
      <c r="AT117" s="37">
        <f>IF(TechniqueData[[#This Row],[Count Utility (unclipped)]]&gt;1,1, IF(TechniqueData[[#This Row],[Count Utility (unclipped)]]&lt;0,0, TechniqueData[[#This Row],[Count Utility (unclipped)]]) )</f>
        <v>0.38095238095238093</v>
      </c>
      <c r="AU11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27.445806358276645</v>
      </c>
    </row>
    <row r="118" spans="1:47" ht="34" x14ac:dyDescent="0.2">
      <c r="A118" s="37">
        <f>parameters!$J$21*TechniqueData[[#This Row],[TAT Utility]]+parameters!$J$22*TechniqueData[[#This Row],[Count Utility]]</f>
        <v>0.3</v>
      </c>
      <c r="B118" s="37">
        <f t="shared" si="1"/>
        <v>137.10010880952382</v>
      </c>
      <c r="C118" s="37" t="s">
        <v>437</v>
      </c>
      <c r="D118" s="58" t="s">
        <v>429</v>
      </c>
      <c r="E118" s="37" t="s">
        <v>438</v>
      </c>
      <c r="F118" s="37">
        <v>1</v>
      </c>
      <c r="G118" s="37">
        <v>1</v>
      </c>
      <c r="H118" s="37">
        <f>parameters!$J$10*TechniqueData[[#This Row],[Before Utility]]+parameters!$J$11*TechniqueData[[#This Row],[After Utility]]</f>
        <v>0.1</v>
      </c>
      <c r="I118" s="37">
        <f>(TechniqueData[[#This Row],[Num. TID Before]]-parameters!$D$8)/(parameters!$D$9-parameters!$D$8)</f>
        <v>0.1</v>
      </c>
      <c r="J118" s="37">
        <f>IF(TechniqueData[[#This Row],[Before Utility (unclipped)]]&gt;1,1, IF(TechniqueData[[#This Row],[Before Utility (unclipped)]]&lt;0,0, TechniqueData[[#This Row],[Before Utility (unclipped)]]))</f>
        <v>0.1</v>
      </c>
      <c r="K118" s="37">
        <f>(TechniqueData[[#This Row],[Num. TID After]]-parameters!$D$10)/(parameters!$D$11-parameters!$D$10)</f>
        <v>0.1</v>
      </c>
      <c r="L118" s="37">
        <f>IF(TechniqueData[[#This Row],[After Utility (unclipped)]]&gt;1,1, IF(TechniqueData[[#This Row],[After Utility (unclipped)]]&lt;0,0, TechniqueData[[#This Row],[After Utility (unclipped)]]))</f>
        <v>0.1</v>
      </c>
      <c r="M118" s="37">
        <v>0</v>
      </c>
      <c r="N118" s="68">
        <v>0</v>
      </c>
      <c r="O118" s="68">
        <v>2</v>
      </c>
      <c r="P118" s="68">
        <v>2</v>
      </c>
      <c r="Q118" s="68">
        <v>0</v>
      </c>
      <c r="R118" s="69" t="s">
        <v>439</v>
      </c>
      <c r="S118" s="69">
        <v>3</v>
      </c>
      <c r="T118" s="69" t="s">
        <v>440</v>
      </c>
      <c r="U118" s="69">
        <v>16</v>
      </c>
      <c r="V118" s="37">
        <f>parameters!$J$4*TechniqueData[[#This Row],[Mitigations Utility]] + parameters!$J$5*TechniqueData[[#This Row],[Detections Utility]]</f>
        <v>0.20000023809523809</v>
      </c>
      <c r="W118" s="37">
        <v>19</v>
      </c>
      <c r="X118" s="37">
        <v>0.34545500000000001</v>
      </c>
      <c r="Y118" s="37">
        <v>0.34545500000000001</v>
      </c>
      <c r="Z118" s="37">
        <v>4</v>
      </c>
      <c r="AA118" s="37">
        <v>0.04</v>
      </c>
      <c r="AB118" s="37">
        <v>0.04</v>
      </c>
      <c r="AC118" s="37"/>
      <c r="AD118" s="58" t="s">
        <v>131</v>
      </c>
      <c r="AE118" s="37" t="str" cm="1">
        <f t="array" ref="AE118">IF(SUMPRODUCT(--(NOT(ISERR(SEARCH({"Process","Command","Script","WMI","Module","Pipe","Service"},AD118)))))&gt;0,"1","0")</f>
        <v>1</v>
      </c>
      <c r="AF118" s="37">
        <v>114</v>
      </c>
      <c r="AG118" s="37" t="str" cm="1">
        <f t="array" ref="AG118">IF(SUMPRODUCT(--(NOT(ISERR(SEARCH({"Network","Firewall"},AD118)))))&gt;0,"1","0")</f>
        <v>0</v>
      </c>
      <c r="AH118" s="37">
        <v>114</v>
      </c>
      <c r="AI118" s="37" t="str" cm="1">
        <f t="array" ref="AI118">IF(SUMPRODUCT(--(NOT(ISERR(SEARCH({"File","Group","Logon","Schedule","User","Registry","Active","Application"},AD118)))))&gt;0,"1","0")</f>
        <v>0</v>
      </c>
      <c r="AJ118" s="37">
        <v>114</v>
      </c>
      <c r="AK118" s="37" t="str" cm="1">
        <f t="array" ref="AK118">IF(SUMPRODUCT(--(NOT(ISERR(SEARCH({"Cloud","Cluster","Container","Image","Instance","Pod","Snapshot","Volume"},AD118)))))&gt;0,"1","0")</f>
        <v>0</v>
      </c>
      <c r="AL118" s="37">
        <v>114</v>
      </c>
      <c r="AM118" s="37" t="str" cm="1">
        <f t="array" ref="AM118">IF(SUMPRODUCT(--(NOT(ISERR(SEARCH({"Drive","Firmware","Host","Kernel"},AD118)))))&gt;0,"1","0")</f>
        <v>0</v>
      </c>
      <c r="AN118" s="37">
        <v>0</v>
      </c>
      <c r="AO118" s="37">
        <v>0</v>
      </c>
      <c r="AP118" s="37">
        <f>parameters!$J$21*TechniqueData[[#This Row],[TAT Utility]]+parameters!$J$22*TechniqueData[[#This Row],[Count Utility]]</f>
        <v>0.3</v>
      </c>
      <c r="AQ118" s="37">
        <f>(TechniqueData[[#This Row],[Total Top Att&amp;ck Score ]]-parameters!$D$19)/(parameters!$D$20-parameters!$D$19)</f>
        <v>45.70003626984127</v>
      </c>
      <c r="AR118" s="37">
        <f>IF(TechniqueData[[#This Row],[TAT Utility (unclipped)]]&gt;1,1, IF(TechniqueData[[#This Row],[TAT Utility (unclipped)]]&lt;0,0, TechniqueData[[#This Row],[TAT Utility (unclipped)]]) )</f>
        <v>1</v>
      </c>
      <c r="AS118" s="37">
        <f>(TechniqueData[[#This Row],[Ransomware (Total '# of ATT&amp;CK Observations)]]-parameters!$D$21)/(parameters!$D$22-parameters!$D$21)</f>
        <v>0</v>
      </c>
      <c r="AT118" s="37">
        <f>IF(TechniqueData[[#This Row],[Count Utility (unclipped)]]&gt;1,1, IF(TechniqueData[[#This Row],[Count Utility (unclipped)]]&lt;0,0, TechniqueData[[#This Row],[Count Utility (unclipped)]]) )</f>
        <v>0</v>
      </c>
      <c r="AU11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19" spans="1:47" ht="34" x14ac:dyDescent="0.2">
      <c r="A119" s="37">
        <f>parameters!$J$21*TechniqueData[[#This Row],[TAT Utility]]+parameters!$J$22*TechniqueData[[#This Row],[Count Utility]]</f>
        <v>0.53333333333333333</v>
      </c>
      <c r="B119" s="37">
        <f t="shared" si="1"/>
        <v>173.42389733333334</v>
      </c>
      <c r="C119" s="37" t="s">
        <v>441</v>
      </c>
      <c r="D119" s="58" t="s">
        <v>429</v>
      </c>
      <c r="E119" s="37" t="s">
        <v>442</v>
      </c>
      <c r="F119" s="37">
        <v>1</v>
      </c>
      <c r="G119" s="37">
        <v>1</v>
      </c>
      <c r="H119" s="37">
        <f>parameters!$J$10*TechniqueData[[#This Row],[Before Utility]]+parameters!$J$11*TechniqueData[[#This Row],[After Utility]]</f>
        <v>0.1</v>
      </c>
      <c r="I119" s="37">
        <f>(TechniqueData[[#This Row],[Num. TID Before]]-parameters!$D$8)/(parameters!$D$9-parameters!$D$8)</f>
        <v>0.1</v>
      </c>
      <c r="J119" s="37">
        <f>IF(TechniqueData[[#This Row],[Before Utility (unclipped)]]&gt;1,1, IF(TechniqueData[[#This Row],[Before Utility (unclipped)]]&lt;0,0, TechniqueData[[#This Row],[Before Utility (unclipped)]]))</f>
        <v>0.1</v>
      </c>
      <c r="K119" s="37">
        <f>(TechniqueData[[#This Row],[Num. TID After]]-parameters!$D$10)/(parameters!$D$11-parameters!$D$10)</f>
        <v>0.1</v>
      </c>
      <c r="L119" s="37">
        <f>IF(TechniqueData[[#This Row],[After Utility (unclipped)]]&gt;1,1, IF(TechniqueData[[#This Row],[After Utility (unclipped)]]&lt;0,0, TechniqueData[[#This Row],[After Utility (unclipped)]]))</f>
        <v>0.1</v>
      </c>
      <c r="M119" s="37">
        <v>0</v>
      </c>
      <c r="N119" s="68">
        <v>2</v>
      </c>
      <c r="O119" s="68">
        <v>21</v>
      </c>
      <c r="P119" s="68">
        <v>0</v>
      </c>
      <c r="Q119" s="68">
        <v>9</v>
      </c>
      <c r="R119" s="69" t="s">
        <v>443</v>
      </c>
      <c r="S119" s="69">
        <v>2</v>
      </c>
      <c r="T119" s="69" t="s">
        <v>444</v>
      </c>
      <c r="U119" s="69">
        <v>11</v>
      </c>
      <c r="V119" s="37">
        <f>parameters!$J$4*TechniqueData[[#This Row],[Mitigations Utility]] + parameters!$J$5*TechniqueData[[#This Row],[Detections Utility]]</f>
        <v>0.27619066666666664</v>
      </c>
      <c r="W119" s="37">
        <v>13</v>
      </c>
      <c r="X119" s="37">
        <v>0.23636399999999999</v>
      </c>
      <c r="Y119" s="37">
        <v>0.23636399999999999</v>
      </c>
      <c r="Z119" s="37">
        <v>32</v>
      </c>
      <c r="AA119" s="37">
        <v>0.32</v>
      </c>
      <c r="AB119" s="37">
        <v>0.32</v>
      </c>
      <c r="AC119" s="37"/>
      <c r="AD119" s="58" t="s">
        <v>159</v>
      </c>
      <c r="AE119" s="37" t="str" cm="1">
        <f t="array" ref="AE119">IF(SUMPRODUCT(--(NOT(ISERR(SEARCH({"Process","Command","Script","WMI","Module","Pipe","Service"},AD119)))))&gt;0,"1","0")</f>
        <v>1</v>
      </c>
      <c r="AF119" s="37">
        <v>115</v>
      </c>
      <c r="AG119" s="37" t="str" cm="1">
        <f t="array" ref="AG119">IF(SUMPRODUCT(--(NOT(ISERR(SEARCH({"Network","Firewall"},AD119)))))&gt;0,"1","0")</f>
        <v>0</v>
      </c>
      <c r="AH119" s="37">
        <v>115</v>
      </c>
      <c r="AI119" s="37" t="str" cm="1">
        <f t="array" ref="AI119">IF(SUMPRODUCT(--(NOT(ISERR(SEARCH({"File","Group","Logon","Schedule","User","Registry","Active","Application"},AD119)))))&gt;0,"1","0")</f>
        <v>0</v>
      </c>
      <c r="AJ119" s="37">
        <v>115</v>
      </c>
      <c r="AK119" s="37" t="str" cm="1">
        <f t="array" ref="AK119">IF(SUMPRODUCT(--(NOT(ISERR(SEARCH({"Cloud","Cluster","Container","Image","Instance","Pod","Snapshot","Volume"},AD119)))))&gt;0,"1","0")</f>
        <v>0</v>
      </c>
      <c r="AL119" s="37">
        <v>115</v>
      </c>
      <c r="AM119" s="37" t="str" cm="1">
        <f t="array" ref="AM119">IF(SUMPRODUCT(--(NOT(ISERR(SEARCH({"Drive","Firmware","Host","Kernel"},AD119)))))&gt;0,"1","0")</f>
        <v>0</v>
      </c>
      <c r="AN119" s="37">
        <v>0</v>
      </c>
      <c r="AO119" s="37">
        <v>7</v>
      </c>
      <c r="AP119" s="37">
        <f>parameters!$J$21*TechniqueData[[#This Row],[TAT Utility]]+parameters!$J$22*TechniqueData[[#This Row],[Count Utility]]</f>
        <v>0.53333333333333333</v>
      </c>
      <c r="AQ119" s="37">
        <f>(TechniqueData[[#This Row],[Total Top Att&amp;ck Score ]]-parameters!$D$19)/(parameters!$D$20-parameters!$D$19)</f>
        <v>57.807965777777781</v>
      </c>
      <c r="AR119" s="37">
        <f>IF(TechniqueData[[#This Row],[TAT Utility (unclipped)]]&gt;1,1, IF(TechniqueData[[#This Row],[TAT Utility (unclipped)]]&lt;0,0, TechniqueData[[#This Row],[TAT Utility (unclipped)]]) )</f>
        <v>1</v>
      </c>
      <c r="AS119" s="37">
        <f>(TechniqueData[[#This Row],[Ransomware (Total '# of ATT&amp;CK Observations)]]-parameters!$D$21)/(parameters!$D$22-parameters!$D$21)</f>
        <v>0.33333333333333331</v>
      </c>
      <c r="AT119" s="37">
        <f>IF(TechniqueData[[#This Row],[Count Utility (unclipped)]]&gt;1,1, IF(TechniqueData[[#This Row],[Count Utility (unclipped)]]&lt;0,0, TechniqueData[[#This Row],[Count Utility (unclipped)]]) )</f>
        <v>0.33333333333333331</v>
      </c>
      <c r="AU11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9.801327629629629</v>
      </c>
    </row>
    <row r="120" spans="1:47" ht="34" x14ac:dyDescent="0.2">
      <c r="A120" s="37">
        <f>parameters!$J$21*TechniqueData[[#This Row],[TAT Utility]]+parameters!$J$22*TechniqueData[[#This Row],[Count Utility]]</f>
        <v>0.33333333333333331</v>
      </c>
      <c r="B120" s="37">
        <f t="shared" si="1"/>
        <v>168.28580285714284</v>
      </c>
      <c r="C120" s="37" t="s">
        <v>445</v>
      </c>
      <c r="D120" s="58" t="s">
        <v>429</v>
      </c>
      <c r="E120" s="37" t="s">
        <v>446</v>
      </c>
      <c r="F120" s="37">
        <v>1</v>
      </c>
      <c r="G120" s="37">
        <v>1</v>
      </c>
      <c r="H120" s="37">
        <f>parameters!$J$10*TechniqueData[[#This Row],[Before Utility]]+parameters!$J$11*TechniqueData[[#This Row],[After Utility]]</f>
        <v>0.1</v>
      </c>
      <c r="I120" s="37">
        <f>(TechniqueData[[#This Row],[Num. TID Before]]-parameters!$D$8)/(parameters!$D$9-parameters!$D$8)</f>
        <v>0.1</v>
      </c>
      <c r="J120" s="37">
        <f>IF(TechniqueData[[#This Row],[Before Utility (unclipped)]]&gt;1,1, IF(TechniqueData[[#This Row],[Before Utility (unclipped)]]&lt;0,0, TechniqueData[[#This Row],[Before Utility (unclipped)]]))</f>
        <v>0.1</v>
      </c>
      <c r="K120" s="37">
        <f>(TechniqueData[[#This Row],[Num. TID After]]-parameters!$D$10)/(parameters!$D$11-parameters!$D$10)</f>
        <v>0.1</v>
      </c>
      <c r="L120" s="37">
        <f>IF(TechniqueData[[#This Row],[After Utility (unclipped)]]&gt;1,1, IF(TechniqueData[[#This Row],[After Utility (unclipped)]]&lt;0,0, TechniqueData[[#This Row],[After Utility (unclipped)]]))</f>
        <v>0.1</v>
      </c>
      <c r="M120" s="37">
        <v>0</v>
      </c>
      <c r="N120" s="68">
        <v>0</v>
      </c>
      <c r="O120" s="68">
        <v>8</v>
      </c>
      <c r="P120" s="68">
        <v>18</v>
      </c>
      <c r="Q120" s="68">
        <v>3</v>
      </c>
      <c r="R120" s="69" t="s">
        <v>443</v>
      </c>
      <c r="S120" s="69">
        <v>2</v>
      </c>
      <c r="T120" s="69" t="s">
        <v>444</v>
      </c>
      <c r="U120" s="69">
        <v>11</v>
      </c>
      <c r="V120" s="37">
        <f>parameters!$J$4*TechniqueData[[#This Row],[Mitigations Utility]] + parameters!$J$5*TechniqueData[[#This Row],[Detections Utility]]</f>
        <v>0.26190495238095235</v>
      </c>
      <c r="W120" s="37">
        <v>13</v>
      </c>
      <c r="X120" s="37">
        <v>0.23636399999999999</v>
      </c>
      <c r="Y120" s="37">
        <v>0.23636399999999999</v>
      </c>
      <c r="Z120" s="37">
        <v>29</v>
      </c>
      <c r="AA120" s="37">
        <v>0.28999999999999998</v>
      </c>
      <c r="AB120" s="37">
        <v>0.28999999999999998</v>
      </c>
      <c r="AC120" s="37"/>
      <c r="AD120" s="58" t="s">
        <v>159</v>
      </c>
      <c r="AE120" s="37" t="str" cm="1">
        <f t="array" ref="AE120">IF(SUMPRODUCT(--(NOT(ISERR(SEARCH({"Process","Command","Script","WMI","Module","Pipe","Service"},AD120)))))&gt;0,"1","0")</f>
        <v>1</v>
      </c>
      <c r="AF120" s="37">
        <v>116</v>
      </c>
      <c r="AG120" s="37" t="str" cm="1">
        <f t="array" ref="AG120">IF(SUMPRODUCT(--(NOT(ISERR(SEARCH({"Network","Firewall"},AD120)))))&gt;0,"1","0")</f>
        <v>0</v>
      </c>
      <c r="AH120" s="37">
        <v>116</v>
      </c>
      <c r="AI120" s="37" t="str" cm="1">
        <f t="array" ref="AI120">IF(SUMPRODUCT(--(NOT(ISERR(SEARCH({"File","Group","Logon","Schedule","User","Registry","Active","Application"},AD120)))))&gt;0,"1","0")</f>
        <v>0</v>
      </c>
      <c r="AJ120" s="37">
        <v>116</v>
      </c>
      <c r="AK120" s="37" t="str" cm="1">
        <f t="array" ref="AK120">IF(SUMPRODUCT(--(NOT(ISERR(SEARCH({"Cloud","Cluster","Container","Image","Instance","Pod","Snapshot","Volume"},AD120)))))&gt;0,"1","0")</f>
        <v>0</v>
      </c>
      <c r="AL120" s="37">
        <v>116</v>
      </c>
      <c r="AM120" s="37" t="str" cm="1">
        <f t="array" ref="AM120">IF(SUMPRODUCT(--(NOT(ISERR(SEARCH({"Drive","Firmware","Host","Kernel"},AD120)))))&gt;0,"1","0")</f>
        <v>0</v>
      </c>
      <c r="AN120" s="37">
        <v>0</v>
      </c>
      <c r="AO120" s="37">
        <v>1</v>
      </c>
      <c r="AP120" s="37">
        <f>parameters!$J$21*TechniqueData[[#This Row],[TAT Utility]]+parameters!$J$22*TechniqueData[[#This Row],[Count Utility]]</f>
        <v>0.33333333333333331</v>
      </c>
      <c r="AQ120" s="37">
        <f>(TechniqueData[[#This Row],[Total Top Att&amp;ck Score ]]-parameters!$D$19)/(parameters!$D$20-parameters!$D$19)</f>
        <v>56.095267619047611</v>
      </c>
      <c r="AR120" s="37">
        <f>IF(TechniqueData[[#This Row],[TAT Utility (unclipped)]]&gt;1,1, IF(TechniqueData[[#This Row],[TAT Utility (unclipped)]]&lt;0,0, TechniqueData[[#This Row],[TAT Utility (unclipped)]]) )</f>
        <v>1</v>
      </c>
      <c r="AS120" s="37">
        <f>(TechniqueData[[#This Row],[Ransomware (Total '# of ATT&amp;CK Observations)]]-parameters!$D$21)/(parameters!$D$22-parameters!$D$21)</f>
        <v>4.7619047619047616E-2</v>
      </c>
      <c r="AT120" s="37">
        <f>IF(TechniqueData[[#This Row],[Count Utility (unclipped)]]&gt;1,1, IF(TechniqueData[[#This Row],[Count Utility (unclipped)]]&lt;0,0, TechniqueData[[#This Row],[Count Utility (unclipped)]]) )</f>
        <v>4.7619047619047616E-2</v>
      </c>
      <c r="AU12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1.3594111337868477</v>
      </c>
    </row>
    <row r="121" spans="1:47" ht="51" x14ac:dyDescent="0.2">
      <c r="A121" s="37">
        <f>parameters!$J$21*TechniqueData[[#This Row],[TAT Utility]]+parameters!$J$22*TechniqueData[[#This Row],[Count Utility]]</f>
        <v>0.36666666666666664</v>
      </c>
      <c r="B121" s="37">
        <f t="shared" si="1"/>
        <v>245.66666666666669</v>
      </c>
      <c r="C121" s="37" t="s">
        <v>447</v>
      </c>
      <c r="D121" s="58" t="s">
        <v>429</v>
      </c>
      <c r="E121" s="37" t="s">
        <v>448</v>
      </c>
      <c r="F121" s="37">
        <v>1</v>
      </c>
      <c r="G121" s="37">
        <v>1</v>
      </c>
      <c r="H121" s="37">
        <f>parameters!$J$10*TechniqueData[[#This Row],[Before Utility]]+parameters!$J$11*TechniqueData[[#This Row],[After Utility]]</f>
        <v>0.1</v>
      </c>
      <c r="I121" s="37">
        <f>(TechniqueData[[#This Row],[Num. TID Before]]-parameters!$D$8)/(parameters!$D$9-parameters!$D$8)</f>
        <v>0.1</v>
      </c>
      <c r="J121" s="37">
        <f>IF(TechniqueData[[#This Row],[Before Utility (unclipped)]]&gt;1,1, IF(TechniqueData[[#This Row],[Before Utility (unclipped)]]&lt;0,0, TechniqueData[[#This Row],[Before Utility (unclipped)]]))</f>
        <v>0.1</v>
      </c>
      <c r="K121" s="37">
        <f>(TechniqueData[[#This Row],[Num. TID After]]-parameters!$D$10)/(parameters!$D$11-parameters!$D$10)</f>
        <v>0.1</v>
      </c>
      <c r="L121" s="37">
        <f>IF(TechniqueData[[#This Row],[After Utility (unclipped)]]&gt;1,1, IF(TechniqueData[[#This Row],[After Utility (unclipped)]]&lt;0,0, TechniqueData[[#This Row],[After Utility (unclipped)]]))</f>
        <v>0.1</v>
      </c>
      <c r="M121" s="37">
        <v>0</v>
      </c>
      <c r="N121" s="68">
        <v>1</v>
      </c>
      <c r="O121" s="68">
        <v>18</v>
      </c>
      <c r="P121" s="68">
        <v>0</v>
      </c>
      <c r="Q121" s="68">
        <v>4</v>
      </c>
      <c r="R121" s="69" t="s">
        <v>449</v>
      </c>
      <c r="S121" s="69">
        <v>16</v>
      </c>
      <c r="T121" s="69" t="s">
        <v>450</v>
      </c>
      <c r="U121" s="69">
        <v>17</v>
      </c>
      <c r="V121" s="37">
        <f>parameters!$J$4*TechniqueData[[#This Row],[Mitigations Utility]] + parameters!$J$5*TechniqueData[[#This Row],[Detections Utility]]</f>
        <v>0.4238095238095238</v>
      </c>
      <c r="W121" s="37">
        <v>33</v>
      </c>
      <c r="X121" s="37">
        <v>0.6</v>
      </c>
      <c r="Y121" s="37">
        <v>0.6</v>
      </c>
      <c r="Z121" s="37">
        <v>23</v>
      </c>
      <c r="AA121" s="37">
        <v>0.23</v>
      </c>
      <c r="AB121" s="37">
        <v>0.23</v>
      </c>
      <c r="AC121" s="37"/>
      <c r="AD121" s="58" t="s">
        <v>451</v>
      </c>
      <c r="AE121" s="37" t="str" cm="1">
        <f t="array" ref="AE121">IF(SUMPRODUCT(--(NOT(ISERR(SEARCH({"Process","Command","Script","WMI","Module","Pipe","Service"},AD121)))))&gt;0,"1","0")</f>
        <v>1</v>
      </c>
      <c r="AF121" s="37">
        <v>117</v>
      </c>
      <c r="AG121" s="37" t="str" cm="1">
        <f t="array" ref="AG121">IF(SUMPRODUCT(--(NOT(ISERR(SEARCH({"Network","Firewall"},AD121)))))&gt;0,"1","0")</f>
        <v>0</v>
      </c>
      <c r="AH121" s="37">
        <v>117</v>
      </c>
      <c r="AI121" s="37" t="str" cm="1">
        <f t="array" ref="AI121">IF(SUMPRODUCT(--(NOT(ISERR(SEARCH({"File","Group","Logon","Schedule","User","Registry","Active","Application"},AD121)))))&gt;0,"1","0")</f>
        <v>0</v>
      </c>
      <c r="AJ121" s="37">
        <v>117</v>
      </c>
      <c r="AK121" s="37" t="str" cm="1">
        <f t="array" ref="AK121">IF(SUMPRODUCT(--(NOT(ISERR(SEARCH({"Cloud","Cluster","Container","Image","Instance","Pod","Snapshot","Volume"},AD121)))))&gt;0,"1","0")</f>
        <v>0</v>
      </c>
      <c r="AL121" s="37">
        <v>117</v>
      </c>
      <c r="AM121" s="37" t="str" cm="1">
        <f t="array" ref="AM121">IF(SUMPRODUCT(--(NOT(ISERR(SEARCH({"Drive","Firmware","Host","Kernel"},AD121)))))&gt;0,"1","0")</f>
        <v>0</v>
      </c>
      <c r="AN121" s="37">
        <v>0</v>
      </c>
      <c r="AO121" s="37">
        <v>2</v>
      </c>
      <c r="AP121" s="37">
        <f>parameters!$J$21*TechniqueData[[#This Row],[TAT Utility]]+parameters!$J$22*TechniqueData[[#This Row],[Count Utility]]</f>
        <v>0.36666666666666664</v>
      </c>
      <c r="AQ121" s="37">
        <f>(TechniqueData[[#This Row],[Total Top Att&amp;ck Score ]]-parameters!$D$19)/(parameters!$D$20-parameters!$D$19)</f>
        <v>81.8888888888889</v>
      </c>
      <c r="AR121" s="37">
        <f>IF(TechniqueData[[#This Row],[TAT Utility (unclipped)]]&gt;1,1, IF(TechniqueData[[#This Row],[TAT Utility (unclipped)]]&lt;0,0, TechniqueData[[#This Row],[TAT Utility (unclipped)]]) )</f>
        <v>1</v>
      </c>
      <c r="AS121" s="37">
        <f>(TechniqueData[[#This Row],[Ransomware (Total '# of ATT&amp;CK Observations)]]-parameters!$D$21)/(parameters!$D$22-parameters!$D$21)</f>
        <v>9.5238095238095233E-2</v>
      </c>
      <c r="AT121" s="37">
        <f>IF(TechniqueData[[#This Row],[Count Utility (unclipped)]]&gt;1,1, IF(TechniqueData[[#This Row],[Count Utility (unclipped)]]&lt;0,0, TechniqueData[[#This Row],[Count Utility (unclipped)]]) )</f>
        <v>9.5238095238095233E-2</v>
      </c>
      <c r="AU12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3.9470899470899474</v>
      </c>
    </row>
    <row r="122" spans="1:47" ht="34" x14ac:dyDescent="0.2">
      <c r="A122" s="37">
        <f>parameters!$J$21*TechniqueData[[#This Row],[TAT Utility]]+parameters!$J$22*TechniqueData[[#This Row],[Count Utility]]</f>
        <v>0.36666666666666664</v>
      </c>
      <c r="B122" s="37">
        <f t="shared" si="1"/>
        <v>191.45249357142856</v>
      </c>
      <c r="C122" s="37" t="s">
        <v>452</v>
      </c>
      <c r="D122" s="58" t="s">
        <v>429</v>
      </c>
      <c r="E122" s="37" t="s">
        <v>453</v>
      </c>
      <c r="F122" s="37">
        <v>1</v>
      </c>
      <c r="G122" s="37">
        <v>1</v>
      </c>
      <c r="H122" s="37">
        <f>parameters!$J$10*TechniqueData[[#This Row],[Before Utility]]+parameters!$J$11*TechniqueData[[#This Row],[After Utility]]</f>
        <v>0.1</v>
      </c>
      <c r="I122" s="37">
        <f>(TechniqueData[[#This Row],[Num. TID Before]]-parameters!$D$8)/(parameters!$D$9-parameters!$D$8)</f>
        <v>0.1</v>
      </c>
      <c r="J122" s="37">
        <f>IF(TechniqueData[[#This Row],[Before Utility (unclipped)]]&gt;1,1, IF(TechniqueData[[#This Row],[Before Utility (unclipped)]]&lt;0,0, TechniqueData[[#This Row],[Before Utility (unclipped)]]))</f>
        <v>0.1</v>
      </c>
      <c r="K122" s="37">
        <f>(TechniqueData[[#This Row],[Num. TID After]]-parameters!$D$10)/(parameters!$D$11-parameters!$D$10)</f>
        <v>0.1</v>
      </c>
      <c r="L122" s="37">
        <f>IF(TechniqueData[[#This Row],[After Utility (unclipped)]]&gt;1,1, IF(TechniqueData[[#This Row],[After Utility (unclipped)]]&lt;0,0, TechniqueData[[#This Row],[After Utility (unclipped)]]))</f>
        <v>0.1</v>
      </c>
      <c r="M122" s="37">
        <v>0</v>
      </c>
      <c r="N122" s="68">
        <v>0</v>
      </c>
      <c r="O122" s="68">
        <v>2</v>
      </c>
      <c r="P122" s="68">
        <v>2</v>
      </c>
      <c r="Q122" s="68">
        <v>0</v>
      </c>
      <c r="R122" s="69" t="s">
        <v>454</v>
      </c>
      <c r="S122" s="69">
        <v>15</v>
      </c>
      <c r="T122" s="69" t="s">
        <v>455</v>
      </c>
      <c r="U122" s="69">
        <v>15</v>
      </c>
      <c r="V122" s="37">
        <f>parameters!$J$4*TechniqueData[[#This Row],[Mitigations Utility]] + parameters!$J$5*TechniqueData[[#This Row],[Detections Utility]]</f>
        <v>0.30476214285714287</v>
      </c>
      <c r="W122" s="37">
        <v>30</v>
      </c>
      <c r="X122" s="37">
        <v>0.54545500000000002</v>
      </c>
      <c r="Y122" s="37">
        <v>0.54545500000000002</v>
      </c>
      <c r="Z122" s="37">
        <v>4</v>
      </c>
      <c r="AA122" s="37">
        <v>0.04</v>
      </c>
      <c r="AB122" s="37">
        <v>0.04</v>
      </c>
      <c r="AC122" s="37"/>
      <c r="AD122" s="58" t="s">
        <v>159</v>
      </c>
      <c r="AE122" s="37" t="str" cm="1">
        <f t="array" ref="AE122">IF(SUMPRODUCT(--(NOT(ISERR(SEARCH({"Process","Command","Script","WMI","Module","Pipe","Service"},AD122)))))&gt;0,"1","0")</f>
        <v>1</v>
      </c>
      <c r="AF122" s="37">
        <v>118</v>
      </c>
      <c r="AG122" s="37" t="str" cm="1">
        <f t="array" ref="AG122">IF(SUMPRODUCT(--(NOT(ISERR(SEARCH({"Network","Firewall"},AD122)))))&gt;0,"1","0")</f>
        <v>0</v>
      </c>
      <c r="AH122" s="37">
        <v>118</v>
      </c>
      <c r="AI122" s="37" t="str" cm="1">
        <f t="array" ref="AI122">IF(SUMPRODUCT(--(NOT(ISERR(SEARCH({"File","Group","Logon","Schedule","User","Registry","Active","Application"},AD122)))))&gt;0,"1","0")</f>
        <v>0</v>
      </c>
      <c r="AJ122" s="37">
        <v>118</v>
      </c>
      <c r="AK122" s="37" t="str" cm="1">
        <f t="array" ref="AK122">IF(SUMPRODUCT(--(NOT(ISERR(SEARCH({"Cloud","Cluster","Container","Image","Instance","Pod","Snapshot","Volume"},AD122)))))&gt;0,"1","0")</f>
        <v>0</v>
      </c>
      <c r="AL122" s="37">
        <v>118</v>
      </c>
      <c r="AM122" s="37" t="str" cm="1">
        <f t="array" ref="AM122">IF(SUMPRODUCT(--(NOT(ISERR(SEARCH({"Drive","Firmware","Host","Kernel"},AD122)))))&gt;0,"1","0")</f>
        <v>0</v>
      </c>
      <c r="AN122" s="37">
        <v>0</v>
      </c>
      <c r="AO122" s="37">
        <v>2</v>
      </c>
      <c r="AP122" s="37">
        <f>parameters!$J$21*TechniqueData[[#This Row],[TAT Utility]]+parameters!$J$22*TechniqueData[[#This Row],[Count Utility]]</f>
        <v>0.36666666666666664</v>
      </c>
      <c r="AQ122" s="37">
        <f>(TechniqueData[[#This Row],[Total Top Att&amp;ck Score ]]-parameters!$D$19)/(parameters!$D$20-parameters!$D$19)</f>
        <v>63.817497857142854</v>
      </c>
      <c r="AR122" s="37">
        <f>IF(TechniqueData[[#This Row],[TAT Utility (unclipped)]]&gt;1,1, IF(TechniqueData[[#This Row],[TAT Utility (unclipped)]]&lt;0,0, TechniqueData[[#This Row],[TAT Utility (unclipped)]]) )</f>
        <v>1</v>
      </c>
      <c r="AS122" s="37">
        <f>(TechniqueData[[#This Row],[Ransomware (Total '# of ATT&amp;CK Observations)]]-parameters!$D$21)/(parameters!$D$22-parameters!$D$21)</f>
        <v>9.5238095238095233E-2</v>
      </c>
      <c r="AT122" s="37">
        <f>IF(TechniqueData[[#This Row],[Count Utility (unclipped)]]&gt;1,1, IF(TechniqueData[[#This Row],[Count Utility (unclipped)]]&lt;0,0, TechniqueData[[#This Row],[Count Utility (unclipped)]]) )</f>
        <v>9.5238095238095233E-2</v>
      </c>
      <c r="AU12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3.0865475170068026</v>
      </c>
    </row>
    <row r="123" spans="1:47" ht="51" x14ac:dyDescent="0.2">
      <c r="A123" s="37">
        <f>parameters!$J$21*TechniqueData[[#This Row],[TAT Utility]]+parameters!$J$22*TechniqueData[[#This Row],[Count Utility]]</f>
        <v>0.36666666666666664</v>
      </c>
      <c r="B123" s="37">
        <f t="shared" si="1"/>
        <v>211.24278900000002</v>
      </c>
      <c r="C123" s="37" t="s">
        <v>456</v>
      </c>
      <c r="D123" s="58" t="s">
        <v>429</v>
      </c>
      <c r="E123" s="37" t="s">
        <v>457</v>
      </c>
      <c r="F123" s="37">
        <v>1</v>
      </c>
      <c r="G123" s="37">
        <v>1</v>
      </c>
      <c r="H123" s="37">
        <f>parameters!$J$10*TechniqueData[[#This Row],[Before Utility]]+parameters!$J$11*TechniqueData[[#This Row],[After Utility]]</f>
        <v>0.1</v>
      </c>
      <c r="I123" s="37">
        <f>(TechniqueData[[#This Row],[Num. TID Before]]-parameters!$D$8)/(parameters!$D$9-parameters!$D$8)</f>
        <v>0.1</v>
      </c>
      <c r="J123" s="37">
        <f>IF(TechniqueData[[#This Row],[Before Utility (unclipped)]]&gt;1,1, IF(TechniqueData[[#This Row],[Before Utility (unclipped)]]&lt;0,0, TechniqueData[[#This Row],[Before Utility (unclipped)]]))</f>
        <v>0.1</v>
      </c>
      <c r="K123" s="37">
        <f>(TechniqueData[[#This Row],[Num. TID After]]-parameters!$D$10)/(parameters!$D$11-parameters!$D$10)</f>
        <v>0.1</v>
      </c>
      <c r="L123" s="37">
        <f>IF(TechniqueData[[#This Row],[After Utility (unclipped)]]&gt;1,1, IF(TechniqueData[[#This Row],[After Utility (unclipped)]]&lt;0,0, TechniqueData[[#This Row],[After Utility (unclipped)]]))</f>
        <v>0.1</v>
      </c>
      <c r="M123" s="37">
        <v>0</v>
      </c>
      <c r="N123" s="68">
        <v>0</v>
      </c>
      <c r="O123" s="68">
        <v>13</v>
      </c>
      <c r="P123" s="68">
        <v>3</v>
      </c>
      <c r="Q123" s="68">
        <v>4</v>
      </c>
      <c r="R123" s="69" t="s">
        <v>458</v>
      </c>
      <c r="S123" s="69">
        <v>10</v>
      </c>
      <c r="T123" s="69" t="s">
        <v>459</v>
      </c>
      <c r="U123" s="69">
        <v>16</v>
      </c>
      <c r="V123" s="37">
        <f>parameters!$J$4*TechniqueData[[#This Row],[Mitigations Utility]] + parameters!$J$5*TechniqueData[[#This Row],[Detections Utility]]</f>
        <v>0.34285700000000002</v>
      </c>
      <c r="W123" s="37">
        <v>26</v>
      </c>
      <c r="X123" s="37">
        <v>0.47272700000000001</v>
      </c>
      <c r="Y123" s="37">
        <v>0.47272700000000001</v>
      </c>
      <c r="Z123" s="37">
        <v>20</v>
      </c>
      <c r="AA123" s="37">
        <v>0.2</v>
      </c>
      <c r="AB123" s="37">
        <v>0.2</v>
      </c>
      <c r="AC123" s="37"/>
      <c r="AD123" s="58" t="s">
        <v>451</v>
      </c>
      <c r="AE123" s="37" t="str" cm="1">
        <f t="array" ref="AE123">IF(SUMPRODUCT(--(NOT(ISERR(SEARCH({"Process","Command","Script","WMI","Module","Pipe","Service"},AD123)))))&gt;0,"1","0")</f>
        <v>1</v>
      </c>
      <c r="AF123" s="37">
        <v>119</v>
      </c>
      <c r="AG123" s="37" t="str" cm="1">
        <f t="array" ref="AG123">IF(SUMPRODUCT(--(NOT(ISERR(SEARCH({"Network","Firewall"},AD123)))))&gt;0,"1","0")</f>
        <v>0</v>
      </c>
      <c r="AH123" s="37">
        <v>119</v>
      </c>
      <c r="AI123" s="37" t="str" cm="1">
        <f t="array" ref="AI123">IF(SUMPRODUCT(--(NOT(ISERR(SEARCH({"File","Group","Logon","Schedule","User","Registry","Active","Application"},AD123)))))&gt;0,"1","0")</f>
        <v>0</v>
      </c>
      <c r="AJ123" s="37">
        <v>119</v>
      </c>
      <c r="AK123" s="37" t="str" cm="1">
        <f t="array" ref="AK123">IF(SUMPRODUCT(--(NOT(ISERR(SEARCH({"Cloud","Cluster","Container","Image","Instance","Pod","Snapshot","Volume"},AD123)))))&gt;0,"1","0")</f>
        <v>0</v>
      </c>
      <c r="AL123" s="37">
        <v>119</v>
      </c>
      <c r="AM123" s="37" t="str" cm="1">
        <f t="array" ref="AM123">IF(SUMPRODUCT(--(NOT(ISERR(SEARCH({"Drive","Firmware","Host","Kernel"},AD123)))))&gt;0,"1","0")</f>
        <v>0</v>
      </c>
      <c r="AN123" s="37">
        <v>0</v>
      </c>
      <c r="AO123" s="37">
        <v>2</v>
      </c>
      <c r="AP123" s="37">
        <f>parameters!$J$21*TechniqueData[[#This Row],[TAT Utility]]+parameters!$J$22*TechniqueData[[#This Row],[Count Utility]]</f>
        <v>0.36666666666666664</v>
      </c>
      <c r="AQ123" s="37">
        <f>(TechniqueData[[#This Row],[Total Top Att&amp;ck Score ]]-parameters!$D$19)/(parameters!$D$20-parameters!$D$19)</f>
        <v>70.414263000000005</v>
      </c>
      <c r="AR123" s="37">
        <f>IF(TechniqueData[[#This Row],[TAT Utility (unclipped)]]&gt;1,1, IF(TechniqueData[[#This Row],[TAT Utility (unclipped)]]&lt;0,0, TechniqueData[[#This Row],[TAT Utility (unclipped)]]) )</f>
        <v>1</v>
      </c>
      <c r="AS123" s="37">
        <f>(TechniqueData[[#This Row],[Ransomware (Total '# of ATT&amp;CK Observations)]]-parameters!$D$21)/(parameters!$D$22-parameters!$D$21)</f>
        <v>9.5238095238095233E-2</v>
      </c>
      <c r="AT123" s="37">
        <f>IF(TechniqueData[[#This Row],[Count Utility (unclipped)]]&gt;1,1, IF(TechniqueData[[#This Row],[Count Utility (unclipped)]]&lt;0,0, TechniqueData[[#This Row],[Count Utility (unclipped)]]) )</f>
        <v>9.5238095238095233E-2</v>
      </c>
      <c r="AU12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3.4006791904761902</v>
      </c>
    </row>
    <row r="124" spans="1:47" ht="34" x14ac:dyDescent="0.2">
      <c r="A124" s="37">
        <f>parameters!$J$21*TechniqueData[[#This Row],[TAT Utility]]+parameters!$J$22*TechniqueData[[#This Row],[Count Utility]]</f>
        <v>0.3</v>
      </c>
      <c r="B124" s="37">
        <f t="shared" si="1"/>
        <v>162.62369500000003</v>
      </c>
      <c r="C124" s="37" t="s">
        <v>460</v>
      </c>
      <c r="D124" s="58" t="s">
        <v>429</v>
      </c>
      <c r="E124" s="37" t="s">
        <v>461</v>
      </c>
      <c r="F124" s="37">
        <v>1</v>
      </c>
      <c r="G124" s="37">
        <v>1</v>
      </c>
      <c r="H124" s="37">
        <f>parameters!$J$10*TechniqueData[[#This Row],[Before Utility]]+parameters!$J$11*TechniqueData[[#This Row],[After Utility]]</f>
        <v>0.1</v>
      </c>
      <c r="I124" s="37">
        <f>(TechniqueData[[#This Row],[Num. TID Before]]-parameters!$D$8)/(parameters!$D$9-parameters!$D$8)</f>
        <v>0.1</v>
      </c>
      <c r="J124" s="37">
        <f>IF(TechniqueData[[#This Row],[Before Utility (unclipped)]]&gt;1,1, IF(TechniqueData[[#This Row],[Before Utility (unclipped)]]&lt;0,0, TechniqueData[[#This Row],[Before Utility (unclipped)]]))</f>
        <v>0.1</v>
      </c>
      <c r="K124" s="37">
        <f>(TechniqueData[[#This Row],[Num. TID After]]-parameters!$D$10)/(parameters!$D$11-parameters!$D$10)</f>
        <v>0.1</v>
      </c>
      <c r="L124" s="37">
        <f>IF(TechniqueData[[#This Row],[After Utility (unclipped)]]&gt;1,1, IF(TechniqueData[[#This Row],[After Utility (unclipped)]]&lt;0,0, TechniqueData[[#This Row],[After Utility (unclipped)]]))</f>
        <v>0.1</v>
      </c>
      <c r="M124" s="37">
        <v>0</v>
      </c>
      <c r="N124" s="68">
        <v>0</v>
      </c>
      <c r="O124" s="68">
        <v>0</v>
      </c>
      <c r="P124" s="68">
        <v>0</v>
      </c>
      <c r="Q124" s="68">
        <v>0</v>
      </c>
      <c r="R124" s="69" t="s">
        <v>462</v>
      </c>
      <c r="S124" s="69">
        <v>10</v>
      </c>
      <c r="T124" s="69" t="s">
        <v>463</v>
      </c>
      <c r="U124" s="69">
        <v>15</v>
      </c>
      <c r="V124" s="37">
        <f>parameters!$J$4*TechniqueData[[#This Row],[Mitigations Utility]] + parameters!$J$5*TechniqueData[[#This Row],[Detections Utility]]</f>
        <v>0.238095</v>
      </c>
      <c r="W124" s="37">
        <v>25</v>
      </c>
      <c r="X124" s="37">
        <v>0.45454499999999998</v>
      </c>
      <c r="Y124" s="37">
        <v>0.45454499999999998</v>
      </c>
      <c r="Z124" s="37">
        <v>0</v>
      </c>
      <c r="AA124" s="37">
        <v>0</v>
      </c>
      <c r="AB124" s="37">
        <v>0</v>
      </c>
      <c r="AC124" s="37"/>
      <c r="AD124" s="58" t="s">
        <v>111</v>
      </c>
      <c r="AE124" s="37" t="str" cm="1">
        <f t="array" ref="AE124">IF(SUMPRODUCT(--(NOT(ISERR(SEARCH({"Process","Command","Script","WMI","Module","Pipe","Service"},AD124)))))&gt;0,"1","0")</f>
        <v>1</v>
      </c>
      <c r="AF124" s="37">
        <v>120</v>
      </c>
      <c r="AG124" s="37" t="str" cm="1">
        <f t="array" ref="AG124">IF(SUMPRODUCT(--(NOT(ISERR(SEARCH({"Network","Firewall"},AD124)))))&gt;0,"1","0")</f>
        <v>0</v>
      </c>
      <c r="AH124" s="37">
        <v>120</v>
      </c>
      <c r="AI124" s="37" t="str" cm="1">
        <f t="array" ref="AI124">IF(SUMPRODUCT(--(NOT(ISERR(SEARCH({"File","Group","Logon","Schedule","User","Registry","Active","Application"},AD124)))))&gt;0,"1","0")</f>
        <v>0</v>
      </c>
      <c r="AJ124" s="37">
        <v>120</v>
      </c>
      <c r="AK124" s="37" t="str" cm="1">
        <f t="array" ref="AK124">IF(SUMPRODUCT(--(NOT(ISERR(SEARCH({"Cloud","Cluster","Container","Image","Instance","Pod","Snapshot","Volume"},AD124)))))&gt;0,"1","0")</f>
        <v>0</v>
      </c>
      <c r="AL124" s="37">
        <v>120</v>
      </c>
      <c r="AM124" s="37" t="str" cm="1">
        <f t="array" ref="AM124">IF(SUMPRODUCT(--(NOT(ISERR(SEARCH({"Drive","Firmware","Host","Kernel"},AD124)))))&gt;0,"1","0")</f>
        <v>0</v>
      </c>
      <c r="AN124" s="37">
        <v>0</v>
      </c>
      <c r="AO124" s="37">
        <v>0</v>
      </c>
      <c r="AP124" s="37">
        <f>parameters!$J$21*TechniqueData[[#This Row],[TAT Utility]]+parameters!$J$22*TechniqueData[[#This Row],[Count Utility]]</f>
        <v>0.3</v>
      </c>
      <c r="AQ124" s="37">
        <f>(TechniqueData[[#This Row],[Total Top Att&amp;ck Score ]]-parameters!$D$19)/(parameters!$D$20-parameters!$D$19)</f>
        <v>54.20789833333334</v>
      </c>
      <c r="AR124" s="37">
        <f>IF(TechniqueData[[#This Row],[TAT Utility (unclipped)]]&gt;1,1, IF(TechniqueData[[#This Row],[TAT Utility (unclipped)]]&lt;0,0, TechniqueData[[#This Row],[TAT Utility (unclipped)]]) )</f>
        <v>1</v>
      </c>
      <c r="AS124" s="37">
        <f>(TechniqueData[[#This Row],[Ransomware (Total '# of ATT&amp;CK Observations)]]-parameters!$D$21)/(parameters!$D$22-parameters!$D$21)</f>
        <v>0</v>
      </c>
      <c r="AT124" s="37">
        <f>IF(TechniqueData[[#This Row],[Count Utility (unclipped)]]&gt;1,1, IF(TechniqueData[[#This Row],[Count Utility (unclipped)]]&lt;0,0, TechniqueData[[#This Row],[Count Utility (unclipped)]]) )</f>
        <v>0</v>
      </c>
      <c r="AU12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25" spans="1:47" ht="34" x14ac:dyDescent="0.2">
      <c r="A125" s="37">
        <f>parameters!$J$21*TechniqueData[[#This Row],[TAT Utility]]+parameters!$J$22*TechniqueData[[#This Row],[Count Utility]]</f>
        <v>0.3</v>
      </c>
      <c r="B125" s="37">
        <f t="shared" si="1"/>
        <v>48.5</v>
      </c>
      <c r="C125" s="37" t="s">
        <v>3787</v>
      </c>
      <c r="D125" s="58" t="s">
        <v>429</v>
      </c>
      <c r="E125" s="37" t="s">
        <v>3788</v>
      </c>
      <c r="F125" s="37">
        <v>1</v>
      </c>
      <c r="G125" s="37">
        <v>1</v>
      </c>
      <c r="H125" s="37">
        <f>parameters!$J$10*TechniqueData[[#This Row],[Before Utility]]+parameters!$J$11*TechniqueData[[#This Row],[After Utility]]</f>
        <v>0.1</v>
      </c>
      <c r="I125" s="37">
        <f>(TechniqueData[[#This Row],[Num. TID Before]]-parameters!$D$8)/(parameters!$D$9-parameters!$D$8)</f>
        <v>0.1</v>
      </c>
      <c r="J125" s="37">
        <f>IF(TechniqueData[[#This Row],[Before Utility (unclipped)]]&gt;1,1, IF(TechniqueData[[#This Row],[Before Utility (unclipped)]]&lt;0,0, TechniqueData[[#This Row],[Before Utility (unclipped)]]))</f>
        <v>0.1</v>
      </c>
      <c r="K125" s="37">
        <f>(TechniqueData[[#This Row],[Num. TID After]]-parameters!$D$10)/(parameters!$D$11-parameters!$D$10)</f>
        <v>0.1</v>
      </c>
      <c r="L125" s="37">
        <f>IF(TechniqueData[[#This Row],[After Utility (unclipped)]]&gt;1,1, IF(TechniqueData[[#This Row],[After Utility (unclipped)]]&lt;0,0, TechniqueData[[#This Row],[After Utility (unclipped)]]))</f>
        <v>0.1</v>
      </c>
      <c r="M125" s="37">
        <v>0</v>
      </c>
      <c r="N125" s="68">
        <v>0</v>
      </c>
      <c r="O125" s="68">
        <v>0</v>
      </c>
      <c r="P125" s="68">
        <v>0</v>
      </c>
      <c r="Q125" s="68">
        <v>0</v>
      </c>
      <c r="R125" s="69"/>
      <c r="S125" s="69"/>
      <c r="T125" s="69"/>
      <c r="U125" s="69"/>
      <c r="V125" s="37">
        <f>parameters!$J$4*TechniqueData[[#This Row],[Mitigations Utility]] + parameters!$J$5*TechniqueData[[#This Row],[Detections Utility]]</f>
        <v>0</v>
      </c>
      <c r="W125" s="37"/>
      <c r="X125" s="37"/>
      <c r="Y125" s="37"/>
      <c r="Z125" s="37"/>
      <c r="AA125" s="37"/>
      <c r="AB125" s="37"/>
      <c r="AC125" s="37"/>
      <c r="AD125" s="58" t="s">
        <v>111</v>
      </c>
      <c r="AE125" s="37" t="str" cm="1">
        <f t="array" ref="AE125">IF(SUMPRODUCT(--(NOT(ISERR(SEARCH({"Process","Command","Script","WMI","Module","Pipe","Service"},AD125)))))&gt;0,"1","0")</f>
        <v>1</v>
      </c>
      <c r="AF125" s="37">
        <v>121</v>
      </c>
      <c r="AG125" s="37" t="str" cm="1">
        <f t="array" ref="AG125">IF(SUMPRODUCT(--(NOT(ISERR(SEARCH({"Network","Firewall"},AD125)))))&gt;0,"1","0")</f>
        <v>0</v>
      </c>
      <c r="AH125" s="37">
        <v>121</v>
      </c>
      <c r="AI125" s="37" t="str" cm="1">
        <f t="array" ref="AI125">IF(SUMPRODUCT(--(NOT(ISERR(SEARCH({"File","Group","Logon","Schedule","User","Registry","Active","Application"},AD125)))))&gt;0,"1","0")</f>
        <v>0</v>
      </c>
      <c r="AJ125" s="37">
        <v>121</v>
      </c>
      <c r="AK125" s="37" t="str" cm="1">
        <f t="array" ref="AK125">IF(SUMPRODUCT(--(NOT(ISERR(SEARCH({"Cloud","Cluster","Container","Image","Instance","Pod","Snapshot","Volume"},AD125)))))&gt;0,"1","0")</f>
        <v>0</v>
      </c>
      <c r="AL125" s="37">
        <v>121</v>
      </c>
      <c r="AM125" s="37" t="str" cm="1">
        <f t="array" ref="AM125">IF(SUMPRODUCT(--(NOT(ISERR(SEARCH({"Drive","Firmware","Host","Kernel"},AD125)))))&gt;0,"1","0")</f>
        <v>0</v>
      </c>
      <c r="AN125" s="37"/>
      <c r="AO125" s="37"/>
      <c r="AP125" s="37">
        <f>parameters!$J$21*TechniqueData[[#This Row],[TAT Utility]]+parameters!$J$22*TechniqueData[[#This Row],[Count Utility]]</f>
        <v>0.3</v>
      </c>
      <c r="AQ125" s="37">
        <f>(TechniqueData[[#This Row],[Total Top Att&amp;ck Score ]]-parameters!$D$19)/(parameters!$D$20-parameters!$D$19)</f>
        <v>16.166666666666668</v>
      </c>
      <c r="AR125" s="37">
        <f>IF(TechniqueData[[#This Row],[TAT Utility (unclipped)]]&gt;1,1, IF(TechniqueData[[#This Row],[TAT Utility (unclipped)]]&lt;0,0, TechniqueData[[#This Row],[TAT Utility (unclipped)]]) )</f>
        <v>1</v>
      </c>
      <c r="AS125" s="37">
        <f>(TechniqueData[[#This Row],[Ransomware (Total '# of ATT&amp;CK Observations)]]-parameters!$D$21)/(parameters!$D$22-parameters!$D$21)</f>
        <v>0</v>
      </c>
      <c r="AT125" s="37">
        <f>IF(TechniqueData[[#This Row],[Count Utility (unclipped)]]&gt;1,1, IF(TechniqueData[[#This Row],[Count Utility (unclipped)]]&lt;0,0, TechniqueData[[#This Row],[Count Utility (unclipped)]]) )</f>
        <v>0</v>
      </c>
      <c r="AU12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26" spans="1:47" ht="119" x14ac:dyDescent="0.2">
      <c r="A126" s="37">
        <f>parameters!$J$21*TechniqueData[[#This Row],[TAT Utility]]+parameters!$J$22*TechniqueData[[#This Row],[Count Utility]]</f>
        <v>0.3</v>
      </c>
      <c r="B126" s="37">
        <f t="shared" si="1"/>
        <v>48.900000000000006</v>
      </c>
      <c r="C126" s="37" t="s">
        <v>464</v>
      </c>
      <c r="D126" s="58" t="s">
        <v>465</v>
      </c>
      <c r="E126" s="37"/>
      <c r="F126" s="37">
        <v>1</v>
      </c>
      <c r="G126" s="37">
        <v>1</v>
      </c>
      <c r="H126" s="37">
        <f>parameters!$J$10*TechniqueData[[#This Row],[Before Utility]]+parameters!$J$11*TechniqueData[[#This Row],[After Utility]]</f>
        <v>0.1</v>
      </c>
      <c r="I126" s="37">
        <f>(TechniqueData[[#This Row],[Num. TID Before]]-parameters!$D$8)/(parameters!$D$9-parameters!$D$8)</f>
        <v>0.1</v>
      </c>
      <c r="J126" s="37">
        <f>IF(TechniqueData[[#This Row],[Before Utility (unclipped)]]&gt;1,1, IF(TechniqueData[[#This Row],[Before Utility (unclipped)]]&lt;0,0, TechniqueData[[#This Row],[Before Utility (unclipped)]]))</f>
        <v>0.1</v>
      </c>
      <c r="K126" s="37">
        <f>(TechniqueData[[#This Row],[Num. TID After]]-parameters!$D$10)/(parameters!$D$11-parameters!$D$10)</f>
        <v>0.1</v>
      </c>
      <c r="L126" s="37">
        <f>IF(TechniqueData[[#This Row],[After Utility (unclipped)]]&gt;1,1, IF(TechniqueData[[#This Row],[After Utility (unclipped)]]&lt;0,0, TechniqueData[[#This Row],[After Utility (unclipped)]]))</f>
        <v>0.1</v>
      </c>
      <c r="M126" s="37">
        <v>0</v>
      </c>
      <c r="N126" s="68">
        <v>0</v>
      </c>
      <c r="O126" s="68">
        <v>0</v>
      </c>
      <c r="P126" s="68">
        <v>0</v>
      </c>
      <c r="Q126" s="68">
        <v>0</v>
      </c>
      <c r="R126" s="69"/>
      <c r="S126" s="69">
        <v>0</v>
      </c>
      <c r="T126" s="69"/>
      <c r="U126" s="69">
        <v>0</v>
      </c>
      <c r="V126" s="37">
        <f>parameters!$J$4*TechniqueData[[#This Row],[Mitigations Utility]] + parameters!$J$5*TechniqueData[[#This Row],[Detections Utility]]</f>
        <v>0</v>
      </c>
      <c r="W126" s="37">
        <v>0</v>
      </c>
      <c r="X126" s="37">
        <v>0</v>
      </c>
      <c r="Y126" s="37">
        <v>0</v>
      </c>
      <c r="Z126" s="37">
        <v>0</v>
      </c>
      <c r="AA126" s="37">
        <v>0</v>
      </c>
      <c r="AB126" s="37">
        <v>0</v>
      </c>
      <c r="AC126" s="37" t="s">
        <v>209</v>
      </c>
      <c r="AD126" s="58" t="s">
        <v>466</v>
      </c>
      <c r="AE126" s="37" t="str" cm="1">
        <f t="array" ref="AE126">IF(SUMPRODUCT(--(NOT(ISERR(SEARCH({"Process","Command","Script","WMI","Module","Pipe","Service"},AD126)))))&gt;0,"1","0")</f>
        <v>1</v>
      </c>
      <c r="AF126" s="37">
        <v>122</v>
      </c>
      <c r="AG126" s="37" t="str" cm="1">
        <f t="array" ref="AG126">IF(SUMPRODUCT(--(NOT(ISERR(SEARCH({"Network","Firewall"},AD126)))))&gt;0,"1","0")</f>
        <v>1</v>
      </c>
      <c r="AH126" s="37">
        <v>122</v>
      </c>
      <c r="AI126" s="37" t="str" cm="1">
        <f t="array" ref="AI126">IF(SUMPRODUCT(--(NOT(ISERR(SEARCH({"File","Group","Logon","Schedule","User","Registry","Active","Application"},AD126)))))&gt;0,"1","0")</f>
        <v>1</v>
      </c>
      <c r="AJ126" s="37">
        <v>122</v>
      </c>
      <c r="AK126" s="37" t="str" cm="1">
        <f t="array" ref="AK126">IF(SUMPRODUCT(--(NOT(ISERR(SEARCH({"Cloud","Cluster","Container","Image","Instance","Pod","Snapshot","Volume"},AD126)))))&gt;0,"1","0")</f>
        <v>0</v>
      </c>
      <c r="AL126" s="37">
        <v>122</v>
      </c>
      <c r="AM126" s="37" t="str" cm="1">
        <f t="array" ref="AM126">IF(SUMPRODUCT(--(NOT(ISERR(SEARCH({"Drive","Firmware","Host","Kernel"},AD126)))))&gt;0,"1","0")</f>
        <v>0</v>
      </c>
      <c r="AN126" s="37">
        <v>0</v>
      </c>
      <c r="AO126" s="37"/>
      <c r="AP126" s="37">
        <f>parameters!$J$21*TechniqueData[[#This Row],[TAT Utility]]+parameters!$J$22*TechniqueData[[#This Row],[Count Utility]]</f>
        <v>0.3</v>
      </c>
      <c r="AQ126" s="37">
        <f>(TechniqueData[[#This Row],[Total Top Att&amp;ck Score ]]-parameters!$D$19)/(parameters!$D$20-parameters!$D$19)</f>
        <v>16.3</v>
      </c>
      <c r="AR126" s="37">
        <f>IF(TechniqueData[[#This Row],[TAT Utility (unclipped)]]&gt;1,1, IF(TechniqueData[[#This Row],[TAT Utility (unclipped)]]&lt;0,0, TechniqueData[[#This Row],[TAT Utility (unclipped)]]) )</f>
        <v>1</v>
      </c>
      <c r="AS126" s="37">
        <f>(TechniqueData[[#This Row],[Ransomware (Total '# of ATT&amp;CK Observations)]]-parameters!$D$21)/(parameters!$D$22-parameters!$D$21)</f>
        <v>0</v>
      </c>
      <c r="AT126" s="37">
        <f>IF(TechniqueData[[#This Row],[Count Utility (unclipped)]]&gt;1,1, IF(TechniqueData[[#This Row],[Count Utility (unclipped)]]&lt;0,0, TechniqueData[[#This Row],[Count Utility (unclipped)]]) )</f>
        <v>0</v>
      </c>
      <c r="AU12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27" spans="1:47" ht="34" x14ac:dyDescent="0.2">
      <c r="A127" s="37">
        <f>parameters!$J$21*TechniqueData[[#This Row],[TAT Utility]]+parameters!$J$22*TechniqueData[[#This Row],[Count Utility]]</f>
        <v>0.3</v>
      </c>
      <c r="B127" s="37">
        <f t="shared" si="1"/>
        <v>49.300000000000004</v>
      </c>
      <c r="C127" s="37" t="s">
        <v>467</v>
      </c>
      <c r="D127" s="58" t="s">
        <v>468</v>
      </c>
      <c r="E127" s="37"/>
      <c r="F127" s="37">
        <v>1</v>
      </c>
      <c r="G127" s="37">
        <v>1</v>
      </c>
      <c r="H127" s="37">
        <f>parameters!$J$10*TechniqueData[[#This Row],[Before Utility]]+parameters!$J$11*TechniqueData[[#This Row],[After Utility]]</f>
        <v>0.1</v>
      </c>
      <c r="I127" s="37">
        <f>(TechniqueData[[#This Row],[Num. TID Before]]-parameters!$D$8)/(parameters!$D$9-parameters!$D$8)</f>
        <v>0.1</v>
      </c>
      <c r="J127" s="37">
        <f>IF(TechniqueData[[#This Row],[Before Utility (unclipped)]]&gt;1,1, IF(TechniqueData[[#This Row],[Before Utility (unclipped)]]&lt;0,0, TechniqueData[[#This Row],[Before Utility (unclipped)]]))</f>
        <v>0.1</v>
      </c>
      <c r="K127" s="37">
        <f>(TechniqueData[[#This Row],[Num. TID After]]-parameters!$D$10)/(parameters!$D$11-parameters!$D$10)</f>
        <v>0.1</v>
      </c>
      <c r="L127" s="37">
        <f>IF(TechniqueData[[#This Row],[After Utility (unclipped)]]&gt;1,1, IF(TechniqueData[[#This Row],[After Utility (unclipped)]]&lt;0,0, TechniqueData[[#This Row],[After Utility (unclipped)]]))</f>
        <v>0.1</v>
      </c>
      <c r="M127" s="37">
        <v>0</v>
      </c>
      <c r="N127" s="68">
        <v>0</v>
      </c>
      <c r="O127" s="68">
        <v>0</v>
      </c>
      <c r="P127" s="68">
        <v>0</v>
      </c>
      <c r="Q127" s="68">
        <v>0</v>
      </c>
      <c r="R127" s="69"/>
      <c r="S127" s="69">
        <v>0</v>
      </c>
      <c r="T127" s="69"/>
      <c r="U127" s="69">
        <v>0</v>
      </c>
      <c r="V127" s="37">
        <f>parameters!$J$4*TechniqueData[[#This Row],[Mitigations Utility]] + parameters!$J$5*TechniqueData[[#This Row],[Detections Utility]]</f>
        <v>0</v>
      </c>
      <c r="W127" s="37">
        <v>0</v>
      </c>
      <c r="X127" s="37">
        <v>0</v>
      </c>
      <c r="Y127" s="37">
        <v>0</v>
      </c>
      <c r="Z127" s="37">
        <v>0</v>
      </c>
      <c r="AA127" s="37">
        <v>0</v>
      </c>
      <c r="AB127" s="37">
        <v>0</v>
      </c>
      <c r="AC127" s="37" t="s">
        <v>209</v>
      </c>
      <c r="AD127" s="58" t="s">
        <v>469</v>
      </c>
      <c r="AE127" s="37" t="str" cm="1">
        <f t="array" ref="AE127">IF(SUMPRODUCT(--(NOT(ISERR(SEARCH({"Process","Command","Script","WMI","Module","Pipe","Service"},AD127)))))&gt;0,"1","0")</f>
        <v>1</v>
      </c>
      <c r="AF127" s="37">
        <v>123</v>
      </c>
      <c r="AG127" s="37" t="str" cm="1">
        <f t="array" ref="AG127">IF(SUMPRODUCT(--(NOT(ISERR(SEARCH({"Network","Firewall"},AD127)))))&gt;0,"1","0")</f>
        <v>0</v>
      </c>
      <c r="AH127" s="37">
        <v>123</v>
      </c>
      <c r="AI127" s="37" t="str" cm="1">
        <f t="array" ref="AI127">IF(SUMPRODUCT(--(NOT(ISERR(SEARCH({"File","Group","Logon","Schedule","User","Registry","Active","Application"},AD127)))))&gt;0,"1","0")</f>
        <v>0</v>
      </c>
      <c r="AJ127" s="37">
        <v>123</v>
      </c>
      <c r="AK127" s="37" t="str" cm="1">
        <f t="array" ref="AK127">IF(SUMPRODUCT(--(NOT(ISERR(SEARCH({"Cloud","Cluster","Container","Image","Instance","Pod","Snapshot","Volume"},AD127)))))&gt;0,"1","0")</f>
        <v>0</v>
      </c>
      <c r="AL127" s="37">
        <v>123</v>
      </c>
      <c r="AM127" s="37" t="str" cm="1">
        <f t="array" ref="AM127">IF(SUMPRODUCT(--(NOT(ISERR(SEARCH({"Drive","Firmware","Host","Kernel"},AD127)))))&gt;0,"1","0")</f>
        <v>0</v>
      </c>
      <c r="AN127" s="37">
        <v>0</v>
      </c>
      <c r="AO127" s="37"/>
      <c r="AP127" s="37">
        <f>parameters!$J$21*TechniqueData[[#This Row],[TAT Utility]]+parameters!$J$22*TechniqueData[[#This Row],[Count Utility]]</f>
        <v>0.3</v>
      </c>
      <c r="AQ127" s="37">
        <f>(TechniqueData[[#This Row],[Total Top Att&amp;ck Score ]]-parameters!$D$19)/(parameters!$D$20-parameters!$D$19)</f>
        <v>16.433333333333334</v>
      </c>
      <c r="AR127" s="37">
        <f>IF(TechniqueData[[#This Row],[TAT Utility (unclipped)]]&gt;1,1, IF(TechniqueData[[#This Row],[TAT Utility (unclipped)]]&lt;0,0, TechniqueData[[#This Row],[TAT Utility (unclipped)]]) )</f>
        <v>1</v>
      </c>
      <c r="AS127" s="37">
        <f>(TechniqueData[[#This Row],[Ransomware (Total '# of ATT&amp;CK Observations)]]-parameters!$D$21)/(parameters!$D$22-parameters!$D$21)</f>
        <v>0</v>
      </c>
      <c r="AT127" s="37">
        <f>IF(TechniqueData[[#This Row],[Count Utility (unclipped)]]&gt;1,1, IF(TechniqueData[[#This Row],[Count Utility (unclipped)]]&lt;0,0, TechniqueData[[#This Row],[Count Utility (unclipped)]]) )</f>
        <v>0</v>
      </c>
      <c r="AU12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28" spans="1:47" ht="34" x14ac:dyDescent="0.2">
      <c r="A128" s="37">
        <f>parameters!$J$21*TechniqueData[[#This Row],[TAT Utility]]+parameters!$J$22*TechniqueData[[#This Row],[Count Utility]]</f>
        <v>0.3</v>
      </c>
      <c r="B128" s="37">
        <f t="shared" si="1"/>
        <v>49.7</v>
      </c>
      <c r="C128" s="37" t="s">
        <v>470</v>
      </c>
      <c r="D128" s="58" t="s">
        <v>471</v>
      </c>
      <c r="E128" s="37"/>
      <c r="F128" s="37">
        <v>1</v>
      </c>
      <c r="G128" s="37">
        <v>1</v>
      </c>
      <c r="H128" s="37">
        <f>parameters!$J$10*TechniqueData[[#This Row],[Before Utility]]+parameters!$J$11*TechniqueData[[#This Row],[After Utility]]</f>
        <v>0.1</v>
      </c>
      <c r="I128" s="37">
        <f>(TechniqueData[[#This Row],[Num. TID Before]]-parameters!$D$8)/(parameters!$D$9-parameters!$D$8)</f>
        <v>0.1</v>
      </c>
      <c r="J128" s="37">
        <f>IF(TechniqueData[[#This Row],[Before Utility (unclipped)]]&gt;1,1, IF(TechniqueData[[#This Row],[Before Utility (unclipped)]]&lt;0,0, TechniqueData[[#This Row],[Before Utility (unclipped)]]))</f>
        <v>0.1</v>
      </c>
      <c r="K128" s="37">
        <f>(TechniqueData[[#This Row],[Num. TID After]]-parameters!$D$10)/(parameters!$D$11-parameters!$D$10)</f>
        <v>0.1</v>
      </c>
      <c r="L128" s="37">
        <f>IF(TechniqueData[[#This Row],[After Utility (unclipped)]]&gt;1,1, IF(TechniqueData[[#This Row],[After Utility (unclipped)]]&lt;0,0, TechniqueData[[#This Row],[After Utility (unclipped)]]))</f>
        <v>0.1</v>
      </c>
      <c r="M128" s="37">
        <v>0</v>
      </c>
      <c r="N128" s="68">
        <v>0</v>
      </c>
      <c r="O128" s="68">
        <v>0</v>
      </c>
      <c r="P128" s="68">
        <v>0</v>
      </c>
      <c r="Q128" s="68">
        <v>0</v>
      </c>
      <c r="R128" s="69"/>
      <c r="S128" s="69">
        <v>0</v>
      </c>
      <c r="T128" s="69"/>
      <c r="U128" s="69">
        <v>0</v>
      </c>
      <c r="V128" s="37">
        <f>parameters!$J$4*TechniqueData[[#This Row],[Mitigations Utility]] + parameters!$J$5*TechniqueData[[#This Row],[Detections Utility]]</f>
        <v>0</v>
      </c>
      <c r="W128" s="37">
        <v>0</v>
      </c>
      <c r="X128" s="37">
        <v>0</v>
      </c>
      <c r="Y128" s="37">
        <v>0</v>
      </c>
      <c r="Z128" s="37">
        <v>0</v>
      </c>
      <c r="AA128" s="37">
        <v>0</v>
      </c>
      <c r="AB128" s="37">
        <v>0</v>
      </c>
      <c r="AC128" s="37" t="s">
        <v>209</v>
      </c>
      <c r="AD128" s="58" t="s">
        <v>472</v>
      </c>
      <c r="AE128" s="37" t="str" cm="1">
        <f t="array" ref="AE128">IF(SUMPRODUCT(--(NOT(ISERR(SEARCH({"Process","Command","Script","WMI","Module","Pipe","Service"},AD128)))))&gt;0,"1","0")</f>
        <v>1</v>
      </c>
      <c r="AF128" s="37">
        <v>124</v>
      </c>
      <c r="AG128" s="37" t="str" cm="1">
        <f t="array" ref="AG128">IF(SUMPRODUCT(--(NOT(ISERR(SEARCH({"Network","Firewall"},AD128)))))&gt;0,"1","0")</f>
        <v>0</v>
      </c>
      <c r="AH128" s="37">
        <v>124</v>
      </c>
      <c r="AI128" s="37" t="str" cm="1">
        <f t="array" ref="AI128">IF(SUMPRODUCT(--(NOT(ISERR(SEARCH({"File","Group","Logon","Schedule","User","Registry","Active","Application"},AD128)))))&gt;0,"1","0")</f>
        <v>1</v>
      </c>
      <c r="AJ128" s="37">
        <v>124</v>
      </c>
      <c r="AK128" s="37" t="str" cm="1">
        <f t="array" ref="AK128">IF(SUMPRODUCT(--(NOT(ISERR(SEARCH({"Cloud","Cluster","Container","Image","Instance","Pod","Snapshot","Volume"},AD128)))))&gt;0,"1","0")</f>
        <v>0</v>
      </c>
      <c r="AL128" s="37">
        <v>124</v>
      </c>
      <c r="AM128" s="37" t="str" cm="1">
        <f t="array" ref="AM128">IF(SUMPRODUCT(--(NOT(ISERR(SEARCH({"Drive","Firmware","Host","Kernel"},AD128)))))&gt;0,"1","0")</f>
        <v>0</v>
      </c>
      <c r="AN128" s="37">
        <v>0</v>
      </c>
      <c r="AO128" s="37"/>
      <c r="AP128" s="37">
        <f>parameters!$J$21*TechniqueData[[#This Row],[TAT Utility]]+parameters!$J$22*TechniqueData[[#This Row],[Count Utility]]</f>
        <v>0.3</v>
      </c>
      <c r="AQ128" s="37">
        <f>(TechniqueData[[#This Row],[Total Top Att&amp;ck Score ]]-parameters!$D$19)/(parameters!$D$20-parameters!$D$19)</f>
        <v>16.566666666666666</v>
      </c>
      <c r="AR128" s="37">
        <f>IF(TechniqueData[[#This Row],[TAT Utility (unclipped)]]&gt;1,1, IF(TechniqueData[[#This Row],[TAT Utility (unclipped)]]&lt;0,0, TechniqueData[[#This Row],[TAT Utility (unclipped)]]) )</f>
        <v>1</v>
      </c>
      <c r="AS128" s="37">
        <f>(TechniqueData[[#This Row],[Ransomware (Total '# of ATT&amp;CK Observations)]]-parameters!$D$21)/(parameters!$D$22-parameters!$D$21)</f>
        <v>0</v>
      </c>
      <c r="AT128" s="37">
        <f>IF(TechniqueData[[#This Row],[Count Utility (unclipped)]]&gt;1,1, IF(TechniqueData[[#This Row],[Count Utility (unclipped)]]&lt;0,0, TechniqueData[[#This Row],[Count Utility (unclipped)]]) )</f>
        <v>0</v>
      </c>
      <c r="AU12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29" spans="1:47" ht="34" x14ac:dyDescent="0.2">
      <c r="A129" s="37">
        <f>parameters!$J$21*TechniqueData[[#This Row],[TAT Utility]]+parameters!$J$22*TechniqueData[[#This Row],[Count Utility]]</f>
        <v>0.36666666666666664</v>
      </c>
      <c r="B129" s="37">
        <f t="shared" si="1"/>
        <v>462.74793428571428</v>
      </c>
      <c r="C129" s="37" t="s">
        <v>473</v>
      </c>
      <c r="D129" s="58" t="s">
        <v>474</v>
      </c>
      <c r="E129" s="37"/>
      <c r="F129" s="37">
        <v>5</v>
      </c>
      <c r="G129" s="37">
        <v>2</v>
      </c>
      <c r="H129" s="37">
        <f>parameters!$J$10*TechniqueData[[#This Row],[Before Utility]]+parameters!$J$11*TechniqueData[[#This Row],[After Utility]]</f>
        <v>0.35</v>
      </c>
      <c r="I129" s="37">
        <f>(TechniqueData[[#This Row],[Num. TID Before]]-parameters!$D$8)/(parameters!$D$9-parameters!$D$8)</f>
        <v>0.5</v>
      </c>
      <c r="J129" s="37">
        <f>IF(TechniqueData[[#This Row],[Before Utility (unclipped)]]&gt;1,1, IF(TechniqueData[[#This Row],[Before Utility (unclipped)]]&lt;0,0, TechniqueData[[#This Row],[Before Utility (unclipped)]]))</f>
        <v>0.5</v>
      </c>
      <c r="K129" s="37">
        <f>(TechniqueData[[#This Row],[Num. TID After]]-parameters!$D$10)/(parameters!$D$11-parameters!$D$10)</f>
        <v>0.2</v>
      </c>
      <c r="L129" s="37">
        <f>IF(TechniqueData[[#This Row],[After Utility (unclipped)]]&gt;1,1, IF(TechniqueData[[#This Row],[After Utility (unclipped)]]&lt;0,0, TechniqueData[[#This Row],[After Utility (unclipped)]]))</f>
        <v>0.2</v>
      </c>
      <c r="M129" s="37">
        <v>2.2200000000000002E-3</v>
      </c>
      <c r="N129" s="68">
        <v>1</v>
      </c>
      <c r="O129" s="68">
        <v>25</v>
      </c>
      <c r="P129" s="68">
        <v>18</v>
      </c>
      <c r="Q129" s="68">
        <v>10</v>
      </c>
      <c r="R129" s="69" t="s">
        <v>475</v>
      </c>
      <c r="S129" s="69">
        <v>8</v>
      </c>
      <c r="T129" s="69" t="s">
        <v>476</v>
      </c>
      <c r="U129" s="69">
        <v>25</v>
      </c>
      <c r="V129" s="37">
        <f>parameters!$J$4*TechniqueData[[#This Row],[Mitigations Utility]] + parameters!$J$5*TechniqueData[[#This Row],[Detections Utility]]</f>
        <v>0.5714285714285714</v>
      </c>
      <c r="W129" s="37">
        <v>33</v>
      </c>
      <c r="X129" s="37">
        <v>0.6</v>
      </c>
      <c r="Y129" s="37">
        <v>0.6</v>
      </c>
      <c r="Z129" s="37">
        <v>54</v>
      </c>
      <c r="AA129" s="37">
        <v>0.54</v>
      </c>
      <c r="AB129" s="37">
        <v>0.54</v>
      </c>
      <c r="AC129" s="37"/>
      <c r="AD129" s="58" t="s">
        <v>477</v>
      </c>
      <c r="AE129" s="37" t="str" cm="1">
        <f t="array" ref="AE129">IF(SUMPRODUCT(--(NOT(ISERR(SEARCH({"Process","Command","Script","WMI","Module","Pipe","Service"},AD129)))))&gt;0,"1","0")</f>
        <v>1</v>
      </c>
      <c r="AF129" s="37">
        <v>125</v>
      </c>
      <c r="AG129" s="37" t="str" cm="1">
        <f t="array" ref="AG129">IF(SUMPRODUCT(--(NOT(ISERR(SEARCH({"Network","Firewall"},AD129)))))&gt;0,"1","0")</f>
        <v>0</v>
      </c>
      <c r="AH129" s="37">
        <v>125</v>
      </c>
      <c r="AI129" s="37" t="str" cm="1">
        <f t="array" ref="AI129">IF(SUMPRODUCT(--(NOT(ISERR(SEARCH({"File","Group","Logon","Schedule","User","Registry","Active","Application"},AD129)))))&gt;0,"1","0")</f>
        <v>0</v>
      </c>
      <c r="AJ129" s="37">
        <v>125</v>
      </c>
      <c r="AK129" s="37" t="str" cm="1">
        <f t="array" ref="AK129">IF(SUMPRODUCT(--(NOT(ISERR(SEARCH({"Cloud","Cluster","Container","Image","Instance","Pod","Snapshot","Volume"},AD129)))))&gt;0,"1","0")</f>
        <v>0</v>
      </c>
      <c r="AL129" s="37">
        <v>125</v>
      </c>
      <c r="AM129" s="37" t="str" cm="1">
        <f t="array" ref="AM129">IF(SUMPRODUCT(--(NOT(ISERR(SEARCH({"Drive","Firmware","Host","Kernel"},AD129)))))&gt;0,"1","0")</f>
        <v>1</v>
      </c>
      <c r="AN129" s="37">
        <v>0</v>
      </c>
      <c r="AO129" s="37">
        <v>2</v>
      </c>
      <c r="AP129" s="37">
        <f>parameters!$J$21*TechniqueData[[#This Row],[TAT Utility]]+parameters!$J$22*TechniqueData[[#This Row],[Count Utility]]</f>
        <v>0.36666666666666664</v>
      </c>
      <c r="AQ129" s="37">
        <f>(TechniqueData[[#This Row],[Total Top Att&amp;ck Score ]]-parameters!$D$19)/(parameters!$D$20-parameters!$D$19)</f>
        <v>154.24931142857142</v>
      </c>
      <c r="AR129" s="37">
        <f>IF(TechniqueData[[#This Row],[TAT Utility (unclipped)]]&gt;1,1, IF(TechniqueData[[#This Row],[TAT Utility (unclipped)]]&lt;0,0, TechniqueData[[#This Row],[TAT Utility (unclipped)]]) )</f>
        <v>1</v>
      </c>
      <c r="AS129" s="37">
        <f>(TechniqueData[[#This Row],[Ransomware (Total '# of ATT&amp;CK Observations)]]-parameters!$D$21)/(parameters!$D$22-parameters!$D$21)</f>
        <v>9.5238095238095233E-2</v>
      </c>
      <c r="AT129" s="37">
        <f>IF(TechniqueData[[#This Row],[Count Utility (unclipped)]]&gt;1,1, IF(TechniqueData[[#This Row],[Count Utility (unclipped)]]&lt;0,0, TechniqueData[[#This Row],[Count Utility (unclipped)]]) )</f>
        <v>9.5238095238095233E-2</v>
      </c>
      <c r="AU12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7.3928243537414957</v>
      </c>
    </row>
    <row r="130" spans="1:47" ht="51" x14ac:dyDescent="0.2">
      <c r="A130" s="37">
        <f>parameters!$J$21*TechniqueData[[#This Row],[TAT Utility]]+parameters!$J$22*TechniqueData[[#This Row],[Count Utility]]</f>
        <v>0.3</v>
      </c>
      <c r="B130" s="37">
        <f t="shared" si="1"/>
        <v>136.23084404761903</v>
      </c>
      <c r="C130" s="37" t="s">
        <v>478</v>
      </c>
      <c r="D130" s="58" t="s">
        <v>479</v>
      </c>
      <c r="E130" s="37"/>
      <c r="F130" s="37">
        <v>1</v>
      </c>
      <c r="G130" s="37">
        <v>1</v>
      </c>
      <c r="H130" s="37">
        <f>parameters!$J$10*TechniqueData[[#This Row],[Before Utility]]+parameters!$J$11*TechniqueData[[#This Row],[After Utility]]</f>
        <v>0.1</v>
      </c>
      <c r="I130" s="37">
        <f>(TechniqueData[[#This Row],[Num. TID Before]]-parameters!$D$8)/(parameters!$D$9-parameters!$D$8)</f>
        <v>0.1</v>
      </c>
      <c r="J130" s="37">
        <f>IF(TechniqueData[[#This Row],[Before Utility (unclipped)]]&gt;1,1, IF(TechniqueData[[#This Row],[Before Utility (unclipped)]]&lt;0,0, TechniqueData[[#This Row],[Before Utility (unclipped)]]))</f>
        <v>0.1</v>
      </c>
      <c r="K130" s="37">
        <f>(TechniqueData[[#This Row],[Num. TID After]]-parameters!$D$10)/(parameters!$D$11-parameters!$D$10)</f>
        <v>0.1</v>
      </c>
      <c r="L130" s="37">
        <f>IF(TechniqueData[[#This Row],[After Utility (unclipped)]]&gt;1,1, IF(TechniqueData[[#This Row],[After Utility (unclipped)]]&lt;0,0, TechniqueData[[#This Row],[After Utility (unclipped)]]))</f>
        <v>0.1</v>
      </c>
      <c r="M130" s="37">
        <v>2.2145000000000001E-2</v>
      </c>
      <c r="N130" s="68">
        <v>0</v>
      </c>
      <c r="O130" s="68">
        <v>1</v>
      </c>
      <c r="P130" s="68">
        <v>5</v>
      </c>
      <c r="Q130" s="68">
        <v>25</v>
      </c>
      <c r="R130" s="69"/>
      <c r="S130" s="69">
        <v>0</v>
      </c>
      <c r="T130" s="69"/>
      <c r="U130" s="69">
        <v>0</v>
      </c>
      <c r="V130" s="37">
        <f>parameters!$J$4*TechniqueData[[#This Row],[Mitigations Utility]] + parameters!$J$5*TechniqueData[[#This Row],[Detections Utility]]</f>
        <v>0.14761904761904762</v>
      </c>
      <c r="W130" s="37">
        <v>0</v>
      </c>
      <c r="X130" s="37">
        <v>0</v>
      </c>
      <c r="Y130" s="37">
        <v>0</v>
      </c>
      <c r="Z130" s="37">
        <v>31</v>
      </c>
      <c r="AA130" s="37">
        <v>0.31</v>
      </c>
      <c r="AB130" s="37">
        <v>0.31</v>
      </c>
      <c r="AC130" s="37"/>
      <c r="AD130" s="58" t="s">
        <v>480</v>
      </c>
      <c r="AE130" s="37" t="str" cm="1">
        <f t="array" ref="AE130">IF(SUMPRODUCT(--(NOT(ISERR(SEARCH({"Process","Command","Script","WMI","Module","Pipe","Service"},AD130)))))&gt;0,"1","0")</f>
        <v>1</v>
      </c>
      <c r="AF130" s="37">
        <v>126</v>
      </c>
      <c r="AG130" s="37" t="str" cm="1">
        <f t="array" ref="AG130">IF(SUMPRODUCT(--(NOT(ISERR(SEARCH({"Network","Firewall"},AD130)))))&gt;0,"1","0")</f>
        <v>0</v>
      </c>
      <c r="AH130" s="37">
        <v>126</v>
      </c>
      <c r="AI130" s="37" t="str" cm="1">
        <f t="array" ref="AI130">IF(SUMPRODUCT(--(NOT(ISERR(SEARCH({"File","Group","Logon","Schedule","User","Registry","Active","Application"},AD130)))))&gt;0,"1","0")</f>
        <v>1</v>
      </c>
      <c r="AJ130" s="37">
        <v>126</v>
      </c>
      <c r="AK130" s="37" t="str" cm="1">
        <f t="array" ref="AK130">IF(SUMPRODUCT(--(NOT(ISERR(SEARCH({"Cloud","Cluster","Container","Image","Instance","Pod","Snapshot","Volume"},AD130)))))&gt;0,"1","0")</f>
        <v>0</v>
      </c>
      <c r="AL130" s="37">
        <v>126</v>
      </c>
      <c r="AM130" s="37" t="str" cm="1">
        <f t="array" ref="AM130">IF(SUMPRODUCT(--(NOT(ISERR(SEARCH({"Drive","Firmware","Host","Kernel"},AD130)))))&gt;0,"1","0")</f>
        <v>0</v>
      </c>
      <c r="AN130" s="37">
        <v>0</v>
      </c>
      <c r="AO130" s="37">
        <v>0</v>
      </c>
      <c r="AP130" s="37">
        <f>parameters!$J$21*TechniqueData[[#This Row],[TAT Utility]]+parameters!$J$22*TechniqueData[[#This Row],[Count Utility]]</f>
        <v>0.3</v>
      </c>
      <c r="AQ130" s="37">
        <f>(TechniqueData[[#This Row],[Total Top Att&amp;ck Score ]]-parameters!$D$19)/(parameters!$D$20-parameters!$D$19)</f>
        <v>45.410281349206343</v>
      </c>
      <c r="AR130" s="37">
        <f>IF(TechniqueData[[#This Row],[TAT Utility (unclipped)]]&gt;1,1, IF(TechniqueData[[#This Row],[TAT Utility (unclipped)]]&lt;0,0, TechniqueData[[#This Row],[TAT Utility (unclipped)]]) )</f>
        <v>1</v>
      </c>
      <c r="AS130" s="37">
        <f>(TechniqueData[[#This Row],[Ransomware (Total '# of ATT&amp;CK Observations)]]-parameters!$D$21)/(parameters!$D$22-parameters!$D$21)</f>
        <v>0</v>
      </c>
      <c r="AT130" s="37">
        <f>IF(TechniqueData[[#This Row],[Count Utility (unclipped)]]&gt;1,1, IF(TechniqueData[[#This Row],[Count Utility (unclipped)]]&lt;0,0, TechniqueData[[#This Row],[Count Utility (unclipped)]]) )</f>
        <v>0</v>
      </c>
      <c r="AU13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31" spans="1:47" ht="51" x14ac:dyDescent="0.2">
      <c r="A131" s="37">
        <f>parameters!$J$21*TechniqueData[[#This Row],[TAT Utility]]+parameters!$J$22*TechniqueData[[#This Row],[Count Utility]]</f>
        <v>0.3</v>
      </c>
      <c r="B131" s="37">
        <f t="shared" si="1"/>
        <v>121.19047619047619</v>
      </c>
      <c r="C131" s="37" t="s">
        <v>481</v>
      </c>
      <c r="D131" s="58" t="s">
        <v>479</v>
      </c>
      <c r="E131" s="37" t="s">
        <v>482</v>
      </c>
      <c r="F131" s="37">
        <v>1</v>
      </c>
      <c r="G131" s="37">
        <v>1</v>
      </c>
      <c r="H131" s="37">
        <f>parameters!$J$10*TechniqueData[[#This Row],[Before Utility]]+parameters!$J$11*TechniqueData[[#This Row],[After Utility]]</f>
        <v>0.1</v>
      </c>
      <c r="I131" s="37">
        <f>(TechniqueData[[#This Row],[Num. TID Before]]-parameters!$D$8)/(parameters!$D$9-parameters!$D$8)</f>
        <v>0.1</v>
      </c>
      <c r="J131" s="37">
        <f>IF(TechniqueData[[#This Row],[Before Utility (unclipped)]]&gt;1,1, IF(TechniqueData[[#This Row],[Before Utility (unclipped)]]&lt;0,0, TechniqueData[[#This Row],[Before Utility (unclipped)]]))</f>
        <v>0.1</v>
      </c>
      <c r="K131" s="37">
        <f>(TechniqueData[[#This Row],[Num. TID After]]-parameters!$D$10)/(parameters!$D$11-parameters!$D$10)</f>
        <v>0.1</v>
      </c>
      <c r="L131" s="37">
        <f>IF(TechniqueData[[#This Row],[After Utility (unclipped)]]&gt;1,1, IF(TechniqueData[[#This Row],[After Utility (unclipped)]]&lt;0,0, TechniqueData[[#This Row],[After Utility (unclipped)]]))</f>
        <v>0.1</v>
      </c>
      <c r="M131" s="37">
        <v>0</v>
      </c>
      <c r="N131" s="68">
        <v>3</v>
      </c>
      <c r="O131" s="68">
        <v>14</v>
      </c>
      <c r="P131" s="68">
        <v>1</v>
      </c>
      <c r="Q131" s="68">
        <v>11</v>
      </c>
      <c r="R131" s="69"/>
      <c r="S131" s="69">
        <v>0</v>
      </c>
      <c r="T131" s="69"/>
      <c r="U131" s="69">
        <v>0</v>
      </c>
      <c r="V131" s="37">
        <f>parameters!$J$4*TechniqueData[[#This Row],[Mitigations Utility]] + parameters!$J$5*TechniqueData[[#This Row],[Detections Utility]]</f>
        <v>0.13809523809523808</v>
      </c>
      <c r="W131" s="37">
        <v>0</v>
      </c>
      <c r="X131" s="37">
        <v>0</v>
      </c>
      <c r="Y131" s="37">
        <v>0</v>
      </c>
      <c r="Z131" s="37">
        <v>29</v>
      </c>
      <c r="AA131" s="37">
        <v>0.28999999999999998</v>
      </c>
      <c r="AB131" s="37">
        <v>0.28999999999999998</v>
      </c>
      <c r="AC131" s="37"/>
      <c r="AD131" s="58" t="s">
        <v>483</v>
      </c>
      <c r="AE131" s="37" t="str" cm="1">
        <f t="array" ref="AE131">IF(SUMPRODUCT(--(NOT(ISERR(SEARCH({"Process","Command","Script","WMI","Module","Pipe","Service"},AD131)))))&gt;0,"1","0")</f>
        <v>1</v>
      </c>
      <c r="AF131" s="37">
        <v>127</v>
      </c>
      <c r="AG131" s="37" t="str" cm="1">
        <f t="array" ref="AG131">IF(SUMPRODUCT(--(NOT(ISERR(SEARCH({"Network","Firewall"},AD131)))))&gt;0,"1","0")</f>
        <v>0</v>
      </c>
      <c r="AH131" s="37">
        <v>127</v>
      </c>
      <c r="AI131" s="37" t="str" cm="1">
        <f t="array" ref="AI131">IF(SUMPRODUCT(--(NOT(ISERR(SEARCH({"File","Group","Logon","Schedule","User","Registry","Active","Application"},AD131)))))&gt;0,"1","0")</f>
        <v>1</v>
      </c>
      <c r="AJ131" s="37">
        <v>127</v>
      </c>
      <c r="AK131" s="37" t="str" cm="1">
        <f t="array" ref="AK131">IF(SUMPRODUCT(--(NOT(ISERR(SEARCH({"Cloud","Cluster","Container","Image","Instance","Pod","Snapshot","Volume"},AD131)))))&gt;0,"1","0")</f>
        <v>0</v>
      </c>
      <c r="AL131" s="37">
        <v>127</v>
      </c>
      <c r="AM131" s="37" t="str" cm="1">
        <f t="array" ref="AM131">IF(SUMPRODUCT(--(NOT(ISERR(SEARCH({"Drive","Firmware","Host","Kernel"},AD131)))))&gt;0,"1","0")</f>
        <v>0</v>
      </c>
      <c r="AN131" s="37">
        <v>0</v>
      </c>
      <c r="AO131" s="37">
        <v>0</v>
      </c>
      <c r="AP131" s="37">
        <f>parameters!$J$21*TechniqueData[[#This Row],[TAT Utility]]+parameters!$J$22*TechniqueData[[#This Row],[Count Utility]]</f>
        <v>0.3</v>
      </c>
      <c r="AQ131" s="37">
        <f>(TechniqueData[[#This Row],[Total Top Att&amp;ck Score ]]-parameters!$D$19)/(parameters!$D$20-parameters!$D$19)</f>
        <v>40.396825396825399</v>
      </c>
      <c r="AR131" s="37">
        <f>IF(TechniqueData[[#This Row],[TAT Utility (unclipped)]]&gt;1,1, IF(TechniqueData[[#This Row],[TAT Utility (unclipped)]]&lt;0,0, TechniqueData[[#This Row],[TAT Utility (unclipped)]]) )</f>
        <v>1</v>
      </c>
      <c r="AS131" s="37">
        <f>(TechniqueData[[#This Row],[Ransomware (Total '# of ATT&amp;CK Observations)]]-parameters!$D$21)/(parameters!$D$22-parameters!$D$21)</f>
        <v>0</v>
      </c>
      <c r="AT131" s="37">
        <f>IF(TechniqueData[[#This Row],[Count Utility (unclipped)]]&gt;1,1, IF(TechniqueData[[#This Row],[Count Utility (unclipped)]]&lt;0,0, TechniqueData[[#This Row],[Count Utility (unclipped)]]) )</f>
        <v>0</v>
      </c>
      <c r="AU13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32" spans="1:47" ht="51" x14ac:dyDescent="0.2">
      <c r="A132" s="37">
        <f>parameters!$J$21*TechniqueData[[#This Row],[TAT Utility]]+parameters!$J$22*TechniqueData[[#This Row],[Count Utility]]</f>
        <v>0.33333333333333331</v>
      </c>
      <c r="B132" s="37">
        <f t="shared" si="1"/>
        <v>131.91428571428571</v>
      </c>
      <c r="C132" s="37" t="s">
        <v>484</v>
      </c>
      <c r="D132" s="58" t="s">
        <v>479</v>
      </c>
      <c r="E132" s="37" t="s">
        <v>485</v>
      </c>
      <c r="F132" s="37">
        <v>1</v>
      </c>
      <c r="G132" s="37">
        <v>1</v>
      </c>
      <c r="H132" s="37">
        <f>parameters!$J$10*TechniqueData[[#This Row],[Before Utility]]+parameters!$J$11*TechniqueData[[#This Row],[After Utility]]</f>
        <v>0.1</v>
      </c>
      <c r="I132" s="37">
        <f>(TechniqueData[[#This Row],[Num. TID Before]]-parameters!$D$8)/(parameters!$D$9-parameters!$D$8)</f>
        <v>0.1</v>
      </c>
      <c r="J132" s="37">
        <f>IF(TechniqueData[[#This Row],[Before Utility (unclipped)]]&gt;1,1, IF(TechniqueData[[#This Row],[Before Utility (unclipped)]]&lt;0,0, TechniqueData[[#This Row],[Before Utility (unclipped)]]))</f>
        <v>0.1</v>
      </c>
      <c r="K132" s="37">
        <f>(TechniqueData[[#This Row],[Num. TID After]]-parameters!$D$10)/(parameters!$D$11-parameters!$D$10)</f>
        <v>0.1</v>
      </c>
      <c r="L132" s="37">
        <f>IF(TechniqueData[[#This Row],[After Utility (unclipped)]]&gt;1,1, IF(TechniqueData[[#This Row],[After Utility (unclipped)]]&lt;0,0, TechniqueData[[#This Row],[After Utility (unclipped)]]))</f>
        <v>0.1</v>
      </c>
      <c r="M132" s="37">
        <v>0</v>
      </c>
      <c r="N132" s="68">
        <v>3</v>
      </c>
      <c r="O132" s="68">
        <v>10</v>
      </c>
      <c r="P132" s="68">
        <v>2</v>
      </c>
      <c r="Q132" s="68">
        <v>18</v>
      </c>
      <c r="R132" s="69"/>
      <c r="S132" s="69">
        <v>0</v>
      </c>
      <c r="T132" s="69"/>
      <c r="U132" s="69">
        <v>0</v>
      </c>
      <c r="V132" s="37">
        <f>parameters!$J$4*TechniqueData[[#This Row],[Mitigations Utility]] + parameters!$J$5*TechniqueData[[#This Row],[Detections Utility]]</f>
        <v>0.15714285714285714</v>
      </c>
      <c r="W132" s="37">
        <v>0</v>
      </c>
      <c r="X132" s="37">
        <v>0</v>
      </c>
      <c r="Y132" s="37">
        <v>0</v>
      </c>
      <c r="Z132" s="37">
        <v>33</v>
      </c>
      <c r="AA132" s="37">
        <v>0.33</v>
      </c>
      <c r="AB132" s="37">
        <v>0.33</v>
      </c>
      <c r="AC132" s="37"/>
      <c r="AD132" s="58" t="s">
        <v>483</v>
      </c>
      <c r="AE132" s="37" t="str" cm="1">
        <f t="array" ref="AE132">IF(SUMPRODUCT(--(NOT(ISERR(SEARCH({"Process","Command","Script","WMI","Module","Pipe","Service"},AD132)))))&gt;0,"1","0")</f>
        <v>1</v>
      </c>
      <c r="AF132" s="37">
        <v>128</v>
      </c>
      <c r="AG132" s="37" t="str" cm="1">
        <f t="array" ref="AG132">IF(SUMPRODUCT(--(NOT(ISERR(SEARCH({"Network","Firewall"},AD132)))))&gt;0,"1","0")</f>
        <v>0</v>
      </c>
      <c r="AH132" s="37">
        <v>128</v>
      </c>
      <c r="AI132" s="37" t="str" cm="1">
        <f t="array" ref="AI132">IF(SUMPRODUCT(--(NOT(ISERR(SEARCH({"File","Group","Logon","Schedule","User","Registry","Active","Application"},AD132)))))&gt;0,"1","0")</f>
        <v>1</v>
      </c>
      <c r="AJ132" s="37">
        <v>128</v>
      </c>
      <c r="AK132" s="37" t="str" cm="1">
        <f t="array" ref="AK132">IF(SUMPRODUCT(--(NOT(ISERR(SEARCH({"Cloud","Cluster","Container","Image","Instance","Pod","Snapshot","Volume"},AD132)))))&gt;0,"1","0")</f>
        <v>0</v>
      </c>
      <c r="AL132" s="37">
        <v>128</v>
      </c>
      <c r="AM132" s="37" t="str" cm="1">
        <f t="array" ref="AM132">IF(SUMPRODUCT(--(NOT(ISERR(SEARCH({"Drive","Firmware","Host","Kernel"},AD132)))))&gt;0,"1","0")</f>
        <v>0</v>
      </c>
      <c r="AN132" s="37">
        <v>0</v>
      </c>
      <c r="AO132" s="37">
        <v>1</v>
      </c>
      <c r="AP132" s="37">
        <f>parameters!$J$21*TechniqueData[[#This Row],[TAT Utility]]+parameters!$J$22*TechniqueData[[#This Row],[Count Utility]]</f>
        <v>0.33333333333333331</v>
      </c>
      <c r="AQ132" s="37">
        <f>(TechniqueData[[#This Row],[Total Top Att&amp;ck Score ]]-parameters!$D$19)/(parameters!$D$20-parameters!$D$19)</f>
        <v>43.971428571428568</v>
      </c>
      <c r="AR132" s="37">
        <f>IF(TechniqueData[[#This Row],[TAT Utility (unclipped)]]&gt;1,1, IF(TechniqueData[[#This Row],[TAT Utility (unclipped)]]&lt;0,0, TechniqueData[[#This Row],[TAT Utility (unclipped)]]) )</f>
        <v>1</v>
      </c>
      <c r="AS132" s="37">
        <f>(TechniqueData[[#This Row],[Ransomware (Total '# of ATT&amp;CK Observations)]]-parameters!$D$21)/(parameters!$D$22-parameters!$D$21)</f>
        <v>4.7619047619047616E-2</v>
      </c>
      <c r="AT132" s="37">
        <f>IF(TechniqueData[[#This Row],[Count Utility (unclipped)]]&gt;1,1, IF(TechniqueData[[#This Row],[Count Utility (unclipped)]]&lt;0,0, TechniqueData[[#This Row],[Count Utility (unclipped)]]) )</f>
        <v>4.7619047619047616E-2</v>
      </c>
      <c r="AU13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1.0707482993197277</v>
      </c>
    </row>
    <row r="133" spans="1:47" ht="51" x14ac:dyDescent="0.2">
      <c r="A133" s="37">
        <f>parameters!$J$21*TechniqueData[[#This Row],[TAT Utility]]+parameters!$J$22*TechniqueData[[#This Row],[Count Utility]]</f>
        <v>0.3</v>
      </c>
      <c r="B133" s="37">
        <f t="shared" ref="B133:B196" si="2">SUM(H133,M133,V133)*(1+SUM(AF133,AH133,AJ133,AL133,AN133))</f>
        <v>54.161904761904765</v>
      </c>
      <c r="C133" s="37" t="s">
        <v>486</v>
      </c>
      <c r="D133" s="58" t="s">
        <v>479</v>
      </c>
      <c r="E133" s="37" t="s">
        <v>487</v>
      </c>
      <c r="F133" s="37">
        <v>1</v>
      </c>
      <c r="G133" s="37">
        <v>1</v>
      </c>
      <c r="H133" s="37">
        <f>parameters!$J$10*TechniqueData[[#This Row],[Before Utility]]+parameters!$J$11*TechniqueData[[#This Row],[After Utility]]</f>
        <v>0.1</v>
      </c>
      <c r="I133" s="37">
        <f>(TechniqueData[[#This Row],[Num. TID Before]]-parameters!$D$8)/(parameters!$D$9-parameters!$D$8)</f>
        <v>0.1</v>
      </c>
      <c r="J133" s="37">
        <f>IF(TechniqueData[[#This Row],[Before Utility (unclipped)]]&gt;1,1, IF(TechniqueData[[#This Row],[Before Utility (unclipped)]]&lt;0,0, TechniqueData[[#This Row],[Before Utility (unclipped)]]))</f>
        <v>0.1</v>
      </c>
      <c r="K133" s="37">
        <f>(TechniqueData[[#This Row],[Num. TID After]]-parameters!$D$10)/(parameters!$D$11-parameters!$D$10)</f>
        <v>0.1</v>
      </c>
      <c r="L133" s="37">
        <f>IF(TechniqueData[[#This Row],[After Utility (unclipped)]]&gt;1,1, IF(TechniqueData[[#This Row],[After Utility (unclipped)]]&lt;0,0, TechniqueData[[#This Row],[After Utility (unclipped)]]))</f>
        <v>0.1</v>
      </c>
      <c r="M133" s="37">
        <v>0</v>
      </c>
      <c r="N133" s="68">
        <v>0</v>
      </c>
      <c r="O133" s="68">
        <v>0</v>
      </c>
      <c r="P133" s="68">
        <v>0</v>
      </c>
      <c r="Q133" s="68">
        <v>1</v>
      </c>
      <c r="R133" s="69"/>
      <c r="S133" s="69">
        <v>0</v>
      </c>
      <c r="T133" s="69"/>
      <c r="U133" s="69">
        <v>0</v>
      </c>
      <c r="V133" s="37">
        <f>parameters!$J$4*TechniqueData[[#This Row],[Mitigations Utility]] + parameters!$J$5*TechniqueData[[#This Row],[Detections Utility]]</f>
        <v>4.7619047619047615E-3</v>
      </c>
      <c r="W133" s="37">
        <v>0</v>
      </c>
      <c r="X133" s="37">
        <v>0</v>
      </c>
      <c r="Y133" s="37">
        <v>0</v>
      </c>
      <c r="Z133" s="37">
        <v>1</v>
      </c>
      <c r="AA133" s="37">
        <v>0.01</v>
      </c>
      <c r="AB133" s="37">
        <v>0.01</v>
      </c>
      <c r="AC133" s="37"/>
      <c r="AD133" s="58" t="s">
        <v>480</v>
      </c>
      <c r="AE133" s="37" t="str" cm="1">
        <f t="array" ref="AE133">IF(SUMPRODUCT(--(NOT(ISERR(SEARCH({"Process","Command","Script","WMI","Module","Pipe","Service"},AD133)))))&gt;0,"1","0")</f>
        <v>1</v>
      </c>
      <c r="AF133" s="37">
        <v>129</v>
      </c>
      <c r="AG133" s="37" t="str" cm="1">
        <f t="array" ref="AG133">IF(SUMPRODUCT(--(NOT(ISERR(SEARCH({"Network","Firewall"},AD133)))))&gt;0,"1","0")</f>
        <v>0</v>
      </c>
      <c r="AH133" s="37">
        <v>129</v>
      </c>
      <c r="AI133" s="37" t="str" cm="1">
        <f t="array" ref="AI133">IF(SUMPRODUCT(--(NOT(ISERR(SEARCH({"File","Group","Logon","Schedule","User","Registry","Active","Application"},AD133)))))&gt;0,"1","0")</f>
        <v>1</v>
      </c>
      <c r="AJ133" s="37">
        <v>129</v>
      </c>
      <c r="AK133" s="37" t="str" cm="1">
        <f t="array" ref="AK133">IF(SUMPRODUCT(--(NOT(ISERR(SEARCH({"Cloud","Cluster","Container","Image","Instance","Pod","Snapshot","Volume"},AD133)))))&gt;0,"1","0")</f>
        <v>0</v>
      </c>
      <c r="AL133" s="37">
        <v>129</v>
      </c>
      <c r="AM133" s="37" t="str" cm="1">
        <f t="array" ref="AM133">IF(SUMPRODUCT(--(NOT(ISERR(SEARCH({"Drive","Firmware","Host","Kernel"},AD133)))))&gt;0,"1","0")</f>
        <v>0</v>
      </c>
      <c r="AN133" s="37">
        <v>0</v>
      </c>
      <c r="AO133" s="37">
        <v>0</v>
      </c>
      <c r="AP133" s="37">
        <f>parameters!$J$21*TechniqueData[[#This Row],[TAT Utility]]+parameters!$J$22*TechniqueData[[#This Row],[Count Utility]]</f>
        <v>0.3</v>
      </c>
      <c r="AQ133" s="37">
        <f>(TechniqueData[[#This Row],[Total Top Att&amp;ck Score ]]-parameters!$D$19)/(parameters!$D$20-parameters!$D$19)</f>
        <v>18.053968253968254</v>
      </c>
      <c r="AR133" s="37">
        <f>IF(TechniqueData[[#This Row],[TAT Utility (unclipped)]]&gt;1,1, IF(TechniqueData[[#This Row],[TAT Utility (unclipped)]]&lt;0,0, TechniqueData[[#This Row],[TAT Utility (unclipped)]]) )</f>
        <v>1</v>
      </c>
      <c r="AS133" s="37">
        <f>(TechniqueData[[#This Row],[Ransomware (Total '# of ATT&amp;CK Observations)]]-parameters!$D$21)/(parameters!$D$22-parameters!$D$21)</f>
        <v>0</v>
      </c>
      <c r="AT133" s="37">
        <f>IF(TechniqueData[[#This Row],[Count Utility (unclipped)]]&gt;1,1, IF(TechniqueData[[#This Row],[Count Utility (unclipped)]]&lt;0,0, TechniqueData[[#This Row],[Count Utility (unclipped)]]) )</f>
        <v>0</v>
      </c>
      <c r="AU13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34" spans="1:47" ht="153" x14ac:dyDescent="0.2">
      <c r="A134" s="37">
        <f>parameters!$J$21*TechniqueData[[#This Row],[TAT Utility]]+parameters!$J$22*TechniqueData[[#This Row],[Count Utility]]</f>
        <v>0.4</v>
      </c>
      <c r="B134" s="37">
        <f t="shared" si="2"/>
        <v>675.24515119047612</v>
      </c>
      <c r="C134" s="37" t="s">
        <v>488</v>
      </c>
      <c r="D134" s="58" t="s">
        <v>489</v>
      </c>
      <c r="E134" s="37"/>
      <c r="F134" s="37">
        <v>1</v>
      </c>
      <c r="G134" s="37">
        <v>1</v>
      </c>
      <c r="H134" s="37">
        <f>parameters!$J$10*TechniqueData[[#This Row],[Before Utility]]+parameters!$J$11*TechniqueData[[#This Row],[After Utility]]</f>
        <v>0.1</v>
      </c>
      <c r="I134" s="37">
        <f>(TechniqueData[[#This Row],[Num. TID Before]]-parameters!$D$8)/(parameters!$D$9-parameters!$D$8)</f>
        <v>0.1</v>
      </c>
      <c r="J134" s="37">
        <f>IF(TechniqueData[[#This Row],[Before Utility (unclipped)]]&gt;1,1, IF(TechniqueData[[#This Row],[Before Utility (unclipped)]]&lt;0,0, TechniqueData[[#This Row],[Before Utility (unclipped)]]))</f>
        <v>0.1</v>
      </c>
      <c r="K134" s="37">
        <f>(TechniqueData[[#This Row],[Num. TID After]]-parameters!$D$10)/(parameters!$D$11-parameters!$D$10)</f>
        <v>0.1</v>
      </c>
      <c r="L134" s="37">
        <f>IF(TechniqueData[[#This Row],[After Utility (unclipped)]]&gt;1,1, IF(TechniqueData[[#This Row],[After Utility (unclipped)]]&lt;0,0, TechniqueData[[#This Row],[After Utility (unclipped)]]))</f>
        <v>0.1</v>
      </c>
      <c r="M134" s="37">
        <v>0.59605600000000003</v>
      </c>
      <c r="N134" s="68">
        <v>0</v>
      </c>
      <c r="O134" s="68">
        <v>13</v>
      </c>
      <c r="P134" s="68">
        <v>14</v>
      </c>
      <c r="Q134" s="68">
        <v>23</v>
      </c>
      <c r="R134" s="69" t="s">
        <v>490</v>
      </c>
      <c r="S134" s="69">
        <v>17</v>
      </c>
      <c r="T134" s="69" t="s">
        <v>491</v>
      </c>
      <c r="U134" s="69">
        <v>21</v>
      </c>
      <c r="V134" s="37">
        <f>parameters!$J$4*TechniqueData[[#This Row],[Mitigations Utility]] + parameters!$J$5*TechniqueData[[#This Row],[Detections Utility]]</f>
        <v>0.59999995238095238</v>
      </c>
      <c r="W134" s="37">
        <v>38</v>
      </c>
      <c r="X134" s="37">
        <v>0.690909</v>
      </c>
      <c r="Y134" s="37">
        <v>0.690909</v>
      </c>
      <c r="Z134" s="37">
        <v>50</v>
      </c>
      <c r="AA134" s="37">
        <v>0.5</v>
      </c>
      <c r="AB134" s="37">
        <v>0.5</v>
      </c>
      <c r="AC134" s="37"/>
      <c r="AD134" s="58" t="s">
        <v>492</v>
      </c>
      <c r="AE134" s="37" t="str" cm="1">
        <f t="array" ref="AE134">IF(SUMPRODUCT(--(NOT(ISERR(SEARCH({"Process","Command","Script","WMI","Module","Pipe","Service"},AD134)))))&gt;0,"1","0")</f>
        <v>1</v>
      </c>
      <c r="AF134" s="37">
        <v>130</v>
      </c>
      <c r="AG134" s="37" t="str" cm="1">
        <f t="array" ref="AG134">IF(SUMPRODUCT(--(NOT(ISERR(SEARCH({"Network","Firewall"},AD134)))))&gt;0,"1","0")</f>
        <v>1</v>
      </c>
      <c r="AH134" s="37">
        <v>130</v>
      </c>
      <c r="AI134" s="37" t="str" cm="1">
        <f t="array" ref="AI134">IF(SUMPRODUCT(--(NOT(ISERR(SEARCH({"File","Group","Logon","Schedule","User","Registry","Active","Application"},AD134)))))&gt;0,"1","0")</f>
        <v>1</v>
      </c>
      <c r="AJ134" s="37">
        <v>130</v>
      </c>
      <c r="AK134" s="37" t="str" cm="1">
        <f t="array" ref="AK134">IF(SUMPRODUCT(--(NOT(ISERR(SEARCH({"Cloud","Cluster","Container","Image","Instance","Pod","Snapshot","Volume"},AD134)))))&gt;0,"1","0")</f>
        <v>0</v>
      </c>
      <c r="AL134" s="37">
        <v>130</v>
      </c>
      <c r="AM134" s="37" t="str" cm="1">
        <f t="array" ref="AM134">IF(SUMPRODUCT(--(NOT(ISERR(SEARCH({"Drive","Firmware","Host","Kernel"},AD134)))))&gt;0,"1","0")</f>
        <v>0</v>
      </c>
      <c r="AN134" s="37">
        <v>0</v>
      </c>
      <c r="AO134" s="37">
        <v>3</v>
      </c>
      <c r="AP134" s="37">
        <f>parameters!$J$21*TechniqueData[[#This Row],[TAT Utility]]+parameters!$J$22*TechniqueData[[#This Row],[Count Utility]]</f>
        <v>0.4</v>
      </c>
      <c r="AQ134" s="37">
        <f>(TechniqueData[[#This Row],[Total Top Att&amp;ck Score ]]-parameters!$D$19)/(parameters!$D$20-parameters!$D$19)</f>
        <v>225.08171706349205</v>
      </c>
      <c r="AR134" s="37">
        <f>IF(TechniqueData[[#This Row],[TAT Utility (unclipped)]]&gt;1,1, IF(TechniqueData[[#This Row],[TAT Utility (unclipped)]]&lt;0,0, TechniqueData[[#This Row],[TAT Utility (unclipped)]]) )</f>
        <v>1</v>
      </c>
      <c r="AS134" s="37">
        <f>(TechniqueData[[#This Row],[Ransomware (Total '# of ATT&amp;CK Observations)]]-parameters!$D$21)/(parameters!$D$22-parameters!$D$21)</f>
        <v>0.14285714285714285</v>
      </c>
      <c r="AT134" s="37">
        <f>IF(TechniqueData[[#This Row],[Count Utility (unclipped)]]&gt;1,1, IF(TechniqueData[[#This Row],[Count Utility (unclipped)]]&lt;0,0, TechniqueData[[#This Row],[Count Utility (unclipped)]]) )</f>
        <v>0.14285714285714285</v>
      </c>
      <c r="AU13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16.148694075963718</v>
      </c>
    </row>
    <row r="135" spans="1:47" ht="34" x14ac:dyDescent="0.2">
      <c r="A135" s="37">
        <f>parameters!$J$21*TechniqueData[[#This Row],[TAT Utility]]+parameters!$J$22*TechniqueData[[#This Row],[Count Utility]]</f>
        <v>0.3</v>
      </c>
      <c r="B135" s="37">
        <f t="shared" si="2"/>
        <v>289.99997500000001</v>
      </c>
      <c r="C135" s="37" t="s">
        <v>493</v>
      </c>
      <c r="D135" s="58" t="s">
        <v>489</v>
      </c>
      <c r="E135" s="37" t="s">
        <v>494</v>
      </c>
      <c r="F135" s="37">
        <v>1</v>
      </c>
      <c r="G135" s="37">
        <v>1</v>
      </c>
      <c r="H135" s="37">
        <f>parameters!$J$10*TechniqueData[[#This Row],[Before Utility]]+parameters!$J$11*TechniqueData[[#This Row],[After Utility]]</f>
        <v>0.1</v>
      </c>
      <c r="I135" s="37">
        <f>(TechniqueData[[#This Row],[Num. TID Before]]-parameters!$D$8)/(parameters!$D$9-parameters!$D$8)</f>
        <v>0.1</v>
      </c>
      <c r="J135" s="37">
        <f>IF(TechniqueData[[#This Row],[Before Utility (unclipped)]]&gt;1,1, IF(TechniqueData[[#This Row],[Before Utility (unclipped)]]&lt;0,0, TechniqueData[[#This Row],[Before Utility (unclipped)]]))</f>
        <v>0.1</v>
      </c>
      <c r="K135" s="37">
        <f>(TechniqueData[[#This Row],[Num. TID After]]-parameters!$D$10)/(parameters!$D$11-parameters!$D$10)</f>
        <v>0.1</v>
      </c>
      <c r="L135" s="37">
        <f>IF(TechniqueData[[#This Row],[After Utility (unclipped)]]&gt;1,1, IF(TechniqueData[[#This Row],[After Utility (unclipped)]]&lt;0,0, TechniqueData[[#This Row],[After Utility (unclipped)]]))</f>
        <v>0.1</v>
      </c>
      <c r="M135" s="37">
        <v>0</v>
      </c>
      <c r="N135" s="68">
        <v>2</v>
      </c>
      <c r="O135" s="68">
        <v>8</v>
      </c>
      <c r="P135" s="68">
        <v>3</v>
      </c>
      <c r="Q135" s="68">
        <v>6</v>
      </c>
      <c r="R135" s="69" t="s">
        <v>490</v>
      </c>
      <c r="S135" s="69">
        <v>17</v>
      </c>
      <c r="T135" s="69" t="s">
        <v>491</v>
      </c>
      <c r="U135" s="69">
        <v>21</v>
      </c>
      <c r="V135" s="37">
        <f>parameters!$J$4*TechniqueData[[#This Row],[Mitigations Utility]] + parameters!$J$5*TechniqueData[[#This Row],[Detections Utility]]</f>
        <v>0.45238090476190479</v>
      </c>
      <c r="W135" s="37">
        <v>38</v>
      </c>
      <c r="X135" s="37">
        <v>0.690909</v>
      </c>
      <c r="Y135" s="37">
        <v>0.690909</v>
      </c>
      <c r="Z135" s="37">
        <v>19</v>
      </c>
      <c r="AA135" s="37">
        <v>0.19</v>
      </c>
      <c r="AB135" s="37">
        <v>0.19</v>
      </c>
      <c r="AC135" s="37"/>
      <c r="AD135" s="58" t="s">
        <v>495</v>
      </c>
      <c r="AE135" s="37" t="str" cm="1">
        <f t="array" ref="AE135">IF(SUMPRODUCT(--(NOT(ISERR(SEARCH({"Process","Command","Script","WMI","Module","Pipe","Service"},AD135)))))&gt;0,"1","0")</f>
        <v>1</v>
      </c>
      <c r="AF135" s="37">
        <v>131</v>
      </c>
      <c r="AG135" s="37" t="str" cm="1">
        <f t="array" ref="AG135">IF(SUMPRODUCT(--(NOT(ISERR(SEARCH({"Network","Firewall"},AD135)))))&gt;0,"1","0")</f>
        <v>0</v>
      </c>
      <c r="AH135" s="37">
        <v>131</v>
      </c>
      <c r="AI135" s="37" t="str" cm="1">
        <f t="array" ref="AI135">IF(SUMPRODUCT(--(NOT(ISERR(SEARCH({"File","Group","Logon","Schedule","User","Registry","Active","Application"},AD135)))))&gt;0,"1","0")</f>
        <v>1</v>
      </c>
      <c r="AJ135" s="37">
        <v>131</v>
      </c>
      <c r="AK135" s="37" t="str" cm="1">
        <f t="array" ref="AK135">IF(SUMPRODUCT(--(NOT(ISERR(SEARCH({"Cloud","Cluster","Container","Image","Instance","Pod","Snapshot","Volume"},AD135)))))&gt;0,"1","0")</f>
        <v>0</v>
      </c>
      <c r="AL135" s="37">
        <v>131</v>
      </c>
      <c r="AM135" s="37" t="str" cm="1">
        <f t="array" ref="AM135">IF(SUMPRODUCT(--(NOT(ISERR(SEARCH({"Drive","Firmware","Host","Kernel"},AD135)))))&gt;0,"1","0")</f>
        <v>0</v>
      </c>
      <c r="AN135" s="37">
        <v>0</v>
      </c>
      <c r="AO135" s="37">
        <v>0</v>
      </c>
      <c r="AP135" s="37">
        <f>parameters!$J$21*TechniqueData[[#This Row],[TAT Utility]]+parameters!$J$22*TechniqueData[[#This Row],[Count Utility]]</f>
        <v>0.3</v>
      </c>
      <c r="AQ135" s="37">
        <f>(TechniqueData[[#This Row],[Total Top Att&amp;ck Score ]]-parameters!$D$19)/(parameters!$D$20-parameters!$D$19)</f>
        <v>96.666658333333331</v>
      </c>
      <c r="AR135" s="37">
        <f>IF(TechniqueData[[#This Row],[TAT Utility (unclipped)]]&gt;1,1, IF(TechniqueData[[#This Row],[TAT Utility (unclipped)]]&lt;0,0, TechniqueData[[#This Row],[TAT Utility (unclipped)]]) )</f>
        <v>1</v>
      </c>
      <c r="AS135" s="37">
        <f>(TechniqueData[[#This Row],[Ransomware (Total '# of ATT&amp;CK Observations)]]-parameters!$D$21)/(parameters!$D$22-parameters!$D$21)</f>
        <v>0</v>
      </c>
      <c r="AT135" s="37">
        <f>IF(TechniqueData[[#This Row],[Count Utility (unclipped)]]&gt;1,1, IF(TechniqueData[[#This Row],[Count Utility (unclipped)]]&lt;0,0, TechniqueData[[#This Row],[Count Utility (unclipped)]]) )</f>
        <v>0</v>
      </c>
      <c r="AU13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36" spans="1:47" ht="34" x14ac:dyDescent="0.2">
      <c r="A136" s="37">
        <f>parameters!$J$21*TechniqueData[[#This Row],[TAT Utility]]+parameters!$J$22*TechniqueData[[#This Row],[Count Utility]]</f>
        <v>0.3</v>
      </c>
      <c r="B136" s="37">
        <f t="shared" si="2"/>
        <v>249.38563871428568</v>
      </c>
      <c r="C136" s="37" t="s">
        <v>496</v>
      </c>
      <c r="D136" s="58" t="s">
        <v>489</v>
      </c>
      <c r="E136" s="37" t="s">
        <v>497</v>
      </c>
      <c r="F136" s="37">
        <v>1</v>
      </c>
      <c r="G136" s="37">
        <v>1</v>
      </c>
      <c r="H136" s="37">
        <f>parameters!$J$10*TechniqueData[[#This Row],[Before Utility]]+parameters!$J$11*TechniqueData[[#This Row],[After Utility]]</f>
        <v>0.1</v>
      </c>
      <c r="I136" s="37">
        <f>(TechniqueData[[#This Row],[Num. TID Before]]-parameters!$D$8)/(parameters!$D$9-parameters!$D$8)</f>
        <v>0.1</v>
      </c>
      <c r="J136" s="37">
        <f>IF(TechniqueData[[#This Row],[Before Utility (unclipped)]]&gt;1,1, IF(TechniqueData[[#This Row],[Before Utility (unclipped)]]&lt;0,0, TechniqueData[[#This Row],[Before Utility (unclipped)]]))</f>
        <v>0.1</v>
      </c>
      <c r="K136" s="37">
        <f>(TechniqueData[[#This Row],[Num. TID After]]-parameters!$D$10)/(parameters!$D$11-parameters!$D$10)</f>
        <v>0.1</v>
      </c>
      <c r="L136" s="37">
        <f>IF(TechniqueData[[#This Row],[After Utility (unclipped)]]&gt;1,1, IF(TechniqueData[[#This Row],[After Utility (unclipped)]]&lt;0,0, TechniqueData[[#This Row],[After Utility (unclipped)]]))</f>
        <v>0.1</v>
      </c>
      <c r="M136" s="37">
        <v>0</v>
      </c>
      <c r="N136" s="68">
        <v>0</v>
      </c>
      <c r="O136" s="68">
        <v>3</v>
      </c>
      <c r="P136" s="68">
        <v>1</v>
      </c>
      <c r="Q136" s="68">
        <v>0</v>
      </c>
      <c r="R136" s="69" t="s">
        <v>498</v>
      </c>
      <c r="S136" s="69">
        <v>16</v>
      </c>
      <c r="T136" s="69" t="s">
        <v>491</v>
      </c>
      <c r="U136" s="69">
        <v>21</v>
      </c>
      <c r="V136" s="37">
        <f>parameters!$J$4*TechniqueData[[#This Row],[Mitigations Utility]] + parameters!$J$5*TechniqueData[[#This Row],[Detections Utility]]</f>
        <v>0.37142842857142855</v>
      </c>
      <c r="W136" s="37">
        <v>37</v>
      </c>
      <c r="X136" s="37">
        <v>0.67272699999999996</v>
      </c>
      <c r="Y136" s="37">
        <v>0.67272699999999996</v>
      </c>
      <c r="Z136" s="37">
        <v>4</v>
      </c>
      <c r="AA136" s="37">
        <v>0.04</v>
      </c>
      <c r="AB136" s="37">
        <v>0.04</v>
      </c>
      <c r="AC136" s="37"/>
      <c r="AD136" s="58" t="s">
        <v>472</v>
      </c>
      <c r="AE136" s="37" t="str" cm="1">
        <f t="array" ref="AE136">IF(SUMPRODUCT(--(NOT(ISERR(SEARCH({"Process","Command","Script","WMI","Module","Pipe","Service"},AD136)))))&gt;0,"1","0")</f>
        <v>1</v>
      </c>
      <c r="AF136" s="37">
        <v>132</v>
      </c>
      <c r="AG136" s="37" t="str" cm="1">
        <f t="array" ref="AG136">IF(SUMPRODUCT(--(NOT(ISERR(SEARCH({"Network","Firewall"},AD136)))))&gt;0,"1","0")</f>
        <v>0</v>
      </c>
      <c r="AH136" s="37">
        <v>132</v>
      </c>
      <c r="AI136" s="37" t="str" cm="1">
        <f t="array" ref="AI136">IF(SUMPRODUCT(--(NOT(ISERR(SEARCH({"File","Group","Logon","Schedule","User","Registry","Active","Application"},AD136)))))&gt;0,"1","0")</f>
        <v>1</v>
      </c>
      <c r="AJ136" s="37">
        <v>132</v>
      </c>
      <c r="AK136" s="37" t="str" cm="1">
        <f t="array" ref="AK136">IF(SUMPRODUCT(--(NOT(ISERR(SEARCH({"Cloud","Cluster","Container","Image","Instance","Pod","Snapshot","Volume"},AD136)))))&gt;0,"1","0")</f>
        <v>0</v>
      </c>
      <c r="AL136" s="37">
        <v>132</v>
      </c>
      <c r="AM136" s="37" t="str" cm="1">
        <f t="array" ref="AM136">IF(SUMPRODUCT(--(NOT(ISERR(SEARCH({"Drive","Firmware","Host","Kernel"},AD136)))))&gt;0,"1","0")</f>
        <v>0</v>
      </c>
      <c r="AN136" s="37">
        <v>0</v>
      </c>
      <c r="AO136" s="37">
        <v>0</v>
      </c>
      <c r="AP136" s="37">
        <f>parameters!$J$21*TechniqueData[[#This Row],[TAT Utility]]+parameters!$J$22*TechniqueData[[#This Row],[Count Utility]]</f>
        <v>0.3</v>
      </c>
      <c r="AQ136" s="37">
        <f>(TechniqueData[[#This Row],[Total Top Att&amp;ck Score ]]-parameters!$D$19)/(parameters!$D$20-parameters!$D$19)</f>
        <v>83.128546238095225</v>
      </c>
      <c r="AR136" s="37">
        <f>IF(TechniqueData[[#This Row],[TAT Utility (unclipped)]]&gt;1,1, IF(TechniqueData[[#This Row],[TAT Utility (unclipped)]]&lt;0,0, TechniqueData[[#This Row],[TAT Utility (unclipped)]]) )</f>
        <v>1</v>
      </c>
      <c r="AS136" s="37">
        <f>(TechniqueData[[#This Row],[Ransomware (Total '# of ATT&amp;CK Observations)]]-parameters!$D$21)/(parameters!$D$22-parameters!$D$21)</f>
        <v>0</v>
      </c>
      <c r="AT136" s="37">
        <f>IF(TechniqueData[[#This Row],[Count Utility (unclipped)]]&gt;1,1, IF(TechniqueData[[#This Row],[Count Utility (unclipped)]]&lt;0,0, TechniqueData[[#This Row],[Count Utility (unclipped)]]) )</f>
        <v>0</v>
      </c>
      <c r="AU13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37" spans="1:47" ht="51" x14ac:dyDescent="0.2">
      <c r="A137" s="37">
        <f>parameters!$J$21*TechniqueData[[#This Row],[TAT Utility]]+parameters!$J$22*TechniqueData[[#This Row],[Count Utility]]</f>
        <v>0.3</v>
      </c>
      <c r="B137" s="37">
        <f t="shared" si="2"/>
        <v>159.89997461904758</v>
      </c>
      <c r="C137" s="37" t="s">
        <v>499</v>
      </c>
      <c r="D137" s="58" t="s">
        <v>489</v>
      </c>
      <c r="E137" s="37" t="s">
        <v>500</v>
      </c>
      <c r="F137" s="37">
        <v>1</v>
      </c>
      <c r="G137" s="37">
        <v>1</v>
      </c>
      <c r="H137" s="37">
        <f>parameters!$J$10*TechniqueData[[#This Row],[Before Utility]]+parameters!$J$11*TechniqueData[[#This Row],[After Utility]]</f>
        <v>0.1</v>
      </c>
      <c r="I137" s="37">
        <f>(TechniqueData[[#This Row],[Num. TID Before]]-parameters!$D$8)/(parameters!$D$9-parameters!$D$8)</f>
        <v>0.1</v>
      </c>
      <c r="J137" s="37">
        <f>IF(TechniqueData[[#This Row],[Before Utility (unclipped)]]&gt;1,1, IF(TechniqueData[[#This Row],[Before Utility (unclipped)]]&lt;0,0, TechniqueData[[#This Row],[Before Utility (unclipped)]]))</f>
        <v>0.1</v>
      </c>
      <c r="K137" s="37">
        <f>(TechniqueData[[#This Row],[Num. TID After]]-parameters!$D$10)/(parameters!$D$11-parameters!$D$10)</f>
        <v>0.1</v>
      </c>
      <c r="L137" s="37">
        <f>IF(TechniqueData[[#This Row],[After Utility (unclipped)]]&gt;1,1, IF(TechniqueData[[#This Row],[After Utility (unclipped)]]&lt;0,0, TechniqueData[[#This Row],[After Utility (unclipped)]]))</f>
        <v>0.1</v>
      </c>
      <c r="M137" s="37">
        <v>0</v>
      </c>
      <c r="N137" s="68">
        <v>1</v>
      </c>
      <c r="O137" s="68">
        <v>7</v>
      </c>
      <c r="P137" s="68">
        <v>2</v>
      </c>
      <c r="Q137" s="68">
        <v>0</v>
      </c>
      <c r="R137" s="69" t="s">
        <v>501</v>
      </c>
      <c r="S137" s="69">
        <v>6</v>
      </c>
      <c r="T137" s="69" t="s">
        <v>502</v>
      </c>
      <c r="U137" s="69">
        <v>10</v>
      </c>
      <c r="V137" s="37">
        <f>parameters!$J$4*TechniqueData[[#This Row],[Mitigations Utility]] + parameters!$J$5*TechniqueData[[#This Row],[Detections Utility]]</f>
        <v>0.19999995238095236</v>
      </c>
      <c r="W137" s="37">
        <v>16</v>
      </c>
      <c r="X137" s="37">
        <v>0.29090899999999997</v>
      </c>
      <c r="Y137" s="37">
        <v>0.29090899999999997</v>
      </c>
      <c r="Z137" s="37">
        <v>10</v>
      </c>
      <c r="AA137" s="37">
        <v>0.1</v>
      </c>
      <c r="AB137" s="37">
        <v>0.1</v>
      </c>
      <c r="AC137" s="37"/>
      <c r="AD137" s="58" t="s">
        <v>503</v>
      </c>
      <c r="AE137" s="37" t="str" cm="1">
        <f t="array" ref="AE137">IF(SUMPRODUCT(--(NOT(ISERR(SEARCH({"Process","Command","Script","WMI","Module","Pipe","Service"},AD137)))))&gt;0,"1","0")</f>
        <v>1</v>
      </c>
      <c r="AF137" s="37">
        <v>133</v>
      </c>
      <c r="AG137" s="37" t="str" cm="1">
        <f t="array" ref="AG137">IF(SUMPRODUCT(--(NOT(ISERR(SEARCH({"Network","Firewall"},AD137)))))&gt;0,"1","0")</f>
        <v>0</v>
      </c>
      <c r="AH137" s="37">
        <v>133</v>
      </c>
      <c r="AI137" s="37" t="str" cm="1">
        <f t="array" ref="AI137">IF(SUMPRODUCT(--(NOT(ISERR(SEARCH({"File","Group","Logon","Schedule","User","Registry","Active","Application"},AD137)))))&gt;0,"1","0")</f>
        <v>1</v>
      </c>
      <c r="AJ137" s="37">
        <v>133</v>
      </c>
      <c r="AK137" s="37" t="str" cm="1">
        <f t="array" ref="AK137">IF(SUMPRODUCT(--(NOT(ISERR(SEARCH({"Cloud","Cluster","Container","Image","Instance","Pod","Snapshot","Volume"},AD137)))))&gt;0,"1","0")</f>
        <v>0</v>
      </c>
      <c r="AL137" s="37">
        <v>133</v>
      </c>
      <c r="AM137" s="37" t="str" cm="1">
        <f t="array" ref="AM137">IF(SUMPRODUCT(--(NOT(ISERR(SEARCH({"Drive","Firmware","Host","Kernel"},AD137)))))&gt;0,"1","0")</f>
        <v>0</v>
      </c>
      <c r="AN137" s="37">
        <v>0</v>
      </c>
      <c r="AO137" s="37">
        <v>0</v>
      </c>
      <c r="AP137" s="37">
        <f>parameters!$J$21*TechniqueData[[#This Row],[TAT Utility]]+parameters!$J$22*TechniqueData[[#This Row],[Count Utility]]</f>
        <v>0.3</v>
      </c>
      <c r="AQ137" s="37">
        <f>(TechniqueData[[#This Row],[Total Top Att&amp;ck Score ]]-parameters!$D$19)/(parameters!$D$20-parameters!$D$19)</f>
        <v>53.29999153968253</v>
      </c>
      <c r="AR137" s="37">
        <f>IF(TechniqueData[[#This Row],[TAT Utility (unclipped)]]&gt;1,1, IF(TechniqueData[[#This Row],[TAT Utility (unclipped)]]&lt;0,0, TechniqueData[[#This Row],[TAT Utility (unclipped)]]) )</f>
        <v>1</v>
      </c>
      <c r="AS137" s="37">
        <f>(TechniqueData[[#This Row],[Ransomware (Total '# of ATT&amp;CK Observations)]]-parameters!$D$21)/(parameters!$D$22-parameters!$D$21)</f>
        <v>0</v>
      </c>
      <c r="AT137" s="37">
        <f>IF(TechniqueData[[#This Row],[Count Utility (unclipped)]]&gt;1,1, IF(TechniqueData[[#This Row],[Count Utility (unclipped)]]&lt;0,0, TechniqueData[[#This Row],[Count Utility (unclipped)]]) )</f>
        <v>0</v>
      </c>
      <c r="AU13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38" spans="1:47" ht="17" x14ac:dyDescent="0.2">
      <c r="A138" s="37">
        <f>parameters!$J$21*TechniqueData[[#This Row],[TAT Utility]]+parameters!$J$22*TechniqueData[[#This Row],[Count Utility]]</f>
        <v>0.46666666666666667</v>
      </c>
      <c r="B138" s="37">
        <f t="shared" si="2"/>
        <v>125.3</v>
      </c>
      <c r="C138" s="37" t="s">
        <v>504</v>
      </c>
      <c r="D138" s="58" t="s">
        <v>489</v>
      </c>
      <c r="E138" s="37" t="s">
        <v>505</v>
      </c>
      <c r="F138" s="37">
        <v>1</v>
      </c>
      <c r="G138" s="37">
        <v>1</v>
      </c>
      <c r="H138" s="37">
        <f>parameters!$J$10*TechniqueData[[#This Row],[Before Utility]]+parameters!$J$11*TechniqueData[[#This Row],[After Utility]]</f>
        <v>0.1</v>
      </c>
      <c r="I138" s="37">
        <f>(TechniqueData[[#This Row],[Num. TID Before]]-parameters!$D$8)/(parameters!$D$9-parameters!$D$8)</f>
        <v>0.1</v>
      </c>
      <c r="J138" s="37">
        <f>IF(TechniqueData[[#This Row],[Before Utility (unclipped)]]&gt;1,1, IF(TechniqueData[[#This Row],[Before Utility (unclipped)]]&lt;0,0, TechniqueData[[#This Row],[Before Utility (unclipped)]]))</f>
        <v>0.1</v>
      </c>
      <c r="K138" s="37">
        <f>(TechniqueData[[#This Row],[Num. TID After]]-parameters!$D$10)/(parameters!$D$11-parameters!$D$10)</f>
        <v>0.1</v>
      </c>
      <c r="L138" s="37">
        <f>IF(TechniqueData[[#This Row],[After Utility (unclipped)]]&gt;1,1, IF(TechniqueData[[#This Row],[After Utility (unclipped)]]&lt;0,0, TechniqueData[[#This Row],[After Utility (unclipped)]]))</f>
        <v>0.1</v>
      </c>
      <c r="M138" s="37">
        <v>0</v>
      </c>
      <c r="N138" s="68">
        <v>0</v>
      </c>
      <c r="O138" s="68">
        <v>12</v>
      </c>
      <c r="P138" s="68">
        <v>4</v>
      </c>
      <c r="Q138" s="68">
        <v>12</v>
      </c>
      <c r="R138" s="69"/>
      <c r="S138" s="69">
        <v>0</v>
      </c>
      <c r="T138" s="69"/>
      <c r="U138" s="69">
        <v>0</v>
      </c>
      <c r="V138" s="37">
        <f>parameters!$J$4*TechniqueData[[#This Row],[Mitigations Utility]] + parameters!$J$5*TechniqueData[[#This Row],[Detections Utility]]</f>
        <v>0.13333333333333333</v>
      </c>
      <c r="W138" s="37">
        <v>0</v>
      </c>
      <c r="X138" s="37">
        <v>0</v>
      </c>
      <c r="Y138" s="37">
        <v>0</v>
      </c>
      <c r="Z138" s="37">
        <v>28</v>
      </c>
      <c r="AA138" s="37">
        <v>0.28000000000000003</v>
      </c>
      <c r="AB138" s="37">
        <v>0.28000000000000003</v>
      </c>
      <c r="AC138" s="37"/>
      <c r="AD138" s="58" t="s">
        <v>506</v>
      </c>
      <c r="AE138" s="37" t="str" cm="1">
        <f t="array" ref="AE138">IF(SUMPRODUCT(--(NOT(ISERR(SEARCH({"Process","Command","Script","WMI","Module","Pipe","Service"},AD138)))))&gt;0,"1","0")</f>
        <v>1</v>
      </c>
      <c r="AF138" s="37">
        <v>134</v>
      </c>
      <c r="AG138" s="37" t="str" cm="1">
        <f t="array" ref="AG138">IF(SUMPRODUCT(--(NOT(ISERR(SEARCH({"Network","Firewall"},AD138)))))&gt;0,"1","0")</f>
        <v>0</v>
      </c>
      <c r="AH138" s="37">
        <v>134</v>
      </c>
      <c r="AI138" s="37" t="str" cm="1">
        <f t="array" ref="AI138">IF(SUMPRODUCT(--(NOT(ISERR(SEARCH({"File","Group","Logon","Schedule","User","Registry","Active","Application"},AD138)))))&gt;0,"1","0")</f>
        <v>1</v>
      </c>
      <c r="AJ138" s="37">
        <v>134</v>
      </c>
      <c r="AK138" s="37" t="str" cm="1">
        <f t="array" ref="AK138">IF(SUMPRODUCT(--(NOT(ISERR(SEARCH({"Cloud","Cluster","Container","Image","Instance","Pod","Snapshot","Volume"},AD138)))))&gt;0,"1","0")</f>
        <v>0</v>
      </c>
      <c r="AL138" s="37">
        <v>134</v>
      </c>
      <c r="AM138" s="37" t="str" cm="1">
        <f t="array" ref="AM138">IF(SUMPRODUCT(--(NOT(ISERR(SEARCH({"Drive","Firmware","Host","Kernel"},AD138)))))&gt;0,"1","0")</f>
        <v>0</v>
      </c>
      <c r="AN138" s="37">
        <v>0</v>
      </c>
      <c r="AO138" s="37">
        <v>5</v>
      </c>
      <c r="AP138" s="37">
        <f>parameters!$J$21*TechniqueData[[#This Row],[TAT Utility]]+parameters!$J$22*TechniqueData[[#This Row],[Count Utility]]</f>
        <v>0.46666666666666667</v>
      </c>
      <c r="AQ138" s="37">
        <f>(TechniqueData[[#This Row],[Total Top Att&amp;ck Score ]]-parameters!$D$19)/(parameters!$D$20-parameters!$D$19)</f>
        <v>41.766666666666666</v>
      </c>
      <c r="AR138" s="37">
        <f>IF(TechniqueData[[#This Row],[TAT Utility (unclipped)]]&gt;1,1, IF(TechniqueData[[#This Row],[TAT Utility (unclipped)]]&lt;0,0, TechniqueData[[#This Row],[TAT Utility (unclipped)]]) )</f>
        <v>1</v>
      </c>
      <c r="AS138" s="37">
        <f>(TechniqueData[[#This Row],[Ransomware (Total '# of ATT&amp;CK Observations)]]-parameters!$D$21)/(parameters!$D$22-parameters!$D$21)</f>
        <v>0.23809523809523808</v>
      </c>
      <c r="AT138" s="37">
        <f>IF(TechniqueData[[#This Row],[Count Utility (unclipped)]]&gt;1,1, IF(TechniqueData[[#This Row],[Count Utility (unclipped)]]&lt;0,0, TechniqueData[[#This Row],[Count Utility (unclipped)]]) )</f>
        <v>0.23809523809523808</v>
      </c>
      <c r="AU13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5.0912698412698409</v>
      </c>
    </row>
    <row r="139" spans="1:47" ht="51" x14ac:dyDescent="0.2">
      <c r="A139" s="37">
        <f>parameters!$J$21*TechniqueData[[#This Row],[TAT Utility]]+parameters!$J$22*TechniqueData[[#This Row],[Count Utility]]</f>
        <v>0.3</v>
      </c>
      <c r="B139" s="37">
        <f t="shared" si="2"/>
        <v>66.980952380952388</v>
      </c>
      <c r="C139" s="37" t="s">
        <v>507</v>
      </c>
      <c r="D139" s="58" t="s">
        <v>489</v>
      </c>
      <c r="E139" s="37" t="s">
        <v>508</v>
      </c>
      <c r="F139" s="37">
        <v>1</v>
      </c>
      <c r="G139" s="37">
        <v>1</v>
      </c>
      <c r="H139" s="37">
        <f>parameters!$J$10*TechniqueData[[#This Row],[Before Utility]]+parameters!$J$11*TechniqueData[[#This Row],[After Utility]]</f>
        <v>0.1</v>
      </c>
      <c r="I139" s="37">
        <f>(TechniqueData[[#This Row],[Num. TID Before]]-parameters!$D$8)/(parameters!$D$9-parameters!$D$8)</f>
        <v>0.1</v>
      </c>
      <c r="J139" s="37">
        <f>IF(TechniqueData[[#This Row],[Before Utility (unclipped)]]&gt;1,1, IF(TechniqueData[[#This Row],[Before Utility (unclipped)]]&lt;0,0, TechniqueData[[#This Row],[Before Utility (unclipped)]]))</f>
        <v>0.1</v>
      </c>
      <c r="K139" s="37">
        <f>(TechniqueData[[#This Row],[Num. TID After]]-parameters!$D$10)/(parameters!$D$11-parameters!$D$10)</f>
        <v>0.1</v>
      </c>
      <c r="L139" s="37">
        <f>IF(TechniqueData[[#This Row],[After Utility (unclipped)]]&gt;1,1, IF(TechniqueData[[#This Row],[After Utility (unclipped)]]&lt;0,0, TechniqueData[[#This Row],[After Utility (unclipped)]]))</f>
        <v>0.1</v>
      </c>
      <c r="M139" s="37">
        <v>0</v>
      </c>
      <c r="N139" s="68">
        <v>1</v>
      </c>
      <c r="O139" s="68">
        <v>3</v>
      </c>
      <c r="P139" s="68">
        <v>0</v>
      </c>
      <c r="Q139" s="68">
        <v>1</v>
      </c>
      <c r="R139" s="69"/>
      <c r="S139" s="69">
        <v>0</v>
      </c>
      <c r="T139" s="69"/>
      <c r="U139" s="69">
        <v>0</v>
      </c>
      <c r="V139" s="37">
        <f>parameters!$J$4*TechniqueData[[#This Row],[Mitigations Utility]] + parameters!$J$5*TechniqueData[[#This Row],[Detections Utility]]</f>
        <v>2.3809523809523808E-2</v>
      </c>
      <c r="W139" s="37">
        <v>0</v>
      </c>
      <c r="X139" s="37">
        <v>0</v>
      </c>
      <c r="Y139" s="37">
        <v>0</v>
      </c>
      <c r="Z139" s="37">
        <v>5</v>
      </c>
      <c r="AA139" s="37">
        <v>0.05</v>
      </c>
      <c r="AB139" s="37">
        <v>0.05</v>
      </c>
      <c r="AC139" s="37"/>
      <c r="AD139" s="58" t="s">
        <v>509</v>
      </c>
      <c r="AE139" s="37" t="str" cm="1">
        <f t="array" ref="AE139">IF(SUMPRODUCT(--(NOT(ISERR(SEARCH({"Process","Command","Script","WMI","Module","Pipe","Service"},AD139)))))&gt;0,"1","0")</f>
        <v>1</v>
      </c>
      <c r="AF139" s="37">
        <v>135</v>
      </c>
      <c r="AG139" s="37" t="str" cm="1">
        <f t="array" ref="AG139">IF(SUMPRODUCT(--(NOT(ISERR(SEARCH({"Network","Firewall"},AD139)))))&gt;0,"1","0")</f>
        <v>1</v>
      </c>
      <c r="AH139" s="37">
        <v>135</v>
      </c>
      <c r="AI139" s="37" t="str" cm="1">
        <f t="array" ref="AI139">IF(SUMPRODUCT(--(NOT(ISERR(SEARCH({"File","Group","Logon","Schedule","User","Registry","Active","Application"},AD139)))))&gt;0,"1","0")</f>
        <v>1</v>
      </c>
      <c r="AJ139" s="37">
        <v>135</v>
      </c>
      <c r="AK139" s="37" t="str" cm="1">
        <f t="array" ref="AK139">IF(SUMPRODUCT(--(NOT(ISERR(SEARCH({"Cloud","Cluster","Container","Image","Instance","Pod","Snapshot","Volume"},AD139)))))&gt;0,"1","0")</f>
        <v>0</v>
      </c>
      <c r="AL139" s="37">
        <v>135</v>
      </c>
      <c r="AM139" s="37" t="str" cm="1">
        <f t="array" ref="AM139">IF(SUMPRODUCT(--(NOT(ISERR(SEARCH({"Drive","Firmware","Host","Kernel"},AD139)))))&gt;0,"1","0")</f>
        <v>0</v>
      </c>
      <c r="AN139" s="37">
        <v>0</v>
      </c>
      <c r="AO139" s="37">
        <v>0</v>
      </c>
      <c r="AP139" s="37">
        <f>parameters!$J$21*TechniqueData[[#This Row],[TAT Utility]]+parameters!$J$22*TechniqueData[[#This Row],[Count Utility]]</f>
        <v>0.3</v>
      </c>
      <c r="AQ139" s="37">
        <f>(TechniqueData[[#This Row],[Total Top Att&amp;ck Score ]]-parameters!$D$19)/(parameters!$D$20-parameters!$D$19)</f>
        <v>22.326984126984129</v>
      </c>
      <c r="AR139" s="37">
        <f>IF(TechniqueData[[#This Row],[TAT Utility (unclipped)]]&gt;1,1, IF(TechniqueData[[#This Row],[TAT Utility (unclipped)]]&lt;0,0, TechniqueData[[#This Row],[TAT Utility (unclipped)]]) )</f>
        <v>1</v>
      </c>
      <c r="AS139" s="37">
        <f>(TechniqueData[[#This Row],[Ransomware (Total '# of ATT&amp;CK Observations)]]-parameters!$D$21)/(parameters!$D$22-parameters!$D$21)</f>
        <v>0</v>
      </c>
      <c r="AT139" s="37">
        <f>IF(TechniqueData[[#This Row],[Count Utility (unclipped)]]&gt;1,1, IF(TechniqueData[[#This Row],[Count Utility (unclipped)]]&lt;0,0, TechniqueData[[#This Row],[Count Utility (unclipped)]]) )</f>
        <v>0</v>
      </c>
      <c r="AU13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40" spans="1:47" ht="17" x14ac:dyDescent="0.2">
      <c r="A140" s="37">
        <f>parameters!$J$21*TechniqueData[[#This Row],[TAT Utility]]+parameters!$J$22*TechniqueData[[#This Row],[Count Utility]]</f>
        <v>0.3</v>
      </c>
      <c r="B140" s="37">
        <f t="shared" si="2"/>
        <v>70.071428571428569</v>
      </c>
      <c r="C140" s="37" t="s">
        <v>510</v>
      </c>
      <c r="D140" s="58" t="s">
        <v>489</v>
      </c>
      <c r="E140" s="37" t="s">
        <v>511</v>
      </c>
      <c r="F140" s="37">
        <v>1</v>
      </c>
      <c r="G140" s="37">
        <v>1</v>
      </c>
      <c r="H140" s="37">
        <f>parameters!$J$10*TechniqueData[[#This Row],[Before Utility]]+parameters!$J$11*TechniqueData[[#This Row],[After Utility]]</f>
        <v>0.1</v>
      </c>
      <c r="I140" s="37">
        <f>(TechniqueData[[#This Row],[Num. TID Before]]-parameters!$D$8)/(parameters!$D$9-parameters!$D$8)</f>
        <v>0.1</v>
      </c>
      <c r="J140" s="37">
        <f>IF(TechniqueData[[#This Row],[Before Utility (unclipped)]]&gt;1,1, IF(TechniqueData[[#This Row],[Before Utility (unclipped)]]&lt;0,0, TechniqueData[[#This Row],[Before Utility (unclipped)]]))</f>
        <v>0.1</v>
      </c>
      <c r="K140" s="37">
        <f>(TechniqueData[[#This Row],[Num. TID After]]-parameters!$D$10)/(parameters!$D$11-parameters!$D$10)</f>
        <v>0.1</v>
      </c>
      <c r="L140" s="37">
        <f>IF(TechniqueData[[#This Row],[After Utility (unclipped)]]&gt;1,1, IF(TechniqueData[[#This Row],[After Utility (unclipped)]]&lt;0,0, TechniqueData[[#This Row],[After Utility (unclipped)]]))</f>
        <v>0.1</v>
      </c>
      <c r="M140" s="37">
        <v>0</v>
      </c>
      <c r="N140" s="68">
        <v>0</v>
      </c>
      <c r="O140" s="68">
        <v>5</v>
      </c>
      <c r="P140" s="68">
        <v>1</v>
      </c>
      <c r="Q140" s="68">
        <v>0</v>
      </c>
      <c r="R140" s="69"/>
      <c r="S140" s="69">
        <v>0</v>
      </c>
      <c r="T140" s="69"/>
      <c r="U140" s="69">
        <v>0</v>
      </c>
      <c r="V140" s="37">
        <f>parameters!$J$4*TechniqueData[[#This Row],[Mitigations Utility]] + parameters!$J$5*TechniqueData[[#This Row],[Detections Utility]]</f>
        <v>2.8571428571428567E-2</v>
      </c>
      <c r="W140" s="37">
        <v>0</v>
      </c>
      <c r="X140" s="37">
        <v>0</v>
      </c>
      <c r="Y140" s="37">
        <v>0</v>
      </c>
      <c r="Z140" s="37">
        <v>6</v>
      </c>
      <c r="AA140" s="37">
        <v>0.06</v>
      </c>
      <c r="AB140" s="37">
        <v>0.06</v>
      </c>
      <c r="AC140" s="37"/>
      <c r="AD140" s="58" t="s">
        <v>512</v>
      </c>
      <c r="AE140" s="37" t="str" cm="1">
        <f t="array" ref="AE140">IF(SUMPRODUCT(--(NOT(ISERR(SEARCH({"Process","Command","Script","WMI","Module","Pipe","Service"},AD140)))))&gt;0,"1","0")</f>
        <v>0</v>
      </c>
      <c r="AF140" s="37">
        <v>136</v>
      </c>
      <c r="AG140" s="37" t="str" cm="1">
        <f t="array" ref="AG140">IF(SUMPRODUCT(--(NOT(ISERR(SEARCH({"Network","Firewall"},AD140)))))&gt;0,"1","0")</f>
        <v>0</v>
      </c>
      <c r="AH140" s="37">
        <v>136</v>
      </c>
      <c r="AI140" s="37" t="str" cm="1">
        <f t="array" ref="AI140">IF(SUMPRODUCT(--(NOT(ISERR(SEARCH({"File","Group","Logon","Schedule","User","Registry","Active","Application"},AD140)))))&gt;0,"1","0")</f>
        <v>1</v>
      </c>
      <c r="AJ140" s="37">
        <v>136</v>
      </c>
      <c r="AK140" s="37" t="str" cm="1">
        <f t="array" ref="AK140">IF(SUMPRODUCT(--(NOT(ISERR(SEARCH({"Cloud","Cluster","Container","Image","Instance","Pod","Snapshot","Volume"},AD140)))))&gt;0,"1","0")</f>
        <v>0</v>
      </c>
      <c r="AL140" s="37">
        <v>136</v>
      </c>
      <c r="AM140" s="37" t="str" cm="1">
        <f t="array" ref="AM140">IF(SUMPRODUCT(--(NOT(ISERR(SEARCH({"Drive","Firmware","Host","Kernel"},AD140)))))&gt;0,"1","0")</f>
        <v>0</v>
      </c>
      <c r="AN140" s="37">
        <v>0</v>
      </c>
      <c r="AO140" s="37">
        <v>0</v>
      </c>
      <c r="AP140" s="37">
        <f>parameters!$J$21*TechniqueData[[#This Row],[TAT Utility]]+parameters!$J$22*TechniqueData[[#This Row],[Count Utility]]</f>
        <v>0.3</v>
      </c>
      <c r="AQ140" s="37">
        <f>(TechniqueData[[#This Row],[Total Top Att&amp;ck Score ]]-parameters!$D$19)/(parameters!$D$20-parameters!$D$19)</f>
        <v>23.357142857142858</v>
      </c>
      <c r="AR140" s="37">
        <f>IF(TechniqueData[[#This Row],[TAT Utility (unclipped)]]&gt;1,1, IF(TechniqueData[[#This Row],[TAT Utility (unclipped)]]&lt;0,0, TechniqueData[[#This Row],[TAT Utility (unclipped)]]) )</f>
        <v>1</v>
      </c>
      <c r="AS140" s="37">
        <f>(TechniqueData[[#This Row],[Ransomware (Total '# of ATT&amp;CK Observations)]]-parameters!$D$21)/(parameters!$D$22-parameters!$D$21)</f>
        <v>0</v>
      </c>
      <c r="AT140" s="37">
        <f>IF(TechniqueData[[#This Row],[Count Utility (unclipped)]]&gt;1,1, IF(TechniqueData[[#This Row],[Count Utility (unclipped)]]&lt;0,0, TechniqueData[[#This Row],[Count Utility (unclipped)]]) )</f>
        <v>0</v>
      </c>
      <c r="AU14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41" spans="1:47" ht="68" x14ac:dyDescent="0.2">
      <c r="A141" s="37">
        <f>parameters!$J$21*TechniqueData[[#This Row],[TAT Utility]]+parameters!$J$22*TechniqueData[[#This Row],[Count Utility]]</f>
        <v>0.3</v>
      </c>
      <c r="B141" s="37">
        <f t="shared" si="2"/>
        <v>125.48571428571429</v>
      </c>
      <c r="C141" s="37" t="s">
        <v>513</v>
      </c>
      <c r="D141" s="58" t="s">
        <v>514</v>
      </c>
      <c r="E141" s="37" t="s">
        <v>515</v>
      </c>
      <c r="F141" s="37">
        <v>1</v>
      </c>
      <c r="G141" s="37">
        <v>1</v>
      </c>
      <c r="H141" s="37">
        <f>parameters!$J$10*TechniqueData[[#This Row],[Before Utility]]+parameters!$J$11*TechniqueData[[#This Row],[After Utility]]</f>
        <v>0.1</v>
      </c>
      <c r="I141" s="37">
        <f>(TechniqueData[[#This Row],[Num. TID Before]]-parameters!$D$8)/(parameters!$D$9-parameters!$D$8)</f>
        <v>0.1</v>
      </c>
      <c r="J141" s="37">
        <f>IF(TechniqueData[[#This Row],[Before Utility (unclipped)]]&gt;1,1, IF(TechniqueData[[#This Row],[Before Utility (unclipped)]]&lt;0,0, TechniqueData[[#This Row],[Before Utility (unclipped)]]))</f>
        <v>0.1</v>
      </c>
      <c r="K141" s="37">
        <f>(TechniqueData[[#This Row],[Num. TID After]]-parameters!$D$10)/(parameters!$D$11-parameters!$D$10)</f>
        <v>0.1</v>
      </c>
      <c r="L141" s="37">
        <f>IF(TechniqueData[[#This Row],[After Utility (unclipped)]]&gt;1,1, IF(TechniqueData[[#This Row],[After Utility (unclipped)]]&lt;0,0, TechniqueData[[#This Row],[After Utility (unclipped)]]))</f>
        <v>0.1</v>
      </c>
      <c r="M141" s="37">
        <v>0</v>
      </c>
      <c r="N141" s="68">
        <v>0</v>
      </c>
      <c r="O141" s="68">
        <v>6</v>
      </c>
      <c r="P141" s="68">
        <v>11</v>
      </c>
      <c r="Q141" s="68">
        <v>10</v>
      </c>
      <c r="R141" s="69"/>
      <c r="S141" s="69"/>
      <c r="T141" s="69"/>
      <c r="U141" s="69"/>
      <c r="V141" s="37">
        <f>parameters!$J$4*TechniqueData[[#This Row],[Mitigations Utility]] + parameters!$J$5*TechniqueData[[#This Row],[Detections Utility]]</f>
        <v>0.12857142857142859</v>
      </c>
      <c r="W141" s="37">
        <v>0</v>
      </c>
      <c r="X141" s="37">
        <v>0</v>
      </c>
      <c r="Y141" s="37">
        <v>0</v>
      </c>
      <c r="Z141" s="37">
        <v>27</v>
      </c>
      <c r="AA141" s="37">
        <v>0.27</v>
      </c>
      <c r="AB141" s="37">
        <v>0.27</v>
      </c>
      <c r="AC141" s="37"/>
      <c r="AD141" s="58" t="s">
        <v>516</v>
      </c>
      <c r="AE141" s="37" t="str" cm="1">
        <f t="array" ref="AE141">IF(SUMPRODUCT(--(NOT(ISERR(SEARCH({"Process","Command","Script","WMI","Module","Pipe","Service"},AD141)))))&gt;0,"1","0")</f>
        <v>1</v>
      </c>
      <c r="AF141" s="37">
        <v>137</v>
      </c>
      <c r="AG141" s="37" t="str" cm="1">
        <f t="array" ref="AG141">IF(SUMPRODUCT(--(NOT(ISERR(SEARCH({"Network","Firewall"},AD141)))))&gt;0,"1","0")</f>
        <v>1</v>
      </c>
      <c r="AH141" s="37">
        <v>137</v>
      </c>
      <c r="AI141" s="37" t="str" cm="1">
        <f t="array" ref="AI141">IF(SUMPRODUCT(--(NOT(ISERR(SEARCH({"File","Group","Logon","Schedule","User","Registry","Active","Application"},AD141)))))&gt;0,"1","0")</f>
        <v>1</v>
      </c>
      <c r="AJ141" s="37">
        <v>137</v>
      </c>
      <c r="AK141" s="37" t="str" cm="1">
        <f t="array" ref="AK141">IF(SUMPRODUCT(--(NOT(ISERR(SEARCH({"Cloud","Cluster","Container","Image","Instance","Pod","Snapshot","Volume"},AD141)))))&gt;0,"1","0")</f>
        <v>0</v>
      </c>
      <c r="AL141" s="37">
        <v>137</v>
      </c>
      <c r="AM141" s="37" t="str" cm="1">
        <f t="array" ref="AM141">IF(SUMPRODUCT(--(NOT(ISERR(SEARCH({"Drive","Firmware","Host","Kernel"},AD141)))))&gt;0,"1","0")</f>
        <v>0</v>
      </c>
      <c r="AN141" s="37">
        <v>0</v>
      </c>
      <c r="AO141" s="37"/>
      <c r="AP141" s="37">
        <f>parameters!$J$21*TechniqueData[[#This Row],[TAT Utility]]+parameters!$J$22*TechniqueData[[#This Row],[Count Utility]]</f>
        <v>0.3</v>
      </c>
      <c r="AQ141" s="37">
        <f>(TechniqueData[[#This Row],[Total Top Att&amp;ck Score ]]-parameters!$D$19)/(parameters!$D$20-parameters!$D$19)</f>
        <v>41.828571428571429</v>
      </c>
      <c r="AR141" s="37">
        <f>IF(TechniqueData[[#This Row],[TAT Utility (unclipped)]]&gt;1,1, IF(TechniqueData[[#This Row],[TAT Utility (unclipped)]]&lt;0,0, TechniqueData[[#This Row],[TAT Utility (unclipped)]]) )</f>
        <v>1</v>
      </c>
      <c r="AS141" s="37">
        <f>(TechniqueData[[#This Row],[Ransomware (Total '# of ATT&amp;CK Observations)]]-parameters!$D$21)/(parameters!$D$22-parameters!$D$21)</f>
        <v>0</v>
      </c>
      <c r="AT141" s="37">
        <f>IF(TechniqueData[[#This Row],[Count Utility (unclipped)]]&gt;1,1, IF(TechniqueData[[#This Row],[Count Utility (unclipped)]]&lt;0,0, TechniqueData[[#This Row],[Count Utility (unclipped)]]) )</f>
        <v>0</v>
      </c>
      <c r="AU14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42" spans="1:47" ht="34" x14ac:dyDescent="0.2">
      <c r="A142" s="37">
        <f>parameters!$J$21*TechniqueData[[#This Row],[TAT Utility]]+parameters!$J$22*TechniqueData[[#This Row],[Count Utility]]</f>
        <v>0.3</v>
      </c>
      <c r="B142" s="37">
        <f t="shared" si="2"/>
        <v>144.83333333333334</v>
      </c>
      <c r="C142" s="37" t="s">
        <v>517</v>
      </c>
      <c r="D142" s="58" t="s">
        <v>514</v>
      </c>
      <c r="E142" s="37" t="s">
        <v>518</v>
      </c>
      <c r="F142" s="37">
        <v>1</v>
      </c>
      <c r="G142" s="37">
        <v>1</v>
      </c>
      <c r="H142" s="37">
        <f>parameters!$J$10*TechniqueData[[#This Row],[Before Utility]]+parameters!$J$11*TechniqueData[[#This Row],[After Utility]]</f>
        <v>0.1</v>
      </c>
      <c r="I142" s="37">
        <f>(TechniqueData[[#This Row],[Num. TID Before]]-parameters!$D$8)/(parameters!$D$9-parameters!$D$8)</f>
        <v>0.1</v>
      </c>
      <c r="J142" s="37">
        <f>IF(TechniqueData[[#This Row],[Before Utility (unclipped)]]&gt;1,1, IF(TechniqueData[[#This Row],[Before Utility (unclipped)]]&lt;0,0, TechniqueData[[#This Row],[Before Utility (unclipped)]]))</f>
        <v>0.1</v>
      </c>
      <c r="K142" s="37">
        <f>(TechniqueData[[#This Row],[Num. TID After]]-parameters!$D$10)/(parameters!$D$11-parameters!$D$10)</f>
        <v>0.1</v>
      </c>
      <c r="L142" s="37">
        <f>IF(TechniqueData[[#This Row],[After Utility (unclipped)]]&gt;1,1, IF(TechniqueData[[#This Row],[After Utility (unclipped)]]&lt;0,0, TechniqueData[[#This Row],[After Utility (unclipped)]]))</f>
        <v>0.1</v>
      </c>
      <c r="M142" s="37">
        <v>0</v>
      </c>
      <c r="N142" s="68">
        <v>0</v>
      </c>
      <c r="O142" s="68">
        <v>29</v>
      </c>
      <c r="P142" s="68">
        <v>3</v>
      </c>
      <c r="Q142" s="68">
        <v>2</v>
      </c>
      <c r="R142" s="69"/>
      <c r="S142" s="69"/>
      <c r="T142" s="69"/>
      <c r="U142" s="69"/>
      <c r="V142" s="37">
        <f>parameters!$J$4*TechniqueData[[#This Row],[Mitigations Utility]] + parameters!$J$5*TechniqueData[[#This Row],[Detections Utility]]</f>
        <v>0.16190476190476191</v>
      </c>
      <c r="W142" s="37">
        <v>0</v>
      </c>
      <c r="X142" s="37">
        <v>0</v>
      </c>
      <c r="Y142" s="37">
        <v>0</v>
      </c>
      <c r="Z142" s="37">
        <v>34</v>
      </c>
      <c r="AA142" s="37">
        <v>0.34</v>
      </c>
      <c r="AB142" s="37">
        <v>0.34</v>
      </c>
      <c r="AC142" s="37"/>
      <c r="AD142" s="58" t="s">
        <v>519</v>
      </c>
      <c r="AE142" s="37" t="str" cm="1">
        <f t="array" ref="AE142">IF(SUMPRODUCT(--(NOT(ISERR(SEARCH({"Process","Command","Script","WMI","Module","Pipe","Service"},AD142)))))&gt;0,"1","0")</f>
        <v>1</v>
      </c>
      <c r="AF142" s="37">
        <v>138</v>
      </c>
      <c r="AG142" s="37" t="str" cm="1">
        <f t="array" ref="AG142">IF(SUMPRODUCT(--(NOT(ISERR(SEARCH({"Network","Firewall"},AD142)))))&gt;0,"1","0")</f>
        <v>0</v>
      </c>
      <c r="AH142" s="37">
        <v>138</v>
      </c>
      <c r="AI142" s="37" t="str" cm="1">
        <f t="array" ref="AI142">IF(SUMPRODUCT(--(NOT(ISERR(SEARCH({"File","Group","Logon","Schedule","User","Registry","Active","Application"},AD142)))))&gt;0,"1","0")</f>
        <v>1</v>
      </c>
      <c r="AJ142" s="37">
        <v>138</v>
      </c>
      <c r="AK142" s="37" t="str" cm="1">
        <f t="array" ref="AK142">IF(SUMPRODUCT(--(NOT(ISERR(SEARCH({"Cloud","Cluster","Container","Image","Instance","Pod","Snapshot","Volume"},AD142)))))&gt;0,"1","0")</f>
        <v>0</v>
      </c>
      <c r="AL142" s="37">
        <v>138</v>
      </c>
      <c r="AM142" s="37" t="str" cm="1">
        <f t="array" ref="AM142">IF(SUMPRODUCT(--(NOT(ISERR(SEARCH({"Drive","Firmware","Host","Kernel"},AD142)))))&gt;0,"1","0")</f>
        <v>0</v>
      </c>
      <c r="AN142" s="37">
        <v>0</v>
      </c>
      <c r="AO142" s="37"/>
      <c r="AP142" s="37">
        <f>parameters!$J$21*TechniqueData[[#This Row],[TAT Utility]]+parameters!$J$22*TechniqueData[[#This Row],[Count Utility]]</f>
        <v>0.3</v>
      </c>
      <c r="AQ142" s="37">
        <f>(TechniqueData[[#This Row],[Total Top Att&amp;ck Score ]]-parameters!$D$19)/(parameters!$D$20-parameters!$D$19)</f>
        <v>48.277777777777779</v>
      </c>
      <c r="AR142" s="37">
        <f>IF(TechniqueData[[#This Row],[TAT Utility (unclipped)]]&gt;1,1, IF(TechniqueData[[#This Row],[TAT Utility (unclipped)]]&lt;0,0, TechniqueData[[#This Row],[TAT Utility (unclipped)]]) )</f>
        <v>1</v>
      </c>
      <c r="AS142" s="37">
        <f>(TechniqueData[[#This Row],[Ransomware (Total '# of ATT&amp;CK Observations)]]-parameters!$D$21)/(parameters!$D$22-parameters!$D$21)</f>
        <v>0</v>
      </c>
      <c r="AT142" s="37">
        <f>IF(TechniqueData[[#This Row],[Count Utility (unclipped)]]&gt;1,1, IF(TechniqueData[[#This Row],[Count Utility (unclipped)]]&lt;0,0, TechniqueData[[#This Row],[Count Utility (unclipped)]]) )</f>
        <v>0</v>
      </c>
      <c r="AU14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43" spans="1:47" ht="85" x14ac:dyDescent="0.2">
      <c r="A143" s="37">
        <f>parameters!$J$21*TechniqueData[[#This Row],[TAT Utility]]+parameters!$J$22*TechniqueData[[#This Row],[Count Utility]]</f>
        <v>0.3</v>
      </c>
      <c r="B143" s="37">
        <f t="shared" si="2"/>
        <v>58.352380952380955</v>
      </c>
      <c r="C143" s="37" t="s">
        <v>520</v>
      </c>
      <c r="D143" s="58" t="s">
        <v>514</v>
      </c>
      <c r="E143" s="37" t="s">
        <v>521</v>
      </c>
      <c r="F143" s="37">
        <v>1</v>
      </c>
      <c r="G143" s="37">
        <v>1</v>
      </c>
      <c r="H143" s="37">
        <f>parameters!$J$10*TechniqueData[[#This Row],[Before Utility]]+parameters!$J$11*TechniqueData[[#This Row],[After Utility]]</f>
        <v>0.1</v>
      </c>
      <c r="I143" s="37">
        <f>(TechniqueData[[#This Row],[Num. TID Before]]-parameters!$D$8)/(parameters!$D$9-parameters!$D$8)</f>
        <v>0.1</v>
      </c>
      <c r="J143" s="37">
        <f>IF(TechniqueData[[#This Row],[Before Utility (unclipped)]]&gt;1,1, IF(TechniqueData[[#This Row],[Before Utility (unclipped)]]&lt;0,0, TechniqueData[[#This Row],[Before Utility (unclipped)]]))</f>
        <v>0.1</v>
      </c>
      <c r="K143" s="37">
        <f>(TechniqueData[[#This Row],[Num. TID After]]-parameters!$D$10)/(parameters!$D$11-parameters!$D$10)</f>
        <v>0.1</v>
      </c>
      <c r="L143" s="37">
        <f>IF(TechniqueData[[#This Row],[After Utility (unclipped)]]&gt;1,1, IF(TechniqueData[[#This Row],[After Utility (unclipped)]]&lt;0,0, TechniqueData[[#This Row],[After Utility (unclipped)]]))</f>
        <v>0.1</v>
      </c>
      <c r="M143" s="37">
        <v>0</v>
      </c>
      <c r="N143" s="68">
        <v>0</v>
      </c>
      <c r="O143" s="68">
        <v>0</v>
      </c>
      <c r="P143" s="68">
        <v>0</v>
      </c>
      <c r="Q143" s="68">
        <v>1</v>
      </c>
      <c r="R143" s="69"/>
      <c r="S143" s="69"/>
      <c r="T143" s="69"/>
      <c r="U143" s="69"/>
      <c r="V143" s="37">
        <f>parameters!$J$4*TechniqueData[[#This Row],[Mitigations Utility]] + parameters!$J$5*TechniqueData[[#This Row],[Detections Utility]]</f>
        <v>4.7619047619047615E-3</v>
      </c>
      <c r="W143" s="37">
        <v>0</v>
      </c>
      <c r="X143" s="37">
        <v>0</v>
      </c>
      <c r="Y143" s="37">
        <v>0</v>
      </c>
      <c r="Z143" s="37">
        <v>1</v>
      </c>
      <c r="AA143" s="37">
        <v>0.01</v>
      </c>
      <c r="AB143" s="37">
        <v>0.01</v>
      </c>
      <c r="AC143" s="37"/>
      <c r="AD143" s="58" t="s">
        <v>522</v>
      </c>
      <c r="AE143" s="37" t="str" cm="1">
        <f t="array" ref="AE143">IF(SUMPRODUCT(--(NOT(ISERR(SEARCH({"Process","Command","Script","WMI","Module","Pipe","Service"},AD143)))))&gt;0,"1","0")</f>
        <v>1</v>
      </c>
      <c r="AF143" s="37">
        <v>139</v>
      </c>
      <c r="AG143" s="37" t="str" cm="1">
        <f t="array" ref="AG143">IF(SUMPRODUCT(--(NOT(ISERR(SEARCH({"Network","Firewall"},AD143)))))&gt;0,"1","0")</f>
        <v>0</v>
      </c>
      <c r="AH143" s="37">
        <v>139</v>
      </c>
      <c r="AI143" s="37" t="str" cm="1">
        <f t="array" ref="AI143">IF(SUMPRODUCT(--(NOT(ISERR(SEARCH({"File","Group","Logon","Schedule","User","Registry","Active","Application"},AD143)))))&gt;0,"1","0")</f>
        <v>1</v>
      </c>
      <c r="AJ143" s="37">
        <v>139</v>
      </c>
      <c r="AK143" s="37" t="str" cm="1">
        <f t="array" ref="AK143">IF(SUMPRODUCT(--(NOT(ISERR(SEARCH({"Cloud","Cluster","Container","Image","Instance","Pod","Snapshot","Volume"},AD143)))))&gt;0,"1","0")</f>
        <v>0</v>
      </c>
      <c r="AL143" s="37">
        <v>139</v>
      </c>
      <c r="AM143" s="37" t="str" cm="1">
        <f t="array" ref="AM143">IF(SUMPRODUCT(--(NOT(ISERR(SEARCH({"Drive","Firmware","Host","Kernel"},AD143)))))&gt;0,"1","0")</f>
        <v>0</v>
      </c>
      <c r="AN143" s="37">
        <v>0</v>
      </c>
      <c r="AO143" s="37"/>
      <c r="AP143" s="37">
        <f>parameters!$J$21*TechniqueData[[#This Row],[TAT Utility]]+parameters!$J$22*TechniqueData[[#This Row],[Count Utility]]</f>
        <v>0.3</v>
      </c>
      <c r="AQ143" s="37">
        <f>(TechniqueData[[#This Row],[Total Top Att&amp;ck Score ]]-parameters!$D$19)/(parameters!$D$20-parameters!$D$19)</f>
        <v>19.450793650793653</v>
      </c>
      <c r="AR143" s="37">
        <f>IF(TechniqueData[[#This Row],[TAT Utility (unclipped)]]&gt;1,1, IF(TechniqueData[[#This Row],[TAT Utility (unclipped)]]&lt;0,0, TechniqueData[[#This Row],[TAT Utility (unclipped)]]) )</f>
        <v>1</v>
      </c>
      <c r="AS143" s="37">
        <f>(TechniqueData[[#This Row],[Ransomware (Total '# of ATT&amp;CK Observations)]]-parameters!$D$21)/(parameters!$D$22-parameters!$D$21)</f>
        <v>0</v>
      </c>
      <c r="AT143" s="37">
        <f>IF(TechniqueData[[#This Row],[Count Utility (unclipped)]]&gt;1,1, IF(TechniqueData[[#This Row],[Count Utility (unclipped)]]&lt;0,0, TechniqueData[[#This Row],[Count Utility (unclipped)]]) )</f>
        <v>0</v>
      </c>
      <c r="AU14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44" spans="1:47" ht="34" x14ac:dyDescent="0.2">
      <c r="A144" s="37">
        <f>parameters!$J$21*TechniqueData[[#This Row],[TAT Utility]]+parameters!$J$22*TechniqueData[[#This Row],[Count Utility]]</f>
        <v>0.46666666666666667</v>
      </c>
      <c r="B144" s="37">
        <f t="shared" si="2"/>
        <v>438.20019885714288</v>
      </c>
      <c r="C144" s="37" t="s">
        <v>523</v>
      </c>
      <c r="D144" s="58" t="s">
        <v>524</v>
      </c>
      <c r="E144" s="37"/>
      <c r="F144" s="37">
        <v>5</v>
      </c>
      <c r="G144" s="37">
        <v>5</v>
      </c>
      <c r="H144" s="37">
        <f>parameters!$J$10*TechniqueData[[#This Row],[Before Utility]]+parameters!$J$11*TechniqueData[[#This Row],[After Utility]]</f>
        <v>0.5</v>
      </c>
      <c r="I144" s="37">
        <f>(TechniqueData[[#This Row],[Num. TID Before]]-parameters!$D$8)/(parameters!$D$9-parameters!$D$8)</f>
        <v>0.5</v>
      </c>
      <c r="J144" s="37">
        <f>IF(TechniqueData[[#This Row],[Before Utility (unclipped)]]&gt;1,1, IF(TechniqueData[[#This Row],[Before Utility (unclipped)]]&lt;0,0, TechniqueData[[#This Row],[Before Utility (unclipped)]]))</f>
        <v>0.5</v>
      </c>
      <c r="K144" s="37">
        <f>(TechniqueData[[#This Row],[Num. TID After]]-parameters!$D$10)/(parameters!$D$11-parameters!$D$10)</f>
        <v>0.5</v>
      </c>
      <c r="L144" s="37">
        <f>IF(TechniqueData[[#This Row],[After Utility (unclipped)]]&gt;1,1, IF(TechniqueData[[#This Row],[After Utility (unclipped)]]&lt;0,0, TechniqueData[[#This Row],[After Utility (unclipped)]]))</f>
        <v>0.5</v>
      </c>
      <c r="M144" s="37">
        <v>0.10491499999999999</v>
      </c>
      <c r="N144" s="68">
        <v>0</v>
      </c>
      <c r="O144" s="68">
        <v>0</v>
      </c>
      <c r="P144" s="68">
        <v>0</v>
      </c>
      <c r="Q144" s="68">
        <v>3</v>
      </c>
      <c r="R144" s="69" t="s">
        <v>134</v>
      </c>
      <c r="S144" s="69">
        <v>2</v>
      </c>
      <c r="T144" s="69" t="s">
        <v>525</v>
      </c>
      <c r="U144" s="69">
        <v>15</v>
      </c>
      <c r="V144" s="37">
        <f>parameters!$J$4*TechniqueData[[#This Row],[Mitigations Utility]] + parameters!$J$5*TechniqueData[[#This Row],[Detections Utility]]</f>
        <v>0.17619052380952382</v>
      </c>
      <c r="W144" s="37">
        <v>17</v>
      </c>
      <c r="X144" s="37">
        <v>0.309091</v>
      </c>
      <c r="Y144" s="37">
        <v>0.309091</v>
      </c>
      <c r="Z144" s="37">
        <v>3</v>
      </c>
      <c r="AA144" s="37">
        <v>0.03</v>
      </c>
      <c r="AB144" s="37">
        <v>0.03</v>
      </c>
      <c r="AC144" s="37"/>
      <c r="AD144" s="58" t="s">
        <v>526</v>
      </c>
      <c r="AE144" s="37" t="str" cm="1">
        <f t="array" ref="AE144">IF(SUMPRODUCT(--(NOT(ISERR(SEARCH({"Process","Command","Script","WMI","Module","Pipe","Service"},AD144)))))&gt;0,"1","0")</f>
        <v>0</v>
      </c>
      <c r="AF144" s="37">
        <v>140</v>
      </c>
      <c r="AG144" s="37" t="str" cm="1">
        <f t="array" ref="AG144">IF(SUMPRODUCT(--(NOT(ISERR(SEARCH({"Network","Firewall"},AD144)))))&gt;0,"1","0")</f>
        <v>1</v>
      </c>
      <c r="AH144" s="37">
        <v>140</v>
      </c>
      <c r="AI144" s="37" t="str" cm="1">
        <f t="array" ref="AI144">IF(SUMPRODUCT(--(NOT(ISERR(SEARCH({"File","Group","Logon","Schedule","User","Registry","Active","Application"},AD144)))))&gt;0,"1","0")</f>
        <v>0</v>
      </c>
      <c r="AJ144" s="37">
        <v>140</v>
      </c>
      <c r="AK144" s="37" t="str" cm="1">
        <f t="array" ref="AK144">IF(SUMPRODUCT(--(NOT(ISERR(SEARCH({"Cloud","Cluster","Container","Image","Instance","Pod","Snapshot","Volume"},AD144)))))&gt;0,"1","0")</f>
        <v>0</v>
      </c>
      <c r="AL144" s="37">
        <v>140</v>
      </c>
      <c r="AM144" s="37" t="str" cm="1">
        <f t="array" ref="AM144">IF(SUMPRODUCT(--(NOT(ISERR(SEARCH({"Drive","Firmware","Host","Kernel"},AD144)))))&gt;0,"1","0")</f>
        <v>0</v>
      </c>
      <c r="AN144" s="37">
        <v>0</v>
      </c>
      <c r="AO144" s="37">
        <v>5</v>
      </c>
      <c r="AP144" s="37">
        <f>parameters!$J$21*TechniqueData[[#This Row],[TAT Utility]]+parameters!$J$22*TechniqueData[[#This Row],[Count Utility]]</f>
        <v>0.46666666666666667</v>
      </c>
      <c r="AQ144" s="37">
        <f>(TechniqueData[[#This Row],[Total Top Att&amp;ck Score ]]-parameters!$D$19)/(parameters!$D$20-parameters!$D$19)</f>
        <v>146.06673295238096</v>
      </c>
      <c r="AR144" s="37">
        <f>IF(TechniqueData[[#This Row],[TAT Utility (unclipped)]]&gt;1,1, IF(TechniqueData[[#This Row],[TAT Utility (unclipped)]]&lt;0,0, TechniqueData[[#This Row],[TAT Utility (unclipped)]]) )</f>
        <v>1</v>
      </c>
      <c r="AS144" s="37">
        <f>(TechniqueData[[#This Row],[Ransomware (Total '# of ATT&amp;CK Observations)]]-parameters!$D$21)/(parameters!$D$22-parameters!$D$21)</f>
        <v>0.23809523809523808</v>
      </c>
      <c r="AT144" s="37">
        <f>IF(TechniqueData[[#This Row],[Count Utility (unclipped)]]&gt;1,1, IF(TechniqueData[[#This Row],[Count Utility (unclipped)]]&lt;0,0, TechniqueData[[#This Row],[Count Utility (unclipped)]]) )</f>
        <v>0.23809523809523808</v>
      </c>
      <c r="AU14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17.507944399092974</v>
      </c>
    </row>
    <row r="145" spans="1:47" ht="34" x14ac:dyDescent="0.2">
      <c r="A145" s="37">
        <f>parameters!$J$21*TechniqueData[[#This Row],[TAT Utility]]+parameters!$J$22*TechniqueData[[#This Row],[Count Utility]]</f>
        <v>0.36666666666666664</v>
      </c>
      <c r="B145" s="37">
        <f t="shared" si="2"/>
        <v>204.47621738095239</v>
      </c>
      <c r="C145" s="37" t="s">
        <v>527</v>
      </c>
      <c r="D145" s="58" t="s">
        <v>524</v>
      </c>
      <c r="E145" s="37" t="s">
        <v>528</v>
      </c>
      <c r="F145" s="37">
        <v>1</v>
      </c>
      <c r="G145" s="37">
        <v>1</v>
      </c>
      <c r="H145" s="37">
        <f>parameters!$J$10*TechniqueData[[#This Row],[Before Utility]]+parameters!$J$11*TechniqueData[[#This Row],[After Utility]]</f>
        <v>0.1</v>
      </c>
      <c r="I145" s="37">
        <f>(TechniqueData[[#This Row],[Num. TID Before]]-parameters!$D$8)/(parameters!$D$9-parameters!$D$8)</f>
        <v>0.1</v>
      </c>
      <c r="J145" s="37">
        <f>IF(TechniqueData[[#This Row],[Before Utility (unclipped)]]&gt;1,1, IF(TechniqueData[[#This Row],[Before Utility (unclipped)]]&lt;0,0, TechniqueData[[#This Row],[Before Utility (unclipped)]]))</f>
        <v>0.1</v>
      </c>
      <c r="K145" s="37">
        <f>(TechniqueData[[#This Row],[Num. TID After]]-parameters!$D$10)/(parameters!$D$11-parameters!$D$10)</f>
        <v>0.1</v>
      </c>
      <c r="L145" s="37">
        <f>IF(TechniqueData[[#This Row],[After Utility (unclipped)]]&gt;1,1, IF(TechniqueData[[#This Row],[After Utility (unclipped)]]&lt;0,0, TechniqueData[[#This Row],[After Utility (unclipped)]]))</f>
        <v>0.1</v>
      </c>
      <c r="M145" s="37">
        <v>0</v>
      </c>
      <c r="N145" s="68">
        <v>0</v>
      </c>
      <c r="O145" s="68">
        <v>17</v>
      </c>
      <c r="P145" s="68">
        <v>0</v>
      </c>
      <c r="Q145" s="68">
        <v>4</v>
      </c>
      <c r="R145" s="69" t="s">
        <v>134</v>
      </c>
      <c r="S145" s="69">
        <v>2</v>
      </c>
      <c r="T145" s="69" t="s">
        <v>525</v>
      </c>
      <c r="U145" s="69">
        <v>15</v>
      </c>
      <c r="V145" s="37">
        <f>parameters!$J$4*TechniqueData[[#This Row],[Mitigations Utility]] + parameters!$J$5*TechniqueData[[#This Row],[Detections Utility]]</f>
        <v>0.26190480952380951</v>
      </c>
      <c r="W145" s="37">
        <v>17</v>
      </c>
      <c r="X145" s="37">
        <v>0.309091</v>
      </c>
      <c r="Y145" s="37">
        <v>0.309091</v>
      </c>
      <c r="Z145" s="37">
        <v>21</v>
      </c>
      <c r="AA145" s="37">
        <v>0.21</v>
      </c>
      <c r="AB145" s="37">
        <v>0.21</v>
      </c>
      <c r="AC145" s="37"/>
      <c r="AD145" s="58" t="s">
        <v>526</v>
      </c>
      <c r="AE145" s="37" t="str" cm="1">
        <f t="array" ref="AE145">IF(SUMPRODUCT(--(NOT(ISERR(SEARCH({"Process","Command","Script","WMI","Module","Pipe","Service"},AD145)))))&gt;0,"1","0")</f>
        <v>0</v>
      </c>
      <c r="AF145" s="37">
        <v>141</v>
      </c>
      <c r="AG145" s="37" t="str" cm="1">
        <f t="array" ref="AG145">IF(SUMPRODUCT(--(NOT(ISERR(SEARCH({"Network","Firewall"},AD145)))))&gt;0,"1","0")</f>
        <v>1</v>
      </c>
      <c r="AH145" s="37">
        <v>141</v>
      </c>
      <c r="AI145" s="37" t="str" cm="1">
        <f t="array" ref="AI145">IF(SUMPRODUCT(--(NOT(ISERR(SEARCH({"File","Group","Logon","Schedule","User","Registry","Active","Application"},AD145)))))&gt;0,"1","0")</f>
        <v>0</v>
      </c>
      <c r="AJ145" s="37">
        <v>141</v>
      </c>
      <c r="AK145" s="37" t="str" cm="1">
        <f t="array" ref="AK145">IF(SUMPRODUCT(--(NOT(ISERR(SEARCH({"Cloud","Cluster","Container","Image","Instance","Pod","Snapshot","Volume"},AD145)))))&gt;0,"1","0")</f>
        <v>0</v>
      </c>
      <c r="AL145" s="37">
        <v>141</v>
      </c>
      <c r="AM145" s="37" t="str" cm="1">
        <f t="array" ref="AM145">IF(SUMPRODUCT(--(NOT(ISERR(SEARCH({"Drive","Firmware","Host","Kernel"},AD145)))))&gt;0,"1","0")</f>
        <v>0</v>
      </c>
      <c r="AN145" s="37">
        <v>0</v>
      </c>
      <c r="AO145" s="37">
        <v>2</v>
      </c>
      <c r="AP145" s="37">
        <f>parameters!$J$21*TechniqueData[[#This Row],[TAT Utility]]+parameters!$J$22*TechniqueData[[#This Row],[Count Utility]]</f>
        <v>0.36666666666666664</v>
      </c>
      <c r="AQ145" s="37">
        <f>(TechniqueData[[#This Row],[Total Top Att&amp;ck Score ]]-parameters!$D$19)/(parameters!$D$20-parameters!$D$19)</f>
        <v>68.158739126984131</v>
      </c>
      <c r="AR145" s="37">
        <f>IF(TechniqueData[[#This Row],[TAT Utility (unclipped)]]&gt;1,1, IF(TechniqueData[[#This Row],[TAT Utility (unclipped)]]&lt;0,0, TechniqueData[[#This Row],[TAT Utility (unclipped)]]) )</f>
        <v>1</v>
      </c>
      <c r="AS145" s="37">
        <f>(TechniqueData[[#This Row],[Ransomware (Total '# of ATT&amp;CK Observations)]]-parameters!$D$21)/(parameters!$D$22-parameters!$D$21)</f>
        <v>9.5238095238095233E-2</v>
      </c>
      <c r="AT145" s="37">
        <f>IF(TechniqueData[[#This Row],[Count Utility (unclipped)]]&gt;1,1, IF(TechniqueData[[#This Row],[Count Utility (unclipped)]]&lt;0,0, TechniqueData[[#This Row],[Count Utility (unclipped)]]) )</f>
        <v>9.5238095238095233E-2</v>
      </c>
      <c r="AU14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3.2932732917611491</v>
      </c>
    </row>
    <row r="146" spans="1:47" ht="34" x14ac:dyDescent="0.2">
      <c r="A146" s="37">
        <f>parameters!$J$21*TechniqueData[[#This Row],[TAT Utility]]+parameters!$J$22*TechniqueData[[#This Row],[Count Utility]]</f>
        <v>0.33333333333333331</v>
      </c>
      <c r="B146" s="37">
        <f t="shared" si="2"/>
        <v>162.57145566666668</v>
      </c>
      <c r="C146" s="37" t="s">
        <v>529</v>
      </c>
      <c r="D146" s="58" t="s">
        <v>524</v>
      </c>
      <c r="E146" s="37" t="s">
        <v>530</v>
      </c>
      <c r="F146" s="37">
        <v>1</v>
      </c>
      <c r="G146" s="37">
        <v>1</v>
      </c>
      <c r="H146" s="37">
        <f>parameters!$J$10*TechniqueData[[#This Row],[Before Utility]]+parameters!$J$11*TechniqueData[[#This Row],[After Utility]]</f>
        <v>0.1</v>
      </c>
      <c r="I146" s="37">
        <f>(TechniqueData[[#This Row],[Num. TID Before]]-parameters!$D$8)/(parameters!$D$9-parameters!$D$8)</f>
        <v>0.1</v>
      </c>
      <c r="J146" s="37">
        <f>IF(TechniqueData[[#This Row],[Before Utility (unclipped)]]&gt;1,1, IF(TechniqueData[[#This Row],[Before Utility (unclipped)]]&lt;0,0, TechniqueData[[#This Row],[Before Utility (unclipped)]]))</f>
        <v>0.1</v>
      </c>
      <c r="K146" s="37">
        <f>(TechniqueData[[#This Row],[Num. TID After]]-parameters!$D$10)/(parameters!$D$11-parameters!$D$10)</f>
        <v>0.1</v>
      </c>
      <c r="L146" s="37">
        <f>IF(TechniqueData[[#This Row],[After Utility (unclipped)]]&gt;1,1, IF(TechniqueData[[#This Row],[After Utility (unclipped)]]&lt;0,0, TechniqueData[[#This Row],[After Utility (unclipped)]]))</f>
        <v>0.1</v>
      </c>
      <c r="M146" s="37">
        <v>0</v>
      </c>
      <c r="N146" s="68">
        <v>0</v>
      </c>
      <c r="O146" s="68">
        <v>3</v>
      </c>
      <c r="P146" s="68">
        <v>0</v>
      </c>
      <c r="Q146" s="68">
        <v>2</v>
      </c>
      <c r="R146" s="69" t="s">
        <v>134</v>
      </c>
      <c r="S146" s="69">
        <v>2</v>
      </c>
      <c r="T146" s="69" t="s">
        <v>525</v>
      </c>
      <c r="U146" s="69">
        <v>15</v>
      </c>
      <c r="V146" s="37">
        <f>parameters!$J$4*TechniqueData[[#This Row],[Mitigations Utility]] + parameters!$J$5*TechniqueData[[#This Row],[Detections Utility]]</f>
        <v>0.18571433333333334</v>
      </c>
      <c r="W146" s="37">
        <v>17</v>
      </c>
      <c r="X146" s="37">
        <v>0.309091</v>
      </c>
      <c r="Y146" s="37">
        <v>0.309091</v>
      </c>
      <c r="Z146" s="37">
        <v>5</v>
      </c>
      <c r="AA146" s="37">
        <v>0.05</v>
      </c>
      <c r="AB146" s="37">
        <v>0.05</v>
      </c>
      <c r="AC146" s="37"/>
      <c r="AD146" s="58" t="s">
        <v>526</v>
      </c>
      <c r="AE146" s="37" t="str" cm="1">
        <f t="array" ref="AE146">IF(SUMPRODUCT(--(NOT(ISERR(SEARCH({"Process","Command","Script","WMI","Module","Pipe","Service"},AD146)))))&gt;0,"1","0")</f>
        <v>0</v>
      </c>
      <c r="AF146" s="37">
        <v>142</v>
      </c>
      <c r="AG146" s="37" t="str" cm="1">
        <f t="array" ref="AG146">IF(SUMPRODUCT(--(NOT(ISERR(SEARCH({"Network","Firewall"},AD146)))))&gt;0,"1","0")</f>
        <v>1</v>
      </c>
      <c r="AH146" s="37">
        <v>142</v>
      </c>
      <c r="AI146" s="37" t="str" cm="1">
        <f t="array" ref="AI146">IF(SUMPRODUCT(--(NOT(ISERR(SEARCH({"File","Group","Logon","Schedule","User","Registry","Active","Application"},AD146)))))&gt;0,"1","0")</f>
        <v>0</v>
      </c>
      <c r="AJ146" s="37">
        <v>142</v>
      </c>
      <c r="AK146" s="37" t="str" cm="1">
        <f t="array" ref="AK146">IF(SUMPRODUCT(--(NOT(ISERR(SEARCH({"Cloud","Cluster","Container","Image","Instance","Pod","Snapshot","Volume"},AD146)))))&gt;0,"1","0")</f>
        <v>0</v>
      </c>
      <c r="AL146" s="37">
        <v>142</v>
      </c>
      <c r="AM146" s="37" t="str" cm="1">
        <f t="array" ref="AM146">IF(SUMPRODUCT(--(NOT(ISERR(SEARCH({"Drive","Firmware","Host","Kernel"},AD146)))))&gt;0,"1","0")</f>
        <v>0</v>
      </c>
      <c r="AN146" s="37">
        <v>0</v>
      </c>
      <c r="AO146" s="37">
        <v>1</v>
      </c>
      <c r="AP146" s="37">
        <f>parameters!$J$21*TechniqueData[[#This Row],[TAT Utility]]+parameters!$J$22*TechniqueData[[#This Row],[Count Utility]]</f>
        <v>0.33333333333333331</v>
      </c>
      <c r="AQ146" s="37">
        <f>(TechniqueData[[#This Row],[Total Top Att&amp;ck Score ]]-parameters!$D$19)/(parameters!$D$20-parameters!$D$19)</f>
        <v>54.190485222222229</v>
      </c>
      <c r="AR146" s="37">
        <f>IF(TechniqueData[[#This Row],[TAT Utility (unclipped)]]&gt;1,1, IF(TechniqueData[[#This Row],[TAT Utility (unclipped)]]&lt;0,0, TechniqueData[[#This Row],[TAT Utility (unclipped)]]) )</f>
        <v>1</v>
      </c>
      <c r="AS146" s="37">
        <f>(TechniqueData[[#This Row],[Ransomware (Total '# of ATT&amp;CK Observations)]]-parameters!$D$21)/(parameters!$D$22-parameters!$D$21)</f>
        <v>4.7619047619047616E-2</v>
      </c>
      <c r="AT146" s="37">
        <f>IF(TechniqueData[[#This Row],[Count Utility (unclipped)]]&gt;1,1, IF(TechniqueData[[#This Row],[Count Utility (unclipped)]]&lt;0,0, TechniqueData[[#This Row],[Count Utility (unclipped)]]) )</f>
        <v>4.7619047619047616E-2</v>
      </c>
      <c r="AU14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1.314059171957672</v>
      </c>
    </row>
    <row r="147" spans="1:47" ht="34" x14ac:dyDescent="0.2">
      <c r="A147" s="37">
        <f>parameters!$J$21*TechniqueData[[#This Row],[TAT Utility]]+parameters!$J$22*TechniqueData[[#This Row],[Count Utility]]</f>
        <v>0.3</v>
      </c>
      <c r="B147" s="37">
        <f t="shared" si="2"/>
        <v>163.714313</v>
      </c>
      <c r="C147" s="37" t="s">
        <v>531</v>
      </c>
      <c r="D147" s="58" t="s">
        <v>524</v>
      </c>
      <c r="E147" s="37" t="s">
        <v>532</v>
      </c>
      <c r="F147" s="37">
        <v>1</v>
      </c>
      <c r="G147" s="37">
        <v>1</v>
      </c>
      <c r="H147" s="37">
        <f>parameters!$J$10*TechniqueData[[#This Row],[Before Utility]]+parameters!$J$11*TechniqueData[[#This Row],[After Utility]]</f>
        <v>0.1</v>
      </c>
      <c r="I147" s="37">
        <f>(TechniqueData[[#This Row],[Num. TID Before]]-parameters!$D$8)/(parameters!$D$9-parameters!$D$8)</f>
        <v>0.1</v>
      </c>
      <c r="J147" s="37">
        <f>IF(TechniqueData[[#This Row],[Before Utility (unclipped)]]&gt;1,1, IF(TechniqueData[[#This Row],[Before Utility (unclipped)]]&lt;0,0, TechniqueData[[#This Row],[Before Utility (unclipped)]]))</f>
        <v>0.1</v>
      </c>
      <c r="K147" s="37">
        <f>(TechniqueData[[#This Row],[Num. TID After]]-parameters!$D$10)/(parameters!$D$11-parameters!$D$10)</f>
        <v>0.1</v>
      </c>
      <c r="L147" s="37">
        <f>IF(TechniqueData[[#This Row],[After Utility (unclipped)]]&gt;1,1, IF(TechniqueData[[#This Row],[After Utility (unclipped)]]&lt;0,0, TechniqueData[[#This Row],[After Utility (unclipped)]]))</f>
        <v>0.1</v>
      </c>
      <c r="M147" s="37">
        <v>0</v>
      </c>
      <c r="N147" s="68">
        <v>0</v>
      </c>
      <c r="O147" s="68">
        <v>2</v>
      </c>
      <c r="P147" s="68">
        <v>2</v>
      </c>
      <c r="Q147" s="68">
        <v>1</v>
      </c>
      <c r="R147" s="69" t="s">
        <v>134</v>
      </c>
      <c r="S147" s="69">
        <v>2</v>
      </c>
      <c r="T147" s="69" t="s">
        <v>525</v>
      </c>
      <c r="U147" s="69">
        <v>15</v>
      </c>
      <c r="V147" s="37">
        <f>parameters!$J$4*TechniqueData[[#This Row],[Mitigations Utility]] + parameters!$J$5*TechniqueData[[#This Row],[Detections Utility]]</f>
        <v>0.18571433333333334</v>
      </c>
      <c r="W147" s="37">
        <v>17</v>
      </c>
      <c r="X147" s="37">
        <v>0.309091</v>
      </c>
      <c r="Y147" s="37">
        <v>0.309091</v>
      </c>
      <c r="Z147" s="37">
        <v>5</v>
      </c>
      <c r="AA147" s="37">
        <v>0.05</v>
      </c>
      <c r="AB147" s="37">
        <v>0.05</v>
      </c>
      <c r="AC147" s="37"/>
      <c r="AD147" s="58" t="s">
        <v>526</v>
      </c>
      <c r="AE147" s="37" t="str" cm="1">
        <f t="array" ref="AE147">IF(SUMPRODUCT(--(NOT(ISERR(SEARCH({"Process","Command","Script","WMI","Module","Pipe","Service"},AD147)))))&gt;0,"1","0")</f>
        <v>0</v>
      </c>
      <c r="AF147" s="37">
        <v>143</v>
      </c>
      <c r="AG147" s="37" t="str" cm="1">
        <f t="array" ref="AG147">IF(SUMPRODUCT(--(NOT(ISERR(SEARCH({"Network","Firewall"},AD147)))))&gt;0,"1","0")</f>
        <v>1</v>
      </c>
      <c r="AH147" s="37">
        <v>143</v>
      </c>
      <c r="AI147" s="37" t="str" cm="1">
        <f t="array" ref="AI147">IF(SUMPRODUCT(--(NOT(ISERR(SEARCH({"File","Group","Logon","Schedule","User","Registry","Active","Application"},AD147)))))&gt;0,"1","0")</f>
        <v>0</v>
      </c>
      <c r="AJ147" s="37">
        <v>143</v>
      </c>
      <c r="AK147" s="37" t="str" cm="1">
        <f t="array" ref="AK147">IF(SUMPRODUCT(--(NOT(ISERR(SEARCH({"Cloud","Cluster","Container","Image","Instance","Pod","Snapshot","Volume"},AD147)))))&gt;0,"1","0")</f>
        <v>0</v>
      </c>
      <c r="AL147" s="37">
        <v>143</v>
      </c>
      <c r="AM147" s="37" t="str" cm="1">
        <f t="array" ref="AM147">IF(SUMPRODUCT(--(NOT(ISERR(SEARCH({"Drive","Firmware","Host","Kernel"},AD147)))))&gt;0,"1","0")</f>
        <v>0</v>
      </c>
      <c r="AN147" s="37">
        <v>0</v>
      </c>
      <c r="AO147" s="37">
        <v>0</v>
      </c>
      <c r="AP147" s="37">
        <f>parameters!$J$21*TechniqueData[[#This Row],[TAT Utility]]+parameters!$J$22*TechniqueData[[#This Row],[Count Utility]]</f>
        <v>0.3</v>
      </c>
      <c r="AQ147" s="37">
        <f>(TechniqueData[[#This Row],[Total Top Att&amp;ck Score ]]-parameters!$D$19)/(parameters!$D$20-parameters!$D$19)</f>
        <v>54.571437666666668</v>
      </c>
      <c r="AR147" s="37">
        <f>IF(TechniqueData[[#This Row],[TAT Utility (unclipped)]]&gt;1,1, IF(TechniqueData[[#This Row],[TAT Utility (unclipped)]]&lt;0,0, TechniqueData[[#This Row],[TAT Utility (unclipped)]]) )</f>
        <v>1</v>
      </c>
      <c r="AS147" s="37">
        <f>(TechniqueData[[#This Row],[Ransomware (Total '# of ATT&amp;CK Observations)]]-parameters!$D$21)/(parameters!$D$22-parameters!$D$21)</f>
        <v>0</v>
      </c>
      <c r="AT147" s="37">
        <f>IF(TechniqueData[[#This Row],[Count Utility (unclipped)]]&gt;1,1, IF(TechniqueData[[#This Row],[Count Utility (unclipped)]]&lt;0,0, TechniqueData[[#This Row],[Count Utility (unclipped)]]) )</f>
        <v>0</v>
      </c>
      <c r="AU14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48" spans="1:47" ht="34" x14ac:dyDescent="0.2">
      <c r="A148" s="37">
        <f>parameters!$J$21*TechniqueData[[#This Row],[TAT Utility]]+parameters!$J$22*TechniqueData[[#This Row],[Count Utility]]</f>
        <v>0.3</v>
      </c>
      <c r="B148" s="37">
        <f t="shared" si="2"/>
        <v>211.56658423809523</v>
      </c>
      <c r="C148" s="37" t="s">
        <v>533</v>
      </c>
      <c r="D148" s="58" t="s">
        <v>524</v>
      </c>
      <c r="E148" s="37" t="s">
        <v>534</v>
      </c>
      <c r="F148" s="37">
        <v>1</v>
      </c>
      <c r="G148" s="37">
        <v>1</v>
      </c>
      <c r="H148" s="37">
        <f>parameters!$J$10*TechniqueData[[#This Row],[Before Utility]]+parameters!$J$11*TechniqueData[[#This Row],[After Utility]]</f>
        <v>0.1</v>
      </c>
      <c r="I148" s="37">
        <f>(TechniqueData[[#This Row],[Num. TID Before]]-parameters!$D$8)/(parameters!$D$9-parameters!$D$8)</f>
        <v>0.1</v>
      </c>
      <c r="J148" s="37">
        <f>IF(TechniqueData[[#This Row],[Before Utility (unclipped)]]&gt;1,1, IF(TechniqueData[[#This Row],[Before Utility (unclipped)]]&lt;0,0, TechniqueData[[#This Row],[Before Utility (unclipped)]]))</f>
        <v>0.1</v>
      </c>
      <c r="K148" s="37">
        <f>(TechniqueData[[#This Row],[Num. TID After]]-parameters!$D$10)/(parameters!$D$11-parameters!$D$10)</f>
        <v>0.1</v>
      </c>
      <c r="L148" s="37">
        <f>IF(TechniqueData[[#This Row],[After Utility (unclipped)]]&gt;1,1, IF(TechniqueData[[#This Row],[After Utility (unclipped)]]&lt;0,0, TechniqueData[[#This Row],[After Utility (unclipped)]]))</f>
        <v>0.1</v>
      </c>
      <c r="M148" s="37">
        <v>0</v>
      </c>
      <c r="N148" s="68">
        <v>0</v>
      </c>
      <c r="O148" s="68">
        <v>4</v>
      </c>
      <c r="P148" s="68">
        <v>0</v>
      </c>
      <c r="Q148" s="68">
        <v>0</v>
      </c>
      <c r="R148" s="69" t="s">
        <v>535</v>
      </c>
      <c r="S148" s="69">
        <v>8</v>
      </c>
      <c r="T148" s="69" t="s">
        <v>536</v>
      </c>
      <c r="U148" s="69">
        <v>18</v>
      </c>
      <c r="V148" s="37">
        <f>parameters!$J$4*TechniqueData[[#This Row],[Mitigations Utility]] + parameters!$J$5*TechniqueData[[#This Row],[Detections Utility]]</f>
        <v>0.26666652380952383</v>
      </c>
      <c r="W148" s="37">
        <v>26</v>
      </c>
      <c r="X148" s="37">
        <v>0.47272700000000001</v>
      </c>
      <c r="Y148" s="37">
        <v>0.47272700000000001</v>
      </c>
      <c r="Z148" s="37">
        <v>4</v>
      </c>
      <c r="AA148" s="37">
        <v>0.04</v>
      </c>
      <c r="AB148" s="37">
        <v>0.04</v>
      </c>
      <c r="AC148" s="37"/>
      <c r="AD148" s="58" t="s">
        <v>526</v>
      </c>
      <c r="AE148" s="37" t="str" cm="1">
        <f t="array" ref="AE148">IF(SUMPRODUCT(--(NOT(ISERR(SEARCH({"Process","Command","Script","WMI","Module","Pipe","Service"},AD148)))))&gt;0,"1","0")</f>
        <v>0</v>
      </c>
      <c r="AF148" s="37">
        <v>144</v>
      </c>
      <c r="AG148" s="37" t="str" cm="1">
        <f t="array" ref="AG148">IF(SUMPRODUCT(--(NOT(ISERR(SEARCH({"Network","Firewall"},AD148)))))&gt;0,"1","0")</f>
        <v>1</v>
      </c>
      <c r="AH148" s="37">
        <v>144</v>
      </c>
      <c r="AI148" s="37" t="str" cm="1">
        <f t="array" ref="AI148">IF(SUMPRODUCT(--(NOT(ISERR(SEARCH({"File","Group","Logon","Schedule","User","Registry","Active","Application"},AD148)))))&gt;0,"1","0")</f>
        <v>0</v>
      </c>
      <c r="AJ148" s="37">
        <v>144</v>
      </c>
      <c r="AK148" s="37" t="str" cm="1">
        <f t="array" ref="AK148">IF(SUMPRODUCT(--(NOT(ISERR(SEARCH({"Cloud","Cluster","Container","Image","Instance","Pod","Snapshot","Volume"},AD148)))))&gt;0,"1","0")</f>
        <v>0</v>
      </c>
      <c r="AL148" s="37">
        <v>144</v>
      </c>
      <c r="AM148" s="37" t="str" cm="1">
        <f t="array" ref="AM148">IF(SUMPRODUCT(--(NOT(ISERR(SEARCH({"Drive","Firmware","Host","Kernel"},AD148)))))&gt;0,"1","0")</f>
        <v>0</v>
      </c>
      <c r="AN148" s="37">
        <v>0</v>
      </c>
      <c r="AO148" s="37">
        <v>0</v>
      </c>
      <c r="AP148" s="37">
        <f>parameters!$J$21*TechniqueData[[#This Row],[TAT Utility]]+parameters!$J$22*TechniqueData[[#This Row],[Count Utility]]</f>
        <v>0.3</v>
      </c>
      <c r="AQ148" s="37">
        <f>(TechniqueData[[#This Row],[Total Top Att&amp;ck Score ]]-parameters!$D$19)/(parameters!$D$20-parameters!$D$19)</f>
        <v>70.522194746031744</v>
      </c>
      <c r="AR148" s="37">
        <f>IF(TechniqueData[[#This Row],[TAT Utility (unclipped)]]&gt;1,1, IF(TechniqueData[[#This Row],[TAT Utility (unclipped)]]&lt;0,0, TechniqueData[[#This Row],[TAT Utility (unclipped)]]) )</f>
        <v>1</v>
      </c>
      <c r="AS148" s="37">
        <f>(TechniqueData[[#This Row],[Ransomware (Total '# of ATT&amp;CK Observations)]]-parameters!$D$21)/(parameters!$D$22-parameters!$D$21)</f>
        <v>0</v>
      </c>
      <c r="AT148" s="37">
        <f>IF(TechniqueData[[#This Row],[Count Utility (unclipped)]]&gt;1,1, IF(TechniqueData[[#This Row],[Count Utility (unclipped)]]&lt;0,0, TechniqueData[[#This Row],[Count Utility (unclipped)]]) )</f>
        <v>0</v>
      </c>
      <c r="AU14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49" spans="1:47" ht="34" x14ac:dyDescent="0.2">
      <c r="A149" s="37">
        <f>parameters!$J$21*TechniqueData[[#This Row],[TAT Utility]]+parameters!$J$22*TechniqueData[[#This Row],[Count Utility]]</f>
        <v>0.3</v>
      </c>
      <c r="B149" s="37">
        <f t="shared" si="2"/>
        <v>500.34187266666669</v>
      </c>
      <c r="C149" s="37" t="s">
        <v>537</v>
      </c>
      <c r="D149" s="58" t="s">
        <v>538</v>
      </c>
      <c r="E149" s="37"/>
      <c r="F149" s="37">
        <v>1</v>
      </c>
      <c r="G149" s="37">
        <v>6</v>
      </c>
      <c r="H149" s="37">
        <f>parameters!$J$10*TechniqueData[[#This Row],[Before Utility]]+parameters!$J$11*TechniqueData[[#This Row],[After Utility]]</f>
        <v>0.35</v>
      </c>
      <c r="I149" s="37">
        <f>(TechniqueData[[#This Row],[Num. TID Before]]-parameters!$D$8)/(parameters!$D$9-parameters!$D$8)</f>
        <v>0.1</v>
      </c>
      <c r="J149" s="37">
        <f>IF(TechniqueData[[#This Row],[Before Utility (unclipped)]]&gt;1,1, IF(TechniqueData[[#This Row],[Before Utility (unclipped)]]&lt;0,0, TechniqueData[[#This Row],[Before Utility (unclipped)]]))</f>
        <v>0.1</v>
      </c>
      <c r="K149" s="37">
        <f>(TechniqueData[[#This Row],[Num. TID After]]-parameters!$D$10)/(parameters!$D$11-parameters!$D$10)</f>
        <v>0.6</v>
      </c>
      <c r="L149" s="37">
        <f>IF(TechniqueData[[#This Row],[After Utility (unclipped)]]&gt;1,1, IF(TechniqueData[[#This Row],[After Utility (unclipped)]]&lt;0,0, TechniqueData[[#This Row],[After Utility (unclipped)]]))</f>
        <v>0.6</v>
      </c>
      <c r="M149" s="37">
        <v>1.65E-3</v>
      </c>
      <c r="N149" s="68">
        <v>0</v>
      </c>
      <c r="O149" s="68">
        <v>0</v>
      </c>
      <c r="P149" s="68">
        <v>1</v>
      </c>
      <c r="Q149" s="68">
        <v>0</v>
      </c>
      <c r="R149" s="69" t="s">
        <v>539</v>
      </c>
      <c r="S149" s="69">
        <v>29</v>
      </c>
      <c r="T149" s="69" t="s">
        <v>540</v>
      </c>
      <c r="U149" s="69">
        <v>24</v>
      </c>
      <c r="V149" s="37">
        <f>parameters!$J$4*TechniqueData[[#This Row],[Mitigations Utility]] + parameters!$J$5*TechniqueData[[#This Row],[Detections Utility]]</f>
        <v>0.50952361904761911</v>
      </c>
      <c r="W149" s="37">
        <v>53</v>
      </c>
      <c r="X149" s="37">
        <v>0.96363600000000005</v>
      </c>
      <c r="Y149" s="37">
        <v>0.96363600000000005</v>
      </c>
      <c r="Z149" s="37">
        <v>1</v>
      </c>
      <c r="AA149" s="37">
        <v>0.01</v>
      </c>
      <c r="AB149" s="37">
        <v>0.01</v>
      </c>
      <c r="AC149" s="37"/>
      <c r="AD149" s="58" t="s">
        <v>541</v>
      </c>
      <c r="AE149" s="37" t="str" cm="1">
        <f t="array" ref="AE149">IF(SUMPRODUCT(--(NOT(ISERR(SEARCH({"Process","Command","Script","WMI","Module","Pipe","Service"},AD149)))))&gt;0,"1","0")</f>
        <v>1</v>
      </c>
      <c r="AF149" s="37">
        <v>145</v>
      </c>
      <c r="AG149" s="37" t="str" cm="1">
        <f t="array" ref="AG149">IF(SUMPRODUCT(--(NOT(ISERR(SEARCH({"Network","Firewall"},AD149)))))&gt;0,"1","0")</f>
        <v>0</v>
      </c>
      <c r="AH149" s="37">
        <v>145</v>
      </c>
      <c r="AI149" s="37" t="str" cm="1">
        <f t="array" ref="AI149">IF(SUMPRODUCT(--(NOT(ISERR(SEARCH({"File","Group","Logon","Schedule","User","Registry","Active","Application"},AD149)))))&gt;0,"1","0")</f>
        <v>1</v>
      </c>
      <c r="AJ149" s="37">
        <v>145</v>
      </c>
      <c r="AK149" s="37" t="str" cm="1">
        <f t="array" ref="AK149">IF(SUMPRODUCT(--(NOT(ISERR(SEARCH({"Cloud","Cluster","Container","Image","Instance","Pod","Snapshot","Volume"},AD149)))))&gt;0,"1","0")</f>
        <v>0</v>
      </c>
      <c r="AL149" s="37">
        <v>145</v>
      </c>
      <c r="AM149" s="37" t="str" cm="1">
        <f t="array" ref="AM149">IF(SUMPRODUCT(--(NOT(ISERR(SEARCH({"Drive","Firmware","Host","Kernel"},AD149)))))&gt;0,"1","0")</f>
        <v>0</v>
      </c>
      <c r="AN149" s="37">
        <v>0</v>
      </c>
      <c r="AO149" s="37">
        <v>0</v>
      </c>
      <c r="AP149" s="37">
        <f>parameters!$J$21*TechniqueData[[#This Row],[TAT Utility]]+parameters!$J$22*TechniqueData[[#This Row],[Count Utility]]</f>
        <v>0.3</v>
      </c>
      <c r="AQ149" s="37">
        <f>(TechniqueData[[#This Row],[Total Top Att&amp;ck Score ]]-parameters!$D$19)/(parameters!$D$20-parameters!$D$19)</f>
        <v>166.78062422222223</v>
      </c>
      <c r="AR149" s="37">
        <f>IF(TechniqueData[[#This Row],[TAT Utility (unclipped)]]&gt;1,1, IF(TechniqueData[[#This Row],[TAT Utility (unclipped)]]&lt;0,0, TechniqueData[[#This Row],[TAT Utility (unclipped)]]) )</f>
        <v>1</v>
      </c>
      <c r="AS149" s="37">
        <f>(TechniqueData[[#This Row],[Ransomware (Total '# of ATT&amp;CK Observations)]]-parameters!$D$21)/(parameters!$D$22-parameters!$D$21)</f>
        <v>0</v>
      </c>
      <c r="AT149" s="37">
        <f>IF(TechniqueData[[#This Row],[Count Utility (unclipped)]]&gt;1,1, IF(TechniqueData[[#This Row],[Count Utility (unclipped)]]&lt;0,0, TechniqueData[[#This Row],[Count Utility (unclipped)]]) )</f>
        <v>0</v>
      </c>
      <c r="AU14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50" spans="1:47" ht="51" x14ac:dyDescent="0.2">
      <c r="A150" s="37">
        <f>parameters!$J$21*TechniqueData[[#This Row],[TAT Utility]]+parameters!$J$22*TechniqueData[[#This Row],[Count Utility]]</f>
        <v>0.3</v>
      </c>
      <c r="B150" s="37">
        <f t="shared" si="2"/>
        <v>691.28249357142863</v>
      </c>
      <c r="C150" s="37" t="s">
        <v>542</v>
      </c>
      <c r="D150" s="58" t="s">
        <v>543</v>
      </c>
      <c r="E150" s="37"/>
      <c r="F150" s="37">
        <v>8</v>
      </c>
      <c r="G150" s="37">
        <v>4</v>
      </c>
      <c r="H150" s="37">
        <f>parameters!$J$10*TechniqueData[[#This Row],[Before Utility]]+parameters!$J$11*TechniqueData[[#This Row],[After Utility]]</f>
        <v>0.60000000000000009</v>
      </c>
      <c r="I150" s="37">
        <f>(TechniqueData[[#This Row],[Num. TID Before]]-parameters!$D$8)/(parameters!$D$9-parameters!$D$8)</f>
        <v>0.8</v>
      </c>
      <c r="J150" s="37">
        <f>IF(TechniqueData[[#This Row],[Before Utility (unclipped)]]&gt;1,1, IF(TechniqueData[[#This Row],[Before Utility (unclipped)]]&lt;0,0, TechniqueData[[#This Row],[Before Utility (unclipped)]]))</f>
        <v>0.8</v>
      </c>
      <c r="K150" s="37">
        <f>(TechniqueData[[#This Row],[Num. TID After]]-parameters!$D$10)/(parameters!$D$11-parameters!$D$10)</f>
        <v>0.4</v>
      </c>
      <c r="L150" s="37">
        <f>IF(TechniqueData[[#This Row],[After Utility (unclipped)]]&gt;1,1, IF(TechniqueData[[#This Row],[After Utility (unclipped)]]&lt;0,0, TechniqueData[[#This Row],[After Utility (unclipped)]]))</f>
        <v>0.4</v>
      </c>
      <c r="M150" s="37">
        <v>0.105489</v>
      </c>
      <c r="N150" s="68">
        <v>0</v>
      </c>
      <c r="O150" s="68">
        <v>42</v>
      </c>
      <c r="P150" s="68">
        <v>40</v>
      </c>
      <c r="Q150" s="68">
        <v>51</v>
      </c>
      <c r="R150" s="69"/>
      <c r="S150" s="69">
        <v>0</v>
      </c>
      <c r="T150" s="69"/>
      <c r="U150" s="69">
        <v>0</v>
      </c>
      <c r="V150" s="37">
        <f>parameters!$J$4*TechniqueData[[#This Row],[Mitigations Utility]] + parameters!$J$5*TechniqueData[[#This Row],[Detections Utility]]</f>
        <v>0.47619047619047616</v>
      </c>
      <c r="W150" s="37">
        <v>0</v>
      </c>
      <c r="X150" s="37">
        <v>0</v>
      </c>
      <c r="Y150" s="37">
        <v>0</v>
      </c>
      <c r="Z150" s="37">
        <v>133</v>
      </c>
      <c r="AA150" s="37">
        <v>1.33</v>
      </c>
      <c r="AB150" s="37">
        <v>1</v>
      </c>
      <c r="AC150" s="37"/>
      <c r="AD150" s="58" t="s">
        <v>544</v>
      </c>
      <c r="AE150" s="37" t="str" cm="1">
        <f t="array" ref="AE150">IF(SUMPRODUCT(--(NOT(ISERR(SEARCH({"Process","Command","Script","WMI","Module","Pipe","Service"},AD150)))))&gt;0,"1","0")</f>
        <v>1</v>
      </c>
      <c r="AF150" s="37">
        <v>146</v>
      </c>
      <c r="AG150" s="37" t="str" cm="1">
        <f t="array" ref="AG150">IF(SUMPRODUCT(--(NOT(ISERR(SEARCH({"Network","Firewall"},AD150)))))&gt;0,"1","0")</f>
        <v>0</v>
      </c>
      <c r="AH150" s="37">
        <v>146</v>
      </c>
      <c r="AI150" s="37" t="str" cm="1">
        <f t="array" ref="AI150">IF(SUMPRODUCT(--(NOT(ISERR(SEARCH({"File","Group","Logon","Schedule","User","Registry","Active","Application"},AD150)))))&gt;0,"1","0")</f>
        <v>1</v>
      </c>
      <c r="AJ150" s="37">
        <v>146</v>
      </c>
      <c r="AK150" s="37" t="str" cm="1">
        <f t="array" ref="AK150">IF(SUMPRODUCT(--(NOT(ISERR(SEARCH({"Cloud","Cluster","Container","Image","Instance","Pod","Snapshot","Volume"},AD150)))))&gt;0,"1","0")</f>
        <v>0</v>
      </c>
      <c r="AL150" s="37">
        <v>146</v>
      </c>
      <c r="AM150" s="37" t="str" cm="1">
        <f t="array" ref="AM150">IF(SUMPRODUCT(--(NOT(ISERR(SEARCH({"Drive","Firmware","Host","Kernel"},AD150)))))&gt;0,"1","0")</f>
        <v>0</v>
      </c>
      <c r="AN150" s="37">
        <v>0</v>
      </c>
      <c r="AO150" s="37">
        <v>0</v>
      </c>
      <c r="AP150" s="37">
        <f>parameters!$J$21*TechniqueData[[#This Row],[TAT Utility]]+parameters!$J$22*TechniqueData[[#This Row],[Count Utility]]</f>
        <v>0.3</v>
      </c>
      <c r="AQ150" s="37">
        <f>(TechniqueData[[#This Row],[Total Top Att&amp;ck Score ]]-parameters!$D$19)/(parameters!$D$20-parameters!$D$19)</f>
        <v>230.42749785714287</v>
      </c>
      <c r="AR150" s="37">
        <f>IF(TechniqueData[[#This Row],[TAT Utility (unclipped)]]&gt;1,1, IF(TechniqueData[[#This Row],[TAT Utility (unclipped)]]&lt;0,0, TechniqueData[[#This Row],[TAT Utility (unclipped)]]) )</f>
        <v>1</v>
      </c>
      <c r="AS150" s="37">
        <f>(TechniqueData[[#This Row],[Ransomware (Total '# of ATT&amp;CK Observations)]]-parameters!$D$21)/(parameters!$D$22-parameters!$D$21)</f>
        <v>0</v>
      </c>
      <c r="AT150" s="37">
        <f>IF(TechniqueData[[#This Row],[Count Utility (unclipped)]]&gt;1,1, IF(TechniqueData[[#This Row],[Count Utility (unclipped)]]&lt;0,0, TechniqueData[[#This Row],[Count Utility (unclipped)]]) )</f>
        <v>0</v>
      </c>
      <c r="AU15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51" spans="1:47" ht="51" x14ac:dyDescent="0.2">
      <c r="A151" s="37">
        <f>parameters!$J$21*TechniqueData[[#This Row],[TAT Utility]]+parameters!$J$22*TechniqueData[[#This Row],[Count Utility]]</f>
        <v>0.3</v>
      </c>
      <c r="B151" s="37">
        <f t="shared" si="2"/>
        <v>70.11904761904762</v>
      </c>
      <c r="C151" s="37" t="s">
        <v>545</v>
      </c>
      <c r="D151" s="58" t="s">
        <v>543</v>
      </c>
      <c r="E151" s="37" t="s">
        <v>546</v>
      </c>
      <c r="F151" s="37">
        <v>1</v>
      </c>
      <c r="G151" s="37">
        <v>1</v>
      </c>
      <c r="H151" s="37">
        <f>parameters!$J$10*TechniqueData[[#This Row],[Before Utility]]+parameters!$J$11*TechniqueData[[#This Row],[After Utility]]</f>
        <v>0.1</v>
      </c>
      <c r="I151" s="37">
        <f>(TechniqueData[[#This Row],[Num. TID Before]]-parameters!$D$8)/(parameters!$D$9-parameters!$D$8)</f>
        <v>0.1</v>
      </c>
      <c r="J151" s="37">
        <f>IF(TechniqueData[[#This Row],[Before Utility (unclipped)]]&gt;1,1, IF(TechniqueData[[#This Row],[Before Utility (unclipped)]]&lt;0,0, TechniqueData[[#This Row],[Before Utility (unclipped)]]))</f>
        <v>0.1</v>
      </c>
      <c r="K151" s="37">
        <f>(TechniqueData[[#This Row],[Num. TID After]]-parameters!$D$10)/(parameters!$D$11-parameters!$D$10)</f>
        <v>0.1</v>
      </c>
      <c r="L151" s="37">
        <f>IF(TechniqueData[[#This Row],[After Utility (unclipped)]]&gt;1,1, IF(TechniqueData[[#This Row],[After Utility (unclipped)]]&lt;0,0, TechniqueData[[#This Row],[After Utility (unclipped)]]))</f>
        <v>0.1</v>
      </c>
      <c r="M151" s="37">
        <v>0</v>
      </c>
      <c r="N151" s="68">
        <v>0</v>
      </c>
      <c r="O151" s="68">
        <v>4</v>
      </c>
      <c r="P151" s="68">
        <v>0</v>
      </c>
      <c r="Q151" s="68">
        <v>0</v>
      </c>
      <c r="R151" s="69"/>
      <c r="S151" s="69">
        <v>0</v>
      </c>
      <c r="T151" s="69"/>
      <c r="U151" s="69">
        <v>0</v>
      </c>
      <c r="V151" s="37">
        <f>parameters!$J$4*TechniqueData[[#This Row],[Mitigations Utility]] + parameters!$J$5*TechniqueData[[#This Row],[Detections Utility]]</f>
        <v>1.9047619047619046E-2</v>
      </c>
      <c r="W151" s="37">
        <v>0</v>
      </c>
      <c r="X151" s="37">
        <v>0</v>
      </c>
      <c r="Y151" s="37">
        <v>0</v>
      </c>
      <c r="Z151" s="37">
        <v>4</v>
      </c>
      <c r="AA151" s="37">
        <v>0.04</v>
      </c>
      <c r="AB151" s="37">
        <v>0.04</v>
      </c>
      <c r="AC151" s="37"/>
      <c r="AD151" s="58" t="s">
        <v>544</v>
      </c>
      <c r="AE151" s="37" t="str" cm="1">
        <f t="array" ref="AE151">IF(SUMPRODUCT(--(NOT(ISERR(SEARCH({"Process","Command","Script","WMI","Module","Pipe","Service"},AD151)))))&gt;0,"1","0")</f>
        <v>1</v>
      </c>
      <c r="AF151" s="37">
        <v>147</v>
      </c>
      <c r="AG151" s="37" t="str" cm="1">
        <f t="array" ref="AG151">IF(SUMPRODUCT(--(NOT(ISERR(SEARCH({"Network","Firewall"},AD151)))))&gt;0,"1","0")</f>
        <v>0</v>
      </c>
      <c r="AH151" s="37">
        <v>147</v>
      </c>
      <c r="AI151" s="37" t="str" cm="1">
        <f t="array" ref="AI151">IF(SUMPRODUCT(--(NOT(ISERR(SEARCH({"File","Group","Logon","Schedule","User","Registry","Active","Application"},AD151)))))&gt;0,"1","0")</f>
        <v>1</v>
      </c>
      <c r="AJ151" s="37">
        <v>147</v>
      </c>
      <c r="AK151" s="37" t="str" cm="1">
        <f t="array" ref="AK151">IF(SUMPRODUCT(--(NOT(ISERR(SEARCH({"Cloud","Cluster","Container","Image","Instance","Pod","Snapshot","Volume"},AD151)))))&gt;0,"1","0")</f>
        <v>0</v>
      </c>
      <c r="AL151" s="37">
        <v>147</v>
      </c>
      <c r="AM151" s="37" t="str" cm="1">
        <f t="array" ref="AM151">IF(SUMPRODUCT(--(NOT(ISERR(SEARCH({"Drive","Firmware","Host","Kernel"},AD151)))))&gt;0,"1","0")</f>
        <v>0</v>
      </c>
      <c r="AN151" s="37">
        <v>0</v>
      </c>
      <c r="AO151" s="37">
        <v>0</v>
      </c>
      <c r="AP151" s="37">
        <f>parameters!$J$21*TechniqueData[[#This Row],[TAT Utility]]+parameters!$J$22*TechniqueData[[#This Row],[Count Utility]]</f>
        <v>0.3</v>
      </c>
      <c r="AQ151" s="37">
        <f>(TechniqueData[[#This Row],[Total Top Att&amp;ck Score ]]-parameters!$D$19)/(parameters!$D$20-parameters!$D$19)</f>
        <v>23.373015873015873</v>
      </c>
      <c r="AR151" s="37">
        <f>IF(TechniqueData[[#This Row],[TAT Utility (unclipped)]]&gt;1,1, IF(TechniqueData[[#This Row],[TAT Utility (unclipped)]]&lt;0,0, TechniqueData[[#This Row],[TAT Utility (unclipped)]]) )</f>
        <v>1</v>
      </c>
      <c r="AS151" s="37">
        <f>(TechniqueData[[#This Row],[Ransomware (Total '# of ATT&amp;CK Observations)]]-parameters!$D$21)/(parameters!$D$22-parameters!$D$21)</f>
        <v>0</v>
      </c>
      <c r="AT151" s="37">
        <f>IF(TechniqueData[[#This Row],[Count Utility (unclipped)]]&gt;1,1, IF(TechniqueData[[#This Row],[Count Utility (unclipped)]]&lt;0,0, TechniqueData[[#This Row],[Count Utility (unclipped)]]) )</f>
        <v>0</v>
      </c>
      <c r="AU15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52" spans="1:47" ht="34" x14ac:dyDescent="0.2">
      <c r="A152" s="37">
        <f>parameters!$J$21*TechniqueData[[#This Row],[TAT Utility]]+parameters!$J$22*TechniqueData[[#This Row],[Count Utility]]</f>
        <v>0.3</v>
      </c>
      <c r="B152" s="37">
        <f t="shared" si="2"/>
        <v>62.123809523809527</v>
      </c>
      <c r="C152" s="37" t="s">
        <v>547</v>
      </c>
      <c r="D152" s="58" t="s">
        <v>543</v>
      </c>
      <c r="E152" s="37" t="s">
        <v>548</v>
      </c>
      <c r="F152" s="37">
        <v>1</v>
      </c>
      <c r="G152" s="37">
        <v>1</v>
      </c>
      <c r="H152" s="37">
        <f>parameters!$J$10*TechniqueData[[#This Row],[Before Utility]]+parameters!$J$11*TechniqueData[[#This Row],[After Utility]]</f>
        <v>0.1</v>
      </c>
      <c r="I152" s="37">
        <f>(TechniqueData[[#This Row],[Num. TID Before]]-parameters!$D$8)/(parameters!$D$9-parameters!$D$8)</f>
        <v>0.1</v>
      </c>
      <c r="J152" s="37">
        <f>IF(TechniqueData[[#This Row],[Before Utility (unclipped)]]&gt;1,1, IF(TechniqueData[[#This Row],[Before Utility (unclipped)]]&lt;0,0, TechniqueData[[#This Row],[Before Utility (unclipped)]]))</f>
        <v>0.1</v>
      </c>
      <c r="K152" s="37">
        <f>(TechniqueData[[#This Row],[Num. TID After]]-parameters!$D$10)/(parameters!$D$11-parameters!$D$10)</f>
        <v>0.1</v>
      </c>
      <c r="L152" s="37">
        <f>IF(TechniqueData[[#This Row],[After Utility (unclipped)]]&gt;1,1, IF(TechniqueData[[#This Row],[After Utility (unclipped)]]&lt;0,0, TechniqueData[[#This Row],[After Utility (unclipped)]]))</f>
        <v>0.1</v>
      </c>
      <c r="M152" s="37">
        <v>0</v>
      </c>
      <c r="N152" s="68">
        <v>0</v>
      </c>
      <c r="O152" s="68">
        <v>0</v>
      </c>
      <c r="P152" s="68">
        <v>1</v>
      </c>
      <c r="Q152" s="68">
        <v>0</v>
      </c>
      <c r="R152" s="69"/>
      <c r="S152" s="69">
        <v>0</v>
      </c>
      <c r="T152" s="69"/>
      <c r="U152" s="69">
        <v>0</v>
      </c>
      <c r="V152" s="37">
        <f>parameters!$J$4*TechniqueData[[#This Row],[Mitigations Utility]] + parameters!$J$5*TechniqueData[[#This Row],[Detections Utility]]</f>
        <v>4.7619047619047615E-3</v>
      </c>
      <c r="W152" s="37">
        <v>0</v>
      </c>
      <c r="X152" s="37">
        <v>0</v>
      </c>
      <c r="Y152" s="37">
        <v>0</v>
      </c>
      <c r="Z152" s="37">
        <v>1</v>
      </c>
      <c r="AA152" s="37">
        <v>0.01</v>
      </c>
      <c r="AB152" s="37">
        <v>0.01</v>
      </c>
      <c r="AC152" s="37"/>
      <c r="AD152" s="58" t="s">
        <v>549</v>
      </c>
      <c r="AE152" s="37" t="str" cm="1">
        <f t="array" ref="AE152">IF(SUMPRODUCT(--(NOT(ISERR(SEARCH({"Process","Command","Script","WMI","Module","Pipe","Service"},AD152)))))&gt;0,"1","0")</f>
        <v>1</v>
      </c>
      <c r="AF152" s="37">
        <v>148</v>
      </c>
      <c r="AG152" s="37" t="str" cm="1">
        <f t="array" ref="AG152">IF(SUMPRODUCT(--(NOT(ISERR(SEARCH({"Network","Firewall"},AD152)))))&gt;0,"1","0")</f>
        <v>0</v>
      </c>
      <c r="AH152" s="37">
        <v>148</v>
      </c>
      <c r="AI152" s="37" t="str" cm="1">
        <f t="array" ref="AI152">IF(SUMPRODUCT(--(NOT(ISERR(SEARCH({"File","Group","Logon","Schedule","User","Registry","Active","Application"},AD152)))))&gt;0,"1","0")</f>
        <v>1</v>
      </c>
      <c r="AJ152" s="37">
        <v>148</v>
      </c>
      <c r="AK152" s="37" t="str" cm="1">
        <f t="array" ref="AK152">IF(SUMPRODUCT(--(NOT(ISERR(SEARCH({"Cloud","Cluster","Container","Image","Instance","Pod","Snapshot","Volume"},AD152)))))&gt;0,"1","0")</f>
        <v>0</v>
      </c>
      <c r="AL152" s="37">
        <v>148</v>
      </c>
      <c r="AM152" s="37" t="str" cm="1">
        <f t="array" ref="AM152">IF(SUMPRODUCT(--(NOT(ISERR(SEARCH({"Drive","Firmware","Host","Kernel"},AD152)))))&gt;0,"1","0")</f>
        <v>0</v>
      </c>
      <c r="AN152" s="37">
        <v>0</v>
      </c>
      <c r="AO152" s="37">
        <v>0</v>
      </c>
      <c r="AP152" s="37">
        <f>parameters!$J$21*TechniqueData[[#This Row],[TAT Utility]]+parameters!$J$22*TechniqueData[[#This Row],[Count Utility]]</f>
        <v>0.3</v>
      </c>
      <c r="AQ152" s="37">
        <f>(TechniqueData[[#This Row],[Total Top Att&amp;ck Score ]]-parameters!$D$19)/(parameters!$D$20-parameters!$D$19)</f>
        <v>20.707936507936509</v>
      </c>
      <c r="AR152" s="37">
        <f>IF(TechniqueData[[#This Row],[TAT Utility (unclipped)]]&gt;1,1, IF(TechniqueData[[#This Row],[TAT Utility (unclipped)]]&lt;0,0, TechniqueData[[#This Row],[TAT Utility (unclipped)]]) )</f>
        <v>1</v>
      </c>
      <c r="AS152" s="37">
        <f>(TechniqueData[[#This Row],[Ransomware (Total '# of ATT&amp;CK Observations)]]-parameters!$D$21)/(parameters!$D$22-parameters!$D$21)</f>
        <v>0</v>
      </c>
      <c r="AT152" s="37">
        <f>IF(TechniqueData[[#This Row],[Count Utility (unclipped)]]&gt;1,1, IF(TechniqueData[[#This Row],[Count Utility (unclipped)]]&lt;0,0, TechniqueData[[#This Row],[Count Utility (unclipped)]]) )</f>
        <v>0</v>
      </c>
      <c r="AU15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53" spans="1:47" ht="51" x14ac:dyDescent="0.2">
      <c r="A153" s="37">
        <f>parameters!$J$21*TechniqueData[[#This Row],[TAT Utility]]+parameters!$J$22*TechniqueData[[#This Row],[Count Utility]]</f>
        <v>0.43333333333333335</v>
      </c>
      <c r="B153" s="37">
        <f t="shared" si="2"/>
        <v>810.56068785714285</v>
      </c>
      <c r="C153" s="37" t="s">
        <v>550</v>
      </c>
      <c r="D153" s="58" t="s">
        <v>551</v>
      </c>
      <c r="E153" s="37"/>
      <c r="F153" s="37">
        <v>6</v>
      </c>
      <c r="G153" s="37">
        <v>5</v>
      </c>
      <c r="H153" s="37">
        <f>parameters!$J$10*TechniqueData[[#This Row],[Before Utility]]+parameters!$J$11*TechniqueData[[#This Row],[After Utility]]</f>
        <v>0.55000000000000004</v>
      </c>
      <c r="I153" s="37">
        <f>(TechniqueData[[#This Row],[Num. TID Before]]-parameters!$D$8)/(parameters!$D$9-parameters!$D$8)</f>
        <v>0.6</v>
      </c>
      <c r="J153" s="37">
        <f>IF(TechniqueData[[#This Row],[Before Utility (unclipped)]]&gt;1,1, IF(TechniqueData[[#This Row],[Before Utility (unclipped)]]&lt;0,0, TechniqueData[[#This Row],[Before Utility (unclipped)]]))</f>
        <v>0.6</v>
      </c>
      <c r="K153" s="37">
        <f>(TechniqueData[[#This Row],[Num. TID After]]-parameters!$D$10)/(parameters!$D$11-parameters!$D$10)</f>
        <v>0.5</v>
      </c>
      <c r="L153" s="37">
        <f>IF(TechniqueData[[#This Row],[After Utility (unclipped)]]&gt;1,1, IF(TechniqueData[[#This Row],[After Utility (unclipped)]]&lt;0,0, TechniqueData[[#This Row],[After Utility (unclipped)]]))</f>
        <v>0.5</v>
      </c>
      <c r="M153" s="37">
        <v>7.7229999999999998E-3</v>
      </c>
      <c r="N153" s="68">
        <v>0</v>
      </c>
      <c r="O153" s="68">
        <v>42</v>
      </c>
      <c r="P153" s="68">
        <v>40</v>
      </c>
      <c r="Q153" s="68">
        <v>51</v>
      </c>
      <c r="R153" s="69" t="s">
        <v>552</v>
      </c>
      <c r="S153" s="69">
        <v>11</v>
      </c>
      <c r="T153" s="69" t="s">
        <v>553</v>
      </c>
      <c r="U153" s="69">
        <v>23</v>
      </c>
      <c r="V153" s="37">
        <f>parameters!$J$4*TechniqueData[[#This Row],[Mitigations Utility]] + parameters!$J$5*TechniqueData[[#This Row],[Detections Utility]]</f>
        <v>0.80000009523809523</v>
      </c>
      <c r="W153" s="37">
        <v>34</v>
      </c>
      <c r="X153" s="37">
        <v>0.61818200000000001</v>
      </c>
      <c r="Y153" s="37">
        <v>0.61818200000000001</v>
      </c>
      <c r="Z153" s="37">
        <v>133</v>
      </c>
      <c r="AA153" s="37">
        <v>1.33</v>
      </c>
      <c r="AB153" s="37">
        <v>1</v>
      </c>
      <c r="AC153" s="37"/>
      <c r="AD153" s="58" t="s">
        <v>554</v>
      </c>
      <c r="AE153" s="37" t="str" cm="1">
        <f t="array" ref="AE153">IF(SUMPRODUCT(--(NOT(ISERR(SEARCH({"Process","Command","Script","WMI","Module","Pipe","Service"},AD153)))))&gt;0,"1","0")</f>
        <v>0</v>
      </c>
      <c r="AF153" s="37">
        <v>149</v>
      </c>
      <c r="AG153" s="37" t="str" cm="1">
        <f t="array" ref="AG153">IF(SUMPRODUCT(--(NOT(ISERR(SEARCH({"Network","Firewall"},AD153)))))&gt;0,"1","0")</f>
        <v>0</v>
      </c>
      <c r="AH153" s="37">
        <v>149</v>
      </c>
      <c r="AI153" s="37" t="str" cm="1">
        <f t="array" ref="AI153">IF(SUMPRODUCT(--(NOT(ISERR(SEARCH({"File","Group","Logon","Schedule","User","Registry","Active","Application"},AD153)))))&gt;0,"1","0")</f>
        <v>1</v>
      </c>
      <c r="AJ153" s="37">
        <v>149</v>
      </c>
      <c r="AK153" s="37" t="str" cm="1">
        <f t="array" ref="AK153">IF(SUMPRODUCT(--(NOT(ISERR(SEARCH({"Cloud","Cluster","Container","Image","Instance","Pod","Snapshot","Volume"},AD153)))))&gt;0,"1","0")</f>
        <v>0</v>
      </c>
      <c r="AL153" s="37">
        <v>149</v>
      </c>
      <c r="AM153" s="37" t="str" cm="1">
        <f t="array" ref="AM153">IF(SUMPRODUCT(--(NOT(ISERR(SEARCH({"Drive","Firmware","Host","Kernel"},AD153)))))&gt;0,"1","0")</f>
        <v>0</v>
      </c>
      <c r="AN153" s="37">
        <v>0</v>
      </c>
      <c r="AO153" s="37">
        <v>4</v>
      </c>
      <c r="AP153" s="37">
        <f>parameters!$J$21*TechniqueData[[#This Row],[TAT Utility]]+parameters!$J$22*TechniqueData[[#This Row],[Count Utility]]</f>
        <v>0.43333333333333335</v>
      </c>
      <c r="AQ153" s="37">
        <f>(TechniqueData[[#This Row],[Total Top Att&amp;ck Score ]]-parameters!$D$19)/(parameters!$D$20-parameters!$D$19)</f>
        <v>270.18689595238095</v>
      </c>
      <c r="AR153" s="37">
        <f>IF(TechniqueData[[#This Row],[TAT Utility (unclipped)]]&gt;1,1, IF(TechniqueData[[#This Row],[TAT Utility (unclipped)]]&lt;0,0, TechniqueData[[#This Row],[TAT Utility (unclipped)]]) )</f>
        <v>1</v>
      </c>
      <c r="AS153" s="37">
        <f>(TechniqueData[[#This Row],[Ransomware (Total '# of ATT&amp;CK Observations)]]-parameters!$D$21)/(parameters!$D$22-parameters!$D$21)</f>
        <v>0.19047619047619047</v>
      </c>
      <c r="AT153" s="37">
        <f>IF(TechniqueData[[#This Row],[Count Utility (unclipped)]]&gt;1,1, IF(TechniqueData[[#This Row],[Count Utility (unclipped)]]&lt;0,0, TechniqueData[[#This Row],[Count Utility (unclipped)]]) )</f>
        <v>0.19047619047619047</v>
      </c>
      <c r="AU15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25.827323424036276</v>
      </c>
    </row>
    <row r="154" spans="1:47" ht="34" x14ac:dyDescent="0.2">
      <c r="A154" s="37">
        <f>parameters!$J$21*TechniqueData[[#This Row],[TAT Utility]]+parameters!$J$22*TechniqueData[[#This Row],[Count Utility]]</f>
        <v>0.33333333333333331</v>
      </c>
      <c r="B154" s="37">
        <f t="shared" si="2"/>
        <v>183.1618761428571</v>
      </c>
      <c r="C154" s="37" t="s">
        <v>555</v>
      </c>
      <c r="D154" s="58" t="s">
        <v>551</v>
      </c>
      <c r="E154" s="37" t="s">
        <v>556</v>
      </c>
      <c r="F154" s="37">
        <v>1</v>
      </c>
      <c r="G154" s="37">
        <v>1</v>
      </c>
      <c r="H154" s="37">
        <f>parameters!$J$10*TechniqueData[[#This Row],[Before Utility]]+parameters!$J$11*TechniqueData[[#This Row],[After Utility]]</f>
        <v>0.1</v>
      </c>
      <c r="I154" s="37">
        <f>(TechniqueData[[#This Row],[Num. TID Before]]-parameters!$D$8)/(parameters!$D$9-parameters!$D$8)</f>
        <v>0.1</v>
      </c>
      <c r="J154" s="37">
        <f>IF(TechniqueData[[#This Row],[Before Utility (unclipped)]]&gt;1,1, IF(TechniqueData[[#This Row],[Before Utility (unclipped)]]&lt;0,0, TechniqueData[[#This Row],[Before Utility (unclipped)]]))</f>
        <v>0.1</v>
      </c>
      <c r="K154" s="37">
        <f>(TechniqueData[[#This Row],[Num. TID After]]-parameters!$D$10)/(parameters!$D$11-parameters!$D$10)</f>
        <v>0.1</v>
      </c>
      <c r="L154" s="37">
        <f>IF(TechniqueData[[#This Row],[After Utility (unclipped)]]&gt;1,1, IF(TechniqueData[[#This Row],[After Utility (unclipped)]]&lt;0,0, TechniqueData[[#This Row],[After Utility (unclipped)]]))</f>
        <v>0.1</v>
      </c>
      <c r="M154" s="37">
        <v>0</v>
      </c>
      <c r="N154" s="68">
        <v>0</v>
      </c>
      <c r="O154" s="68">
        <v>1</v>
      </c>
      <c r="P154" s="68">
        <v>2</v>
      </c>
      <c r="Q154" s="68">
        <v>8</v>
      </c>
      <c r="R154" s="69" t="s">
        <v>557</v>
      </c>
      <c r="S154" s="69">
        <v>2</v>
      </c>
      <c r="T154" s="69" t="s">
        <v>558</v>
      </c>
      <c r="U154" s="69">
        <v>14</v>
      </c>
      <c r="V154" s="37">
        <f>parameters!$J$4*TechniqueData[[#This Row],[Mitigations Utility]] + parameters!$J$5*TechniqueData[[#This Row],[Detections Utility]]</f>
        <v>0.20476185714285711</v>
      </c>
      <c r="W154" s="37">
        <v>16</v>
      </c>
      <c r="X154" s="37">
        <v>0.29090899999999997</v>
      </c>
      <c r="Y154" s="37">
        <v>0.29090899999999997</v>
      </c>
      <c r="Z154" s="37">
        <v>11</v>
      </c>
      <c r="AA154" s="37">
        <v>0.11</v>
      </c>
      <c r="AB154" s="37">
        <v>0.11</v>
      </c>
      <c r="AC154" s="37"/>
      <c r="AD154" s="58" t="s">
        <v>559</v>
      </c>
      <c r="AE154" s="37" t="str" cm="1">
        <f t="array" ref="AE154">IF(SUMPRODUCT(--(NOT(ISERR(SEARCH({"Process","Command","Script","WMI","Module","Pipe","Service"},AD154)))))&gt;0,"1","0")</f>
        <v>0</v>
      </c>
      <c r="AF154" s="37">
        <v>150</v>
      </c>
      <c r="AG154" s="37" t="str" cm="1">
        <f t="array" ref="AG154">IF(SUMPRODUCT(--(NOT(ISERR(SEARCH({"Network","Firewall"},AD154)))))&gt;0,"1","0")</f>
        <v>0</v>
      </c>
      <c r="AH154" s="37">
        <v>150</v>
      </c>
      <c r="AI154" s="37" t="str" cm="1">
        <f t="array" ref="AI154">IF(SUMPRODUCT(--(NOT(ISERR(SEARCH({"File","Group","Logon","Schedule","User","Registry","Active","Application"},AD154)))))&gt;0,"1","0")</f>
        <v>1</v>
      </c>
      <c r="AJ154" s="37">
        <v>150</v>
      </c>
      <c r="AK154" s="37" t="str" cm="1">
        <f t="array" ref="AK154">IF(SUMPRODUCT(--(NOT(ISERR(SEARCH({"Cloud","Cluster","Container","Image","Instance","Pod","Snapshot","Volume"},AD154)))))&gt;0,"1","0")</f>
        <v>0</v>
      </c>
      <c r="AL154" s="37">
        <v>150</v>
      </c>
      <c r="AM154" s="37" t="str" cm="1">
        <f t="array" ref="AM154">IF(SUMPRODUCT(--(NOT(ISERR(SEARCH({"Drive","Firmware","Host","Kernel"},AD154)))))&gt;0,"1","0")</f>
        <v>0</v>
      </c>
      <c r="AN154" s="37">
        <v>0</v>
      </c>
      <c r="AO154" s="37">
        <v>1</v>
      </c>
      <c r="AP154" s="37">
        <f>parameters!$J$21*TechniqueData[[#This Row],[TAT Utility]]+parameters!$J$22*TechniqueData[[#This Row],[Count Utility]]</f>
        <v>0.33333333333333331</v>
      </c>
      <c r="AQ154" s="37">
        <f>(TechniqueData[[#This Row],[Total Top Att&amp;ck Score ]]-parameters!$D$19)/(parameters!$D$20-parameters!$D$19)</f>
        <v>61.053958714285699</v>
      </c>
      <c r="AR154" s="37">
        <f>IF(TechniqueData[[#This Row],[TAT Utility (unclipped)]]&gt;1,1, IF(TechniqueData[[#This Row],[TAT Utility (unclipped)]]&lt;0,0, TechniqueData[[#This Row],[TAT Utility (unclipped)]]) )</f>
        <v>1</v>
      </c>
      <c r="AS154" s="37">
        <f>(TechniqueData[[#This Row],[Ransomware (Total '# of ATT&amp;CK Observations)]]-parameters!$D$21)/(parameters!$D$22-parameters!$D$21)</f>
        <v>4.7619047619047616E-2</v>
      </c>
      <c r="AT154" s="37">
        <f>IF(TechniqueData[[#This Row],[Count Utility (unclipped)]]&gt;1,1, IF(TechniqueData[[#This Row],[Count Utility (unclipped)]]&lt;0,0, TechniqueData[[#This Row],[Count Utility (unclipped)]]) )</f>
        <v>4.7619047619047616E-2</v>
      </c>
      <c r="AU15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1.4774752074829927</v>
      </c>
    </row>
    <row r="155" spans="1:47" ht="51" x14ac:dyDescent="0.2">
      <c r="A155" s="37">
        <f>parameters!$J$21*TechniqueData[[#This Row],[TAT Utility]]+parameters!$J$22*TechniqueData[[#This Row],[Count Utility]]</f>
        <v>0.43333333333333335</v>
      </c>
      <c r="B155" s="37">
        <f t="shared" si="2"/>
        <v>233.35720047619049</v>
      </c>
      <c r="C155" s="37" t="s">
        <v>560</v>
      </c>
      <c r="D155" s="58" t="s">
        <v>551</v>
      </c>
      <c r="E155" s="37" t="s">
        <v>561</v>
      </c>
      <c r="F155" s="37">
        <v>1</v>
      </c>
      <c r="G155" s="37">
        <v>1</v>
      </c>
      <c r="H155" s="37">
        <f>parameters!$J$10*TechniqueData[[#This Row],[Before Utility]]+parameters!$J$11*TechniqueData[[#This Row],[After Utility]]</f>
        <v>0.1</v>
      </c>
      <c r="I155" s="37">
        <f>(TechniqueData[[#This Row],[Num. TID Before]]-parameters!$D$8)/(parameters!$D$9-parameters!$D$8)</f>
        <v>0.1</v>
      </c>
      <c r="J155" s="37">
        <f>IF(TechniqueData[[#This Row],[Before Utility (unclipped)]]&gt;1,1, IF(TechniqueData[[#This Row],[Before Utility (unclipped)]]&lt;0,0, TechniqueData[[#This Row],[Before Utility (unclipped)]]))</f>
        <v>0.1</v>
      </c>
      <c r="K155" s="37">
        <f>(TechniqueData[[#This Row],[Num. TID After]]-parameters!$D$10)/(parameters!$D$11-parameters!$D$10)</f>
        <v>0.1</v>
      </c>
      <c r="L155" s="37">
        <f>IF(TechniqueData[[#This Row],[After Utility (unclipped)]]&gt;1,1, IF(TechniqueData[[#This Row],[After Utility (unclipped)]]&lt;0,0, TechniqueData[[#This Row],[After Utility (unclipped)]]))</f>
        <v>0.1</v>
      </c>
      <c r="M155" s="37">
        <v>0</v>
      </c>
      <c r="N155" s="68">
        <v>5</v>
      </c>
      <c r="O155" s="68">
        <v>1</v>
      </c>
      <c r="P155" s="68">
        <v>2</v>
      </c>
      <c r="Q155" s="68">
        <v>6</v>
      </c>
      <c r="R155" s="69" t="s">
        <v>562</v>
      </c>
      <c r="S155" s="69">
        <v>11</v>
      </c>
      <c r="T155" s="69" t="s">
        <v>563</v>
      </c>
      <c r="U155" s="69">
        <v>12</v>
      </c>
      <c r="V155" s="37">
        <f>parameters!$J$4*TechniqueData[[#This Row],[Mitigations Utility]] + parameters!$J$5*TechniqueData[[#This Row],[Detections Utility]]</f>
        <v>0.28571438095238094</v>
      </c>
      <c r="W155" s="37">
        <v>23</v>
      </c>
      <c r="X155" s="37">
        <v>0.418182</v>
      </c>
      <c r="Y155" s="37">
        <v>0.418182</v>
      </c>
      <c r="Z155" s="37">
        <v>14</v>
      </c>
      <c r="AA155" s="37">
        <v>0.14000000000000001</v>
      </c>
      <c r="AB155" s="37">
        <v>0.14000000000000001</v>
      </c>
      <c r="AC155" s="37"/>
      <c r="AD155" s="58" t="s">
        <v>554</v>
      </c>
      <c r="AE155" s="37" t="str" cm="1">
        <f t="array" ref="AE155">IF(SUMPRODUCT(--(NOT(ISERR(SEARCH({"Process","Command","Script","WMI","Module","Pipe","Service"},AD155)))))&gt;0,"1","0")</f>
        <v>0</v>
      </c>
      <c r="AF155" s="37">
        <v>151</v>
      </c>
      <c r="AG155" s="37" t="str" cm="1">
        <f t="array" ref="AG155">IF(SUMPRODUCT(--(NOT(ISERR(SEARCH({"Network","Firewall"},AD155)))))&gt;0,"1","0")</f>
        <v>0</v>
      </c>
      <c r="AH155" s="37">
        <v>151</v>
      </c>
      <c r="AI155" s="37" t="str" cm="1">
        <f t="array" ref="AI155">IF(SUMPRODUCT(--(NOT(ISERR(SEARCH({"File","Group","Logon","Schedule","User","Registry","Active","Application"},AD155)))))&gt;0,"1","0")</f>
        <v>1</v>
      </c>
      <c r="AJ155" s="37">
        <v>151</v>
      </c>
      <c r="AK155" s="37" t="str" cm="1">
        <f t="array" ref="AK155">IF(SUMPRODUCT(--(NOT(ISERR(SEARCH({"Cloud","Cluster","Container","Image","Instance","Pod","Snapshot","Volume"},AD155)))))&gt;0,"1","0")</f>
        <v>0</v>
      </c>
      <c r="AL155" s="37">
        <v>151</v>
      </c>
      <c r="AM155" s="37" t="str" cm="1">
        <f t="array" ref="AM155">IF(SUMPRODUCT(--(NOT(ISERR(SEARCH({"Drive","Firmware","Host","Kernel"},AD155)))))&gt;0,"1","0")</f>
        <v>0</v>
      </c>
      <c r="AN155" s="37">
        <v>0</v>
      </c>
      <c r="AO155" s="37">
        <v>4</v>
      </c>
      <c r="AP155" s="37">
        <f>parameters!$J$21*TechniqueData[[#This Row],[TAT Utility]]+parameters!$J$22*TechniqueData[[#This Row],[Count Utility]]</f>
        <v>0.43333333333333335</v>
      </c>
      <c r="AQ155" s="37">
        <f>(TechniqueData[[#This Row],[Total Top Att&amp;ck Score ]]-parameters!$D$19)/(parameters!$D$20-parameters!$D$19)</f>
        <v>77.7857334920635</v>
      </c>
      <c r="AR155" s="37">
        <f>IF(TechniqueData[[#This Row],[TAT Utility (unclipped)]]&gt;1,1, IF(TechniqueData[[#This Row],[TAT Utility (unclipped)]]&lt;0,0, TechniqueData[[#This Row],[TAT Utility (unclipped)]]) )</f>
        <v>1</v>
      </c>
      <c r="AS155" s="37">
        <f>(TechniqueData[[#This Row],[Ransomware (Total '# of ATT&amp;CK Observations)]]-parameters!$D$21)/(parameters!$D$22-parameters!$D$21)</f>
        <v>0.19047619047619047</v>
      </c>
      <c r="AT155" s="37">
        <f>IF(TechniqueData[[#This Row],[Count Utility (unclipped)]]&gt;1,1, IF(TechniqueData[[#This Row],[Count Utility (unclipped)]]&lt;0,0, TechniqueData[[#This Row],[Count Utility (unclipped)]]) )</f>
        <v>0.19047619047619047</v>
      </c>
      <c r="AU15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7.5034031897203315</v>
      </c>
    </row>
    <row r="156" spans="1:47" ht="51" x14ac:dyDescent="0.2">
      <c r="A156" s="37">
        <f>parameters!$J$21*TechniqueData[[#This Row],[TAT Utility]]+parameters!$J$22*TechniqueData[[#This Row],[Count Utility]]</f>
        <v>0.33333333333333331</v>
      </c>
      <c r="B156" s="37">
        <f t="shared" si="2"/>
        <v>266.80008700000002</v>
      </c>
      <c r="C156" s="37" t="s">
        <v>564</v>
      </c>
      <c r="D156" s="58" t="s">
        <v>551</v>
      </c>
      <c r="E156" s="37" t="s">
        <v>565</v>
      </c>
      <c r="F156" s="37">
        <v>1</v>
      </c>
      <c r="G156" s="37">
        <v>1</v>
      </c>
      <c r="H156" s="37">
        <f>parameters!$J$10*TechniqueData[[#This Row],[Before Utility]]+parameters!$J$11*TechniqueData[[#This Row],[After Utility]]</f>
        <v>0.1</v>
      </c>
      <c r="I156" s="37">
        <f>(TechniqueData[[#This Row],[Num. TID Before]]-parameters!$D$8)/(parameters!$D$9-parameters!$D$8)</f>
        <v>0.1</v>
      </c>
      <c r="J156" s="37">
        <f>IF(TechniqueData[[#This Row],[Before Utility (unclipped)]]&gt;1,1, IF(TechniqueData[[#This Row],[Before Utility (unclipped)]]&lt;0,0, TechniqueData[[#This Row],[Before Utility (unclipped)]]))</f>
        <v>0.1</v>
      </c>
      <c r="K156" s="37">
        <f>(TechniqueData[[#This Row],[Num. TID After]]-parameters!$D$10)/(parameters!$D$11-parameters!$D$10)</f>
        <v>0.1</v>
      </c>
      <c r="L156" s="37">
        <f>IF(TechniqueData[[#This Row],[After Utility (unclipped)]]&gt;1,1, IF(TechniqueData[[#This Row],[After Utility (unclipped)]]&lt;0,0, TechniqueData[[#This Row],[After Utility (unclipped)]]))</f>
        <v>0.1</v>
      </c>
      <c r="M156" s="37">
        <v>0</v>
      </c>
      <c r="N156" s="68">
        <v>5</v>
      </c>
      <c r="O156" s="68">
        <v>1</v>
      </c>
      <c r="P156" s="68">
        <v>5</v>
      </c>
      <c r="Q156" s="68">
        <v>2</v>
      </c>
      <c r="R156" s="69" t="s">
        <v>566</v>
      </c>
      <c r="S156" s="69">
        <v>10</v>
      </c>
      <c r="T156" s="69" t="s">
        <v>567</v>
      </c>
      <c r="U156" s="69">
        <v>19</v>
      </c>
      <c r="V156" s="37">
        <f>parameters!$J$4*TechniqueData[[#This Row],[Mitigations Utility]] + parameters!$J$5*TechniqueData[[#This Row],[Detections Utility]]</f>
        <v>0.33809538095238095</v>
      </c>
      <c r="W156" s="37">
        <v>29</v>
      </c>
      <c r="X156" s="37">
        <v>0.52727299999999999</v>
      </c>
      <c r="Y156" s="37">
        <v>0.52727299999999999</v>
      </c>
      <c r="Z156" s="37">
        <v>13</v>
      </c>
      <c r="AA156" s="37">
        <v>0.13</v>
      </c>
      <c r="AB156" s="37">
        <v>0.13</v>
      </c>
      <c r="AC156" s="37"/>
      <c r="AD156" s="58" t="s">
        <v>554</v>
      </c>
      <c r="AE156" s="37" t="str" cm="1">
        <f t="array" ref="AE156">IF(SUMPRODUCT(--(NOT(ISERR(SEARCH({"Process","Command","Script","WMI","Module","Pipe","Service"},AD156)))))&gt;0,"1","0")</f>
        <v>0</v>
      </c>
      <c r="AF156" s="37">
        <v>152</v>
      </c>
      <c r="AG156" s="37" t="str" cm="1">
        <f t="array" ref="AG156">IF(SUMPRODUCT(--(NOT(ISERR(SEARCH({"Network","Firewall"},AD156)))))&gt;0,"1","0")</f>
        <v>0</v>
      </c>
      <c r="AH156" s="37">
        <v>152</v>
      </c>
      <c r="AI156" s="37" t="str" cm="1">
        <f t="array" ref="AI156">IF(SUMPRODUCT(--(NOT(ISERR(SEARCH({"File","Group","Logon","Schedule","User","Registry","Active","Application"},AD156)))))&gt;0,"1","0")</f>
        <v>1</v>
      </c>
      <c r="AJ156" s="37">
        <v>152</v>
      </c>
      <c r="AK156" s="37" t="str" cm="1">
        <f t="array" ref="AK156">IF(SUMPRODUCT(--(NOT(ISERR(SEARCH({"Cloud","Cluster","Container","Image","Instance","Pod","Snapshot","Volume"},AD156)))))&gt;0,"1","0")</f>
        <v>0</v>
      </c>
      <c r="AL156" s="37">
        <v>152</v>
      </c>
      <c r="AM156" s="37" t="str" cm="1">
        <f t="array" ref="AM156">IF(SUMPRODUCT(--(NOT(ISERR(SEARCH({"Drive","Firmware","Host","Kernel"},AD156)))))&gt;0,"1","0")</f>
        <v>0</v>
      </c>
      <c r="AN156" s="37">
        <v>0</v>
      </c>
      <c r="AO156" s="37">
        <v>1</v>
      </c>
      <c r="AP156" s="37">
        <f>parameters!$J$21*TechniqueData[[#This Row],[TAT Utility]]+parameters!$J$22*TechniqueData[[#This Row],[Count Utility]]</f>
        <v>0.33333333333333331</v>
      </c>
      <c r="AQ156" s="37">
        <f>(TechniqueData[[#This Row],[Total Top Att&amp;ck Score ]]-parameters!$D$19)/(parameters!$D$20-parameters!$D$19)</f>
        <v>88.933362333333335</v>
      </c>
      <c r="AR156" s="37">
        <f>IF(TechniqueData[[#This Row],[TAT Utility (unclipped)]]&gt;1,1, IF(TechniqueData[[#This Row],[TAT Utility (unclipped)]]&lt;0,0, TechniqueData[[#This Row],[TAT Utility (unclipped)]]) )</f>
        <v>1</v>
      </c>
      <c r="AS156" s="37">
        <f>(TechniqueData[[#This Row],[Ransomware (Total '# of ATT&amp;CK Observations)]]-parameters!$D$21)/(parameters!$D$22-parameters!$D$21)</f>
        <v>4.7619047619047616E-2</v>
      </c>
      <c r="AT156" s="37">
        <f>IF(TechniqueData[[#This Row],[Count Utility (unclipped)]]&gt;1,1, IF(TechniqueData[[#This Row],[Count Utility (unclipped)]]&lt;0,0, TechniqueData[[#This Row],[Count Utility (unclipped)]]) )</f>
        <v>4.7619047619047616E-2</v>
      </c>
      <c r="AU15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2.1412705317460317</v>
      </c>
    </row>
    <row r="157" spans="1:47" ht="51" x14ac:dyDescent="0.2">
      <c r="A157" s="37">
        <f>parameters!$J$21*TechniqueData[[#This Row],[TAT Utility]]+parameters!$J$22*TechniqueData[[#This Row],[Count Utility]]</f>
        <v>0.33333333333333331</v>
      </c>
      <c r="B157" s="37">
        <f t="shared" si="2"/>
        <v>353.20482028571428</v>
      </c>
      <c r="C157" s="37" t="s">
        <v>568</v>
      </c>
      <c r="D157" s="58" t="s">
        <v>551</v>
      </c>
      <c r="E157" s="37" t="s">
        <v>569</v>
      </c>
      <c r="F157" s="37">
        <v>1</v>
      </c>
      <c r="G157" s="37">
        <v>1</v>
      </c>
      <c r="H157" s="37">
        <f>parameters!$J$10*TechniqueData[[#This Row],[Before Utility]]+parameters!$J$11*TechniqueData[[#This Row],[After Utility]]</f>
        <v>0.1</v>
      </c>
      <c r="I157" s="37">
        <f>(TechniqueData[[#This Row],[Num. TID Before]]-parameters!$D$8)/(parameters!$D$9-parameters!$D$8)</f>
        <v>0.1</v>
      </c>
      <c r="J157" s="37">
        <f>IF(TechniqueData[[#This Row],[Before Utility (unclipped)]]&gt;1,1, IF(TechniqueData[[#This Row],[Before Utility (unclipped)]]&lt;0,0, TechniqueData[[#This Row],[Before Utility (unclipped)]]))</f>
        <v>0.1</v>
      </c>
      <c r="K157" s="37">
        <f>(TechniqueData[[#This Row],[Num. TID After]]-parameters!$D$10)/(parameters!$D$11-parameters!$D$10)</f>
        <v>0.1</v>
      </c>
      <c r="L157" s="37">
        <f>IF(TechniqueData[[#This Row],[After Utility (unclipped)]]&gt;1,1, IF(TechniqueData[[#This Row],[After Utility (unclipped)]]&lt;0,0, TechniqueData[[#This Row],[After Utility (unclipped)]]))</f>
        <v>0.1</v>
      </c>
      <c r="M157" s="37">
        <v>0</v>
      </c>
      <c r="N157" s="68">
        <v>0</v>
      </c>
      <c r="O157" s="68">
        <v>3</v>
      </c>
      <c r="P157" s="68">
        <v>1</v>
      </c>
      <c r="Q157" s="68">
        <v>28</v>
      </c>
      <c r="R157" s="69" t="s">
        <v>570</v>
      </c>
      <c r="S157" s="69">
        <v>12</v>
      </c>
      <c r="T157" s="69" t="s">
        <v>571</v>
      </c>
      <c r="U157" s="69">
        <v>22</v>
      </c>
      <c r="V157" s="37">
        <f>parameters!$J$4*TechniqueData[[#This Row],[Mitigations Utility]] + parameters!$J$5*TechniqueData[[#This Row],[Detections Utility]]</f>
        <v>0.47619057142857146</v>
      </c>
      <c r="W157" s="37">
        <v>34</v>
      </c>
      <c r="X157" s="37">
        <v>0.61818200000000001</v>
      </c>
      <c r="Y157" s="37">
        <v>0.61818200000000001</v>
      </c>
      <c r="Z157" s="37">
        <v>32</v>
      </c>
      <c r="AA157" s="37">
        <v>0.32</v>
      </c>
      <c r="AB157" s="37">
        <v>0.32</v>
      </c>
      <c r="AC157" s="37"/>
      <c r="AD157" s="58" t="s">
        <v>554</v>
      </c>
      <c r="AE157" s="37" t="str" cm="1">
        <f t="array" ref="AE157">IF(SUMPRODUCT(--(NOT(ISERR(SEARCH({"Process","Command","Script","WMI","Module","Pipe","Service"},AD157)))))&gt;0,"1","0")</f>
        <v>0</v>
      </c>
      <c r="AF157" s="37">
        <v>153</v>
      </c>
      <c r="AG157" s="37" t="str" cm="1">
        <f t="array" ref="AG157">IF(SUMPRODUCT(--(NOT(ISERR(SEARCH({"Network","Firewall"},AD157)))))&gt;0,"1","0")</f>
        <v>0</v>
      </c>
      <c r="AH157" s="37">
        <v>153</v>
      </c>
      <c r="AI157" s="37" t="str" cm="1">
        <f t="array" ref="AI157">IF(SUMPRODUCT(--(NOT(ISERR(SEARCH({"File","Group","Logon","Schedule","User","Registry","Active","Application"},AD157)))))&gt;0,"1","0")</f>
        <v>1</v>
      </c>
      <c r="AJ157" s="37">
        <v>153</v>
      </c>
      <c r="AK157" s="37" t="str" cm="1">
        <f t="array" ref="AK157">IF(SUMPRODUCT(--(NOT(ISERR(SEARCH({"Cloud","Cluster","Container","Image","Instance","Pod","Snapshot","Volume"},AD157)))))&gt;0,"1","0")</f>
        <v>0</v>
      </c>
      <c r="AL157" s="37">
        <v>153</v>
      </c>
      <c r="AM157" s="37" t="str" cm="1">
        <f t="array" ref="AM157">IF(SUMPRODUCT(--(NOT(ISERR(SEARCH({"Drive","Firmware","Host","Kernel"},AD157)))))&gt;0,"1","0")</f>
        <v>0</v>
      </c>
      <c r="AN157" s="37">
        <v>0</v>
      </c>
      <c r="AO157" s="37">
        <v>1</v>
      </c>
      <c r="AP157" s="37">
        <f>parameters!$J$21*TechniqueData[[#This Row],[TAT Utility]]+parameters!$J$22*TechniqueData[[#This Row],[Count Utility]]</f>
        <v>0.33333333333333331</v>
      </c>
      <c r="AQ157" s="37">
        <f>(TechniqueData[[#This Row],[Total Top Att&amp;ck Score ]]-parameters!$D$19)/(parameters!$D$20-parameters!$D$19)</f>
        <v>117.73494009523809</v>
      </c>
      <c r="AR157" s="37">
        <f>IF(TechniqueData[[#This Row],[TAT Utility (unclipped)]]&gt;1,1, IF(TechniqueData[[#This Row],[TAT Utility (unclipped)]]&lt;0,0, TechniqueData[[#This Row],[TAT Utility (unclipped)]]) )</f>
        <v>1</v>
      </c>
      <c r="AS157" s="37">
        <f>(TechniqueData[[#This Row],[Ransomware (Total '# of ATT&amp;CK Observations)]]-parameters!$D$21)/(parameters!$D$22-parameters!$D$21)</f>
        <v>4.7619047619047616E-2</v>
      </c>
      <c r="AT157" s="37">
        <f>IF(TechniqueData[[#This Row],[Count Utility (unclipped)]]&gt;1,1, IF(TechniqueData[[#This Row],[Count Utility (unclipped)]]&lt;0,0, TechniqueData[[#This Row],[Count Utility (unclipped)]]) )</f>
        <v>4.7619047619047616E-2</v>
      </c>
      <c r="AU15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2.8270223832199544</v>
      </c>
    </row>
    <row r="158" spans="1:47" ht="51" x14ac:dyDescent="0.2">
      <c r="A158" s="37">
        <f>parameters!$J$21*TechniqueData[[#This Row],[TAT Utility]]+parameters!$J$22*TechniqueData[[#This Row],[Count Utility]]</f>
        <v>0.4</v>
      </c>
      <c r="B158" s="37">
        <f t="shared" si="2"/>
        <v>291.04545195238103</v>
      </c>
      <c r="C158" s="37" t="s">
        <v>572</v>
      </c>
      <c r="D158" s="58" t="s">
        <v>573</v>
      </c>
      <c r="E158" s="37"/>
      <c r="F158" s="37">
        <v>4</v>
      </c>
      <c r="G158" s="37">
        <v>2</v>
      </c>
      <c r="H158" s="37">
        <f>parameters!$J$10*TechniqueData[[#This Row],[Before Utility]]+parameters!$J$11*TechniqueData[[#This Row],[After Utility]]</f>
        <v>0.30000000000000004</v>
      </c>
      <c r="I158" s="37">
        <f>(TechniqueData[[#This Row],[Num. TID Before]]-parameters!$D$8)/(parameters!$D$9-parameters!$D$8)</f>
        <v>0.4</v>
      </c>
      <c r="J158" s="37">
        <f>IF(TechniqueData[[#This Row],[Before Utility (unclipped)]]&gt;1,1, IF(TechniqueData[[#This Row],[Before Utility (unclipped)]]&lt;0,0, TechniqueData[[#This Row],[Before Utility (unclipped)]]))</f>
        <v>0.4</v>
      </c>
      <c r="K158" s="37">
        <f>(TechniqueData[[#This Row],[Num. TID After]]-parameters!$D$10)/(parameters!$D$11-parameters!$D$10)</f>
        <v>0.2</v>
      </c>
      <c r="L158" s="37">
        <f>IF(TechniqueData[[#This Row],[After Utility (unclipped)]]&gt;1,1, IF(TechniqueData[[#This Row],[After Utility (unclipped)]]&lt;0,0, TechniqueData[[#This Row],[After Utility (unclipped)]]))</f>
        <v>0.2</v>
      </c>
      <c r="M158" s="37">
        <v>2.8200000000000002E-4</v>
      </c>
      <c r="N158" s="68">
        <v>0</v>
      </c>
      <c r="O158" s="68">
        <v>0</v>
      </c>
      <c r="P158" s="68">
        <v>2</v>
      </c>
      <c r="Q158" s="68">
        <v>0</v>
      </c>
      <c r="R158" s="69" t="s">
        <v>574</v>
      </c>
      <c r="S158" s="69">
        <v>7</v>
      </c>
      <c r="T158" s="69" t="s">
        <v>575</v>
      </c>
      <c r="U158" s="69">
        <v>10</v>
      </c>
      <c r="V158" s="37">
        <f>parameters!$J$4*TechniqueData[[#This Row],[Mitigations Utility]] + parameters!$J$5*TechniqueData[[#This Row],[Detections Utility]]</f>
        <v>0.17142861904761905</v>
      </c>
      <c r="W158" s="37">
        <v>17</v>
      </c>
      <c r="X158" s="37">
        <v>0.309091</v>
      </c>
      <c r="Y158" s="37">
        <v>0.309091</v>
      </c>
      <c r="Z158" s="37">
        <v>2</v>
      </c>
      <c r="AA158" s="37">
        <v>0.02</v>
      </c>
      <c r="AB158" s="37">
        <v>0.02</v>
      </c>
      <c r="AC158" s="37"/>
      <c r="AD158" s="58" t="s">
        <v>576</v>
      </c>
      <c r="AE158" s="37" t="str" cm="1">
        <f t="array" ref="AE158">IF(SUMPRODUCT(--(NOT(ISERR(SEARCH({"Process","Command","Script","WMI","Module","Pipe","Service"},AD158)))))&gt;0,"1","0")</f>
        <v>1</v>
      </c>
      <c r="AF158" s="37">
        <v>154</v>
      </c>
      <c r="AG158" s="37" t="str" cm="1">
        <f t="array" ref="AG158">IF(SUMPRODUCT(--(NOT(ISERR(SEARCH({"Network","Firewall"},AD158)))))&gt;0,"1","0")</f>
        <v>1</v>
      </c>
      <c r="AH158" s="37">
        <v>154</v>
      </c>
      <c r="AI158" s="37" t="str" cm="1">
        <f t="array" ref="AI158">IF(SUMPRODUCT(--(NOT(ISERR(SEARCH({"File","Group","Logon","Schedule","User","Registry","Active","Application"},AD158)))))&gt;0,"1","0")</f>
        <v>1</v>
      </c>
      <c r="AJ158" s="37">
        <v>154</v>
      </c>
      <c r="AK158" s="37" t="str" cm="1">
        <f t="array" ref="AK158">IF(SUMPRODUCT(--(NOT(ISERR(SEARCH({"Cloud","Cluster","Container","Image","Instance","Pod","Snapshot","Volume"},AD158)))))&gt;0,"1","0")</f>
        <v>0</v>
      </c>
      <c r="AL158" s="37">
        <v>154</v>
      </c>
      <c r="AM158" s="37" t="str" cm="1">
        <f t="array" ref="AM158">IF(SUMPRODUCT(--(NOT(ISERR(SEARCH({"Drive","Firmware","Host","Kernel"},AD158)))))&gt;0,"1","0")</f>
        <v>0</v>
      </c>
      <c r="AN158" s="37">
        <v>0</v>
      </c>
      <c r="AO158" s="37">
        <v>3</v>
      </c>
      <c r="AP158" s="37">
        <f>parameters!$J$21*TechniqueData[[#This Row],[TAT Utility]]+parameters!$J$22*TechniqueData[[#This Row],[Count Utility]]</f>
        <v>0.4</v>
      </c>
      <c r="AQ158" s="37">
        <f>(TechniqueData[[#This Row],[Total Top Att&amp;ck Score ]]-parameters!$D$19)/(parameters!$D$20-parameters!$D$19)</f>
        <v>97.015150650793672</v>
      </c>
      <c r="AR158" s="37">
        <f>IF(TechniqueData[[#This Row],[TAT Utility (unclipped)]]&gt;1,1, IF(TechniqueData[[#This Row],[TAT Utility (unclipped)]]&lt;0,0, TechniqueData[[#This Row],[TAT Utility (unclipped)]]) )</f>
        <v>1</v>
      </c>
      <c r="AS158" s="37">
        <f>(TechniqueData[[#This Row],[Ransomware (Total '# of ATT&amp;CK Observations)]]-parameters!$D$21)/(parameters!$D$22-parameters!$D$21)</f>
        <v>0.14285714285714285</v>
      </c>
      <c r="AT158" s="37">
        <f>IF(TechniqueData[[#This Row],[Count Utility (unclipped)]]&gt;1,1, IF(TechniqueData[[#This Row],[Count Utility (unclipped)]]&lt;0,0, TechniqueData[[#This Row],[Count Utility (unclipped)]]) )</f>
        <v>0.14285714285714285</v>
      </c>
      <c r="AU15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7.0010821893424042</v>
      </c>
    </row>
    <row r="159" spans="1:47" ht="34" x14ac:dyDescent="0.2">
      <c r="A159" s="37">
        <f>parameters!$J$21*TechniqueData[[#This Row],[TAT Utility]]+parameters!$J$22*TechniqueData[[#This Row],[Count Utility]]</f>
        <v>0.53333333333333333</v>
      </c>
      <c r="B159" s="37">
        <f t="shared" si="2"/>
        <v>422.69938199999996</v>
      </c>
      <c r="C159" s="37" t="s">
        <v>577</v>
      </c>
      <c r="D159" s="58" t="s">
        <v>578</v>
      </c>
      <c r="E159" s="37"/>
      <c r="F159" s="37">
        <v>1</v>
      </c>
      <c r="G159" s="37">
        <v>1</v>
      </c>
      <c r="H159" s="37">
        <f>parameters!$J$10*TechniqueData[[#This Row],[Before Utility]]+parameters!$J$11*TechniqueData[[#This Row],[After Utility]]</f>
        <v>0.1</v>
      </c>
      <c r="I159" s="37">
        <f>(TechniqueData[[#This Row],[Num. TID Before]]-parameters!$D$8)/(parameters!$D$9-parameters!$D$8)</f>
        <v>0.1</v>
      </c>
      <c r="J159" s="37">
        <f>IF(TechniqueData[[#This Row],[Before Utility (unclipped)]]&gt;1,1, IF(TechniqueData[[#This Row],[Before Utility (unclipped)]]&lt;0,0, TechniqueData[[#This Row],[Before Utility (unclipped)]]))</f>
        <v>0.1</v>
      </c>
      <c r="K159" s="37">
        <f>(TechniqueData[[#This Row],[Num. TID After]]-parameters!$D$10)/(parameters!$D$11-parameters!$D$10)</f>
        <v>0.1</v>
      </c>
      <c r="L159" s="37">
        <f>IF(TechniqueData[[#This Row],[After Utility (unclipped)]]&gt;1,1, IF(TechniqueData[[#This Row],[After Utility (unclipped)]]&lt;0,0, TechniqueData[[#This Row],[After Utility (unclipped)]]))</f>
        <v>0.1</v>
      </c>
      <c r="M159" s="37">
        <v>0.44734200000000002</v>
      </c>
      <c r="N159" s="68">
        <v>2</v>
      </c>
      <c r="O159" s="68">
        <v>14</v>
      </c>
      <c r="P159" s="68">
        <v>7</v>
      </c>
      <c r="Q159" s="68">
        <v>5</v>
      </c>
      <c r="R159" s="69"/>
      <c r="S159" s="69">
        <v>0</v>
      </c>
      <c r="T159" s="69"/>
      <c r="U159" s="69">
        <v>0</v>
      </c>
      <c r="V159" s="37">
        <f>parameters!$J$4*TechniqueData[[#This Row],[Mitigations Utility]] + parameters!$J$5*TechniqueData[[#This Row],[Detections Utility]]</f>
        <v>0.13333333333333333</v>
      </c>
      <c r="W159" s="37">
        <v>0</v>
      </c>
      <c r="X159" s="37">
        <v>0</v>
      </c>
      <c r="Y159" s="37">
        <v>0</v>
      </c>
      <c r="Z159" s="37">
        <v>28</v>
      </c>
      <c r="AA159" s="37">
        <v>0.28000000000000003</v>
      </c>
      <c r="AB159" s="37">
        <v>0.28000000000000003</v>
      </c>
      <c r="AC159" s="37"/>
      <c r="AD159" s="58" t="s">
        <v>131</v>
      </c>
      <c r="AE159" s="37" t="str" cm="1">
        <f t="array" ref="AE159">IF(SUMPRODUCT(--(NOT(ISERR(SEARCH({"Process","Command","Script","WMI","Module","Pipe","Service"},AD159)))))&gt;0,"1","0")</f>
        <v>1</v>
      </c>
      <c r="AF159" s="37">
        <v>155</v>
      </c>
      <c r="AG159" s="37" t="str" cm="1">
        <f t="array" ref="AG159">IF(SUMPRODUCT(--(NOT(ISERR(SEARCH({"Network","Firewall"},AD159)))))&gt;0,"1","0")</f>
        <v>0</v>
      </c>
      <c r="AH159" s="37">
        <v>155</v>
      </c>
      <c r="AI159" s="37" t="str" cm="1">
        <f t="array" ref="AI159">IF(SUMPRODUCT(--(NOT(ISERR(SEARCH({"File","Group","Logon","Schedule","User","Registry","Active","Application"},AD159)))))&gt;0,"1","0")</f>
        <v>0</v>
      </c>
      <c r="AJ159" s="37">
        <v>155</v>
      </c>
      <c r="AK159" s="37" t="str" cm="1">
        <f t="array" ref="AK159">IF(SUMPRODUCT(--(NOT(ISERR(SEARCH({"Cloud","Cluster","Container","Image","Instance","Pod","Snapshot","Volume"},AD159)))))&gt;0,"1","0")</f>
        <v>0</v>
      </c>
      <c r="AL159" s="37">
        <v>155</v>
      </c>
      <c r="AM159" s="37" t="str" cm="1">
        <f t="array" ref="AM159">IF(SUMPRODUCT(--(NOT(ISERR(SEARCH({"Drive","Firmware","Host","Kernel"},AD159)))))&gt;0,"1","0")</f>
        <v>0</v>
      </c>
      <c r="AN159" s="37">
        <v>0</v>
      </c>
      <c r="AO159" s="37">
        <v>7</v>
      </c>
      <c r="AP159" s="37">
        <f>parameters!$J$21*TechniqueData[[#This Row],[TAT Utility]]+parameters!$J$22*TechniqueData[[#This Row],[Count Utility]]</f>
        <v>0.53333333333333333</v>
      </c>
      <c r="AQ159" s="37">
        <f>(TechniqueData[[#This Row],[Total Top Att&amp;ck Score ]]-parameters!$D$19)/(parameters!$D$20-parameters!$D$19)</f>
        <v>140.89979399999999</v>
      </c>
      <c r="AR159" s="37">
        <f>IF(TechniqueData[[#This Row],[TAT Utility (unclipped)]]&gt;1,1, IF(TechniqueData[[#This Row],[TAT Utility (unclipped)]]&lt;0,0, TechniqueData[[#This Row],[TAT Utility (unclipped)]]) )</f>
        <v>1</v>
      </c>
      <c r="AS159" s="37">
        <f>(TechniqueData[[#This Row],[Ransomware (Total '# of ATT&amp;CK Observations)]]-parameters!$D$21)/(parameters!$D$22-parameters!$D$21)</f>
        <v>0.33333333333333331</v>
      </c>
      <c r="AT159" s="37">
        <f>IF(TechniqueData[[#This Row],[Count Utility (unclipped)]]&gt;1,1, IF(TechniqueData[[#This Row],[Count Utility (unclipped)]]&lt;0,0, TechniqueData[[#This Row],[Count Utility (unclipped)]]) )</f>
        <v>0.33333333333333331</v>
      </c>
      <c r="AU15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23.649965666666667</v>
      </c>
    </row>
    <row r="160" spans="1:47" ht="34" x14ac:dyDescent="0.2">
      <c r="A160" s="37">
        <f>parameters!$J$21*TechniqueData[[#This Row],[TAT Utility]]+parameters!$J$22*TechniqueData[[#This Row],[Count Utility]]</f>
        <v>0.56666666666666665</v>
      </c>
      <c r="B160" s="37">
        <f t="shared" si="2"/>
        <v>237.43348214285712</v>
      </c>
      <c r="C160" s="37" t="s">
        <v>579</v>
      </c>
      <c r="D160" s="58" t="s">
        <v>580</v>
      </c>
      <c r="E160" s="37"/>
      <c r="F160" s="37">
        <v>2</v>
      </c>
      <c r="G160" s="37">
        <v>3</v>
      </c>
      <c r="H160" s="37">
        <f>parameters!$J$10*TechniqueData[[#This Row],[Before Utility]]+parameters!$J$11*TechniqueData[[#This Row],[After Utility]]</f>
        <v>0.25</v>
      </c>
      <c r="I160" s="37">
        <f>(TechniqueData[[#This Row],[Num. TID Before]]-parameters!$D$8)/(parameters!$D$9-parameters!$D$8)</f>
        <v>0.2</v>
      </c>
      <c r="J160" s="37">
        <f>IF(TechniqueData[[#This Row],[Before Utility (unclipped)]]&gt;1,1, IF(TechniqueData[[#This Row],[Before Utility (unclipped)]]&lt;0,0, TechniqueData[[#This Row],[Before Utility (unclipped)]]))</f>
        <v>0.2</v>
      </c>
      <c r="K160" s="37">
        <f>(TechniqueData[[#This Row],[Num. TID After]]-parameters!$D$10)/(parameters!$D$11-parameters!$D$10)</f>
        <v>0.3</v>
      </c>
      <c r="L160" s="37">
        <f>IF(TechniqueData[[#This Row],[After Utility (unclipped)]]&gt;1,1, IF(TechniqueData[[#This Row],[After Utility (unclipped)]]&lt;0,0, TechniqueData[[#This Row],[After Utility (unclipped)]]))</f>
        <v>0.3</v>
      </c>
      <c r="M160" s="37">
        <v>5.8465000000000003E-2</v>
      </c>
      <c r="N160" s="68">
        <v>0</v>
      </c>
      <c r="O160" s="68">
        <v>12</v>
      </c>
      <c r="P160" s="68">
        <v>2</v>
      </c>
      <c r="Q160" s="68">
        <v>1</v>
      </c>
      <c r="R160" s="69"/>
      <c r="S160" s="69">
        <v>0</v>
      </c>
      <c r="T160" s="69"/>
      <c r="U160" s="69">
        <v>0</v>
      </c>
      <c r="V160" s="37">
        <f>parameters!$J$4*TechniqueData[[#This Row],[Mitigations Utility]] + parameters!$J$5*TechniqueData[[#This Row],[Detections Utility]]</f>
        <v>7.1428571428571425E-2</v>
      </c>
      <c r="W160" s="37">
        <v>0</v>
      </c>
      <c r="X160" s="37">
        <v>0</v>
      </c>
      <c r="Y160" s="37">
        <v>0</v>
      </c>
      <c r="Z160" s="37">
        <v>15</v>
      </c>
      <c r="AA160" s="37">
        <v>0.15</v>
      </c>
      <c r="AB160" s="37">
        <v>0.15</v>
      </c>
      <c r="AC160" s="37"/>
      <c r="AD160" s="58" t="s">
        <v>131</v>
      </c>
      <c r="AE160" s="37" t="str" cm="1">
        <f t="array" ref="AE160">IF(SUMPRODUCT(--(NOT(ISERR(SEARCH({"Process","Command","Script","WMI","Module","Pipe","Service"},AD160)))))&gt;0,"1","0")</f>
        <v>1</v>
      </c>
      <c r="AF160" s="37">
        <v>156</v>
      </c>
      <c r="AG160" s="37" t="str" cm="1">
        <f t="array" ref="AG160">IF(SUMPRODUCT(--(NOT(ISERR(SEARCH({"Network","Firewall"},AD160)))))&gt;0,"1","0")</f>
        <v>0</v>
      </c>
      <c r="AH160" s="37">
        <v>156</v>
      </c>
      <c r="AI160" s="37" t="str" cm="1">
        <f t="array" ref="AI160">IF(SUMPRODUCT(--(NOT(ISERR(SEARCH({"File","Group","Logon","Schedule","User","Registry","Active","Application"},AD160)))))&gt;0,"1","0")</f>
        <v>0</v>
      </c>
      <c r="AJ160" s="37">
        <v>156</v>
      </c>
      <c r="AK160" s="37" t="str" cm="1">
        <f t="array" ref="AK160">IF(SUMPRODUCT(--(NOT(ISERR(SEARCH({"Cloud","Cluster","Container","Image","Instance","Pod","Snapshot","Volume"},AD160)))))&gt;0,"1","0")</f>
        <v>0</v>
      </c>
      <c r="AL160" s="37">
        <v>156</v>
      </c>
      <c r="AM160" s="37" t="str" cm="1">
        <f t="array" ref="AM160">IF(SUMPRODUCT(--(NOT(ISERR(SEARCH({"Drive","Firmware","Host","Kernel"},AD160)))))&gt;0,"1","0")</f>
        <v>0</v>
      </c>
      <c r="AN160" s="37">
        <v>0</v>
      </c>
      <c r="AO160" s="37">
        <v>8</v>
      </c>
      <c r="AP160" s="37">
        <f>parameters!$J$21*TechniqueData[[#This Row],[TAT Utility]]+parameters!$J$22*TechniqueData[[#This Row],[Count Utility]]</f>
        <v>0.56666666666666665</v>
      </c>
      <c r="AQ160" s="37">
        <f>(TechniqueData[[#This Row],[Total Top Att&amp;ck Score ]]-parameters!$D$19)/(parameters!$D$20-parameters!$D$19)</f>
        <v>79.144494047619034</v>
      </c>
      <c r="AR160" s="37">
        <f>IF(TechniqueData[[#This Row],[TAT Utility (unclipped)]]&gt;1,1, IF(TechniqueData[[#This Row],[TAT Utility (unclipped)]]&lt;0,0, TechniqueData[[#This Row],[TAT Utility (unclipped)]]) )</f>
        <v>1</v>
      </c>
      <c r="AS160" s="37">
        <f>(TechniqueData[[#This Row],[Ransomware (Total '# of ATT&amp;CK Observations)]]-parameters!$D$21)/(parameters!$D$22-parameters!$D$21)</f>
        <v>0.38095238095238093</v>
      </c>
      <c r="AT160" s="37">
        <f>IF(TechniqueData[[#This Row],[Count Utility (unclipped)]]&gt;1,1, IF(TechniqueData[[#This Row],[Count Utility (unclipped)]]&lt;0,0, TechniqueData[[#This Row],[Count Utility (unclipped)]]) )</f>
        <v>0.38095238095238093</v>
      </c>
      <c r="AU16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15.265617913832196</v>
      </c>
    </row>
    <row r="161" spans="1:47" ht="34" x14ac:dyDescent="0.2">
      <c r="A161" s="37">
        <f>parameters!$J$21*TechniqueData[[#This Row],[TAT Utility]]+parameters!$J$22*TechniqueData[[#This Row],[Count Utility]]</f>
        <v>0.43333333333333335</v>
      </c>
      <c r="B161" s="37">
        <f t="shared" si="2"/>
        <v>299.3145022857143</v>
      </c>
      <c r="C161" s="37" t="s">
        <v>581</v>
      </c>
      <c r="D161" s="58" t="s">
        <v>582</v>
      </c>
      <c r="E161" s="37"/>
      <c r="F161" s="37">
        <v>1</v>
      </c>
      <c r="G161" s="37">
        <v>1</v>
      </c>
      <c r="H161" s="37">
        <f>parameters!$J$10*TechniqueData[[#This Row],[Before Utility]]+parameters!$J$11*TechniqueData[[#This Row],[After Utility]]</f>
        <v>0.1</v>
      </c>
      <c r="I161" s="37">
        <f>(TechniqueData[[#This Row],[Num. TID Before]]-parameters!$D$8)/(parameters!$D$9-parameters!$D$8)</f>
        <v>0.1</v>
      </c>
      <c r="J161" s="37">
        <f>IF(TechniqueData[[#This Row],[Before Utility (unclipped)]]&gt;1,1, IF(TechniqueData[[#This Row],[Before Utility (unclipped)]]&lt;0,0, TechniqueData[[#This Row],[Before Utility (unclipped)]]))</f>
        <v>0.1</v>
      </c>
      <c r="K161" s="37">
        <f>(TechniqueData[[#This Row],[Num. TID After]]-parameters!$D$10)/(parameters!$D$11-parameters!$D$10)</f>
        <v>0.1</v>
      </c>
      <c r="L161" s="37">
        <f>IF(TechniqueData[[#This Row],[After Utility (unclipped)]]&gt;1,1, IF(TechniqueData[[#This Row],[After Utility (unclipped)]]&lt;0,0, TechniqueData[[#This Row],[After Utility (unclipped)]]))</f>
        <v>0.1</v>
      </c>
      <c r="M161" s="37">
        <v>0.10442899999999999</v>
      </c>
      <c r="N161" s="68">
        <v>0</v>
      </c>
      <c r="O161" s="68">
        <v>12</v>
      </c>
      <c r="P161" s="68">
        <v>4</v>
      </c>
      <c r="Q161" s="68">
        <v>27</v>
      </c>
      <c r="R161" s="69" t="s">
        <v>583</v>
      </c>
      <c r="S161" s="69">
        <v>4</v>
      </c>
      <c r="T161" s="69" t="s">
        <v>584</v>
      </c>
      <c r="U161" s="69">
        <v>3</v>
      </c>
      <c r="V161" s="37">
        <f>parameters!$J$4*TechniqueData[[#This Row],[Mitigations Utility]] + parameters!$J$5*TechniqueData[[#This Row],[Detections Utility]]</f>
        <v>0.2714287142857143</v>
      </c>
      <c r="W161" s="37">
        <v>7</v>
      </c>
      <c r="X161" s="37">
        <v>0.127273</v>
      </c>
      <c r="Y161" s="37">
        <v>0.127273</v>
      </c>
      <c r="Z161" s="37">
        <v>43</v>
      </c>
      <c r="AA161" s="37">
        <v>0.43</v>
      </c>
      <c r="AB161" s="37">
        <v>0.43</v>
      </c>
      <c r="AC161" s="37"/>
      <c r="AD161" s="58" t="s">
        <v>585</v>
      </c>
      <c r="AE161" s="37" t="str" cm="1">
        <f t="array" ref="AE161">IF(SUMPRODUCT(--(NOT(ISERR(SEARCH({"Process","Command","Script","WMI","Module","Pipe","Service"},AD161)))))&gt;0,"1","0")</f>
        <v>1</v>
      </c>
      <c r="AF161" s="37">
        <v>157</v>
      </c>
      <c r="AG161" s="37" t="str" cm="1">
        <f t="array" ref="AG161">IF(SUMPRODUCT(--(NOT(ISERR(SEARCH({"Network","Firewall"},AD161)))))&gt;0,"1","0")</f>
        <v>0</v>
      </c>
      <c r="AH161" s="37">
        <v>157</v>
      </c>
      <c r="AI161" s="37" t="str" cm="1">
        <f t="array" ref="AI161">IF(SUMPRODUCT(--(NOT(ISERR(SEARCH({"File","Group","Logon","Schedule","User","Registry","Active","Application"},AD161)))))&gt;0,"1","0")</f>
        <v>1</v>
      </c>
      <c r="AJ161" s="37">
        <v>157</v>
      </c>
      <c r="AK161" s="37" t="str" cm="1">
        <f t="array" ref="AK161">IF(SUMPRODUCT(--(NOT(ISERR(SEARCH({"Cloud","Cluster","Container","Image","Instance","Pod","Snapshot","Volume"},AD161)))))&gt;0,"1","0")</f>
        <v>0</v>
      </c>
      <c r="AL161" s="37">
        <v>157</v>
      </c>
      <c r="AM161" s="37" t="str" cm="1">
        <f t="array" ref="AM161">IF(SUMPRODUCT(--(NOT(ISERR(SEARCH({"Drive","Firmware","Host","Kernel"},AD161)))))&gt;0,"1","0")</f>
        <v>0</v>
      </c>
      <c r="AN161" s="37">
        <v>0</v>
      </c>
      <c r="AO161" s="37">
        <v>4</v>
      </c>
      <c r="AP161" s="37">
        <f>parameters!$J$21*TechniqueData[[#This Row],[TAT Utility]]+parameters!$J$22*TechniqueData[[#This Row],[Count Utility]]</f>
        <v>0.43333333333333335</v>
      </c>
      <c r="AQ161" s="37">
        <f>(TechniqueData[[#This Row],[Total Top Att&amp;ck Score ]]-parameters!$D$19)/(parameters!$D$20-parameters!$D$19)</f>
        <v>99.771500761904761</v>
      </c>
      <c r="AR161" s="37">
        <f>IF(TechniqueData[[#This Row],[TAT Utility (unclipped)]]&gt;1,1, IF(TechniqueData[[#This Row],[TAT Utility (unclipped)]]&lt;0,0, TechniqueData[[#This Row],[TAT Utility (unclipped)]]) )</f>
        <v>1</v>
      </c>
      <c r="AS161" s="37">
        <f>(TechniqueData[[#This Row],[Ransomware (Total '# of ATT&amp;CK Observations)]]-parameters!$D$21)/(parameters!$D$22-parameters!$D$21)</f>
        <v>0.19047619047619047</v>
      </c>
      <c r="AT161" s="37">
        <f>IF(TechniqueData[[#This Row],[Count Utility (unclipped)]]&gt;1,1, IF(TechniqueData[[#This Row],[Count Utility (unclipped)]]&lt;0,0, TechniqueData[[#This Row],[Count Utility (unclipped)]]) )</f>
        <v>0.19047619047619047</v>
      </c>
      <c r="AU16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9.5972857868480723</v>
      </c>
    </row>
    <row r="162" spans="1:47" ht="51" x14ac:dyDescent="0.2">
      <c r="A162" s="37">
        <f>parameters!$J$21*TechniqueData[[#This Row],[TAT Utility]]+parameters!$J$22*TechniqueData[[#This Row],[Count Utility]]</f>
        <v>0.3</v>
      </c>
      <c r="B162" s="37">
        <f t="shared" si="2"/>
        <v>177.8429475714286</v>
      </c>
      <c r="C162" s="37" t="s">
        <v>586</v>
      </c>
      <c r="D162" s="58" t="s">
        <v>582</v>
      </c>
      <c r="E162" s="37" t="s">
        <v>587</v>
      </c>
      <c r="F162" s="37">
        <v>1</v>
      </c>
      <c r="G162" s="37">
        <v>1</v>
      </c>
      <c r="H162" s="37">
        <f>parameters!$J$10*TechniqueData[[#This Row],[Before Utility]]+parameters!$J$11*TechniqueData[[#This Row],[After Utility]]</f>
        <v>0.1</v>
      </c>
      <c r="I162" s="37">
        <f>(TechniqueData[[#This Row],[Num. TID Before]]-parameters!$D$8)/(parameters!$D$9-parameters!$D$8)</f>
        <v>0.1</v>
      </c>
      <c r="J162" s="37">
        <f>IF(TechniqueData[[#This Row],[Before Utility (unclipped)]]&gt;1,1, IF(TechniqueData[[#This Row],[Before Utility (unclipped)]]&lt;0,0, TechniqueData[[#This Row],[Before Utility (unclipped)]]))</f>
        <v>0.1</v>
      </c>
      <c r="K162" s="37">
        <f>(TechniqueData[[#This Row],[Num. TID After]]-parameters!$D$10)/(parameters!$D$11-parameters!$D$10)</f>
        <v>0.1</v>
      </c>
      <c r="L162" s="37">
        <f>IF(TechniqueData[[#This Row],[After Utility (unclipped)]]&gt;1,1, IF(TechniqueData[[#This Row],[After Utility (unclipped)]]&lt;0,0, TechniqueData[[#This Row],[After Utility (unclipped)]]))</f>
        <v>0.1</v>
      </c>
      <c r="M162" s="37">
        <v>0</v>
      </c>
      <c r="N162" s="68">
        <v>2</v>
      </c>
      <c r="O162" s="68">
        <v>11</v>
      </c>
      <c r="P162" s="68">
        <v>0</v>
      </c>
      <c r="Q162" s="68">
        <v>11</v>
      </c>
      <c r="R162" s="69" t="s">
        <v>583</v>
      </c>
      <c r="S162" s="69">
        <v>4</v>
      </c>
      <c r="T162" s="69" t="s">
        <v>584</v>
      </c>
      <c r="U162" s="69">
        <v>3</v>
      </c>
      <c r="V162" s="37">
        <f>parameters!$J$4*TechniqueData[[#This Row],[Mitigations Utility]] + parameters!$J$5*TechniqueData[[#This Row],[Detections Utility]]</f>
        <v>0.18095252380952381</v>
      </c>
      <c r="W162" s="37">
        <v>7</v>
      </c>
      <c r="X162" s="37">
        <v>0.127273</v>
      </c>
      <c r="Y162" s="37">
        <v>0.127273</v>
      </c>
      <c r="Z162" s="37">
        <v>24</v>
      </c>
      <c r="AA162" s="37">
        <v>0.24</v>
      </c>
      <c r="AB162" s="37">
        <v>0.24</v>
      </c>
      <c r="AC162" s="37"/>
      <c r="AD162" s="58" t="s">
        <v>588</v>
      </c>
      <c r="AE162" s="37" t="str" cm="1">
        <f t="array" ref="AE162">IF(SUMPRODUCT(--(NOT(ISERR(SEARCH({"Process","Command","Script","WMI","Module","Pipe","Service"},AD162)))))&gt;0,"1","0")</f>
        <v>1</v>
      </c>
      <c r="AF162" s="37">
        <v>158</v>
      </c>
      <c r="AG162" s="37" t="str" cm="1">
        <f t="array" ref="AG162">IF(SUMPRODUCT(--(NOT(ISERR(SEARCH({"Network","Firewall"},AD162)))))&gt;0,"1","0")</f>
        <v>0</v>
      </c>
      <c r="AH162" s="37">
        <v>158</v>
      </c>
      <c r="AI162" s="37" t="str" cm="1">
        <f t="array" ref="AI162">IF(SUMPRODUCT(--(NOT(ISERR(SEARCH({"File","Group","Logon","Schedule","User","Registry","Active","Application"},AD162)))))&gt;0,"1","0")</f>
        <v>1</v>
      </c>
      <c r="AJ162" s="37">
        <v>158</v>
      </c>
      <c r="AK162" s="37" t="str" cm="1">
        <f t="array" ref="AK162">IF(SUMPRODUCT(--(NOT(ISERR(SEARCH({"Cloud","Cluster","Container","Image","Instance","Pod","Snapshot","Volume"},AD162)))))&gt;0,"1","0")</f>
        <v>0</v>
      </c>
      <c r="AL162" s="37">
        <v>158</v>
      </c>
      <c r="AM162" s="37" t="str" cm="1">
        <f t="array" ref="AM162">IF(SUMPRODUCT(--(NOT(ISERR(SEARCH({"Drive","Firmware","Host","Kernel"},AD162)))))&gt;0,"1","0")</f>
        <v>0</v>
      </c>
      <c r="AN162" s="37">
        <v>0</v>
      </c>
      <c r="AO162" s="37">
        <v>0</v>
      </c>
      <c r="AP162" s="37">
        <f>parameters!$J$21*TechniqueData[[#This Row],[TAT Utility]]+parameters!$J$22*TechniqueData[[#This Row],[Count Utility]]</f>
        <v>0.3</v>
      </c>
      <c r="AQ162" s="37">
        <f>(TechniqueData[[#This Row],[Total Top Att&amp;ck Score ]]-parameters!$D$19)/(parameters!$D$20-parameters!$D$19)</f>
        <v>59.280982523809534</v>
      </c>
      <c r="AR162" s="37">
        <f>IF(TechniqueData[[#This Row],[TAT Utility (unclipped)]]&gt;1,1, IF(TechniqueData[[#This Row],[TAT Utility (unclipped)]]&lt;0,0, TechniqueData[[#This Row],[TAT Utility (unclipped)]]) )</f>
        <v>1</v>
      </c>
      <c r="AS162" s="37">
        <f>(TechniqueData[[#This Row],[Ransomware (Total '# of ATT&amp;CK Observations)]]-parameters!$D$21)/(parameters!$D$22-parameters!$D$21)</f>
        <v>0</v>
      </c>
      <c r="AT162" s="37">
        <f>IF(TechniqueData[[#This Row],[Count Utility (unclipped)]]&gt;1,1, IF(TechniqueData[[#This Row],[Count Utility (unclipped)]]&lt;0,0, TechniqueData[[#This Row],[Count Utility (unclipped)]]) )</f>
        <v>0</v>
      </c>
      <c r="AU16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63" spans="1:47" ht="68" x14ac:dyDescent="0.2">
      <c r="A163" s="37">
        <f>parameters!$J$21*TechniqueData[[#This Row],[TAT Utility]]+parameters!$J$22*TechniqueData[[#This Row],[Count Utility]]</f>
        <v>0.3</v>
      </c>
      <c r="B163" s="37">
        <f t="shared" si="2"/>
        <v>218.40009100000003</v>
      </c>
      <c r="C163" s="37" t="s">
        <v>589</v>
      </c>
      <c r="D163" s="58" t="s">
        <v>582</v>
      </c>
      <c r="E163" s="37" t="s">
        <v>590</v>
      </c>
      <c r="F163" s="37">
        <v>1</v>
      </c>
      <c r="G163" s="37">
        <v>1</v>
      </c>
      <c r="H163" s="37">
        <f>parameters!$J$10*TechniqueData[[#This Row],[Before Utility]]+parameters!$J$11*TechniqueData[[#This Row],[After Utility]]</f>
        <v>0.1</v>
      </c>
      <c r="I163" s="37">
        <f>(TechniqueData[[#This Row],[Num. TID Before]]-parameters!$D$8)/(parameters!$D$9-parameters!$D$8)</f>
        <v>0.1</v>
      </c>
      <c r="J163" s="37">
        <f>IF(TechniqueData[[#This Row],[Before Utility (unclipped)]]&gt;1,1, IF(TechniqueData[[#This Row],[Before Utility (unclipped)]]&lt;0,0, TechniqueData[[#This Row],[Before Utility (unclipped)]]))</f>
        <v>0.1</v>
      </c>
      <c r="K163" s="37">
        <f>(TechniqueData[[#This Row],[Num. TID After]]-parameters!$D$10)/(parameters!$D$11-parameters!$D$10)</f>
        <v>0.1</v>
      </c>
      <c r="L163" s="37">
        <f>IF(TechniqueData[[#This Row],[After Utility (unclipped)]]&gt;1,1, IF(TechniqueData[[#This Row],[After Utility (unclipped)]]&lt;0,0, TechniqueData[[#This Row],[After Utility (unclipped)]]))</f>
        <v>0.1</v>
      </c>
      <c r="M163" s="37">
        <v>0</v>
      </c>
      <c r="N163" s="68">
        <v>2</v>
      </c>
      <c r="O163" s="68">
        <v>15</v>
      </c>
      <c r="P163" s="68">
        <v>1</v>
      </c>
      <c r="Q163" s="68">
        <v>19</v>
      </c>
      <c r="R163" s="69" t="s">
        <v>583</v>
      </c>
      <c r="S163" s="69">
        <v>4</v>
      </c>
      <c r="T163" s="69" t="s">
        <v>584</v>
      </c>
      <c r="U163" s="69">
        <v>3</v>
      </c>
      <c r="V163" s="37">
        <f>parameters!$J$4*TechniqueData[[#This Row],[Mitigations Utility]] + parameters!$J$5*TechniqueData[[#This Row],[Detections Utility]]</f>
        <v>0.24285728571428572</v>
      </c>
      <c r="W163" s="37">
        <v>7</v>
      </c>
      <c r="X163" s="37">
        <v>0.127273</v>
      </c>
      <c r="Y163" s="37">
        <v>0.127273</v>
      </c>
      <c r="Z163" s="37">
        <v>37</v>
      </c>
      <c r="AA163" s="37">
        <v>0.37</v>
      </c>
      <c r="AB163" s="37">
        <v>0.37</v>
      </c>
      <c r="AC163" s="37"/>
      <c r="AD163" s="58" t="s">
        <v>591</v>
      </c>
      <c r="AE163" s="37" t="str" cm="1">
        <f t="array" ref="AE163">IF(SUMPRODUCT(--(NOT(ISERR(SEARCH({"Process","Command","Script","WMI","Module","Pipe","Service"},AD163)))))&gt;0,"1","0")</f>
        <v>1</v>
      </c>
      <c r="AF163" s="37">
        <v>159</v>
      </c>
      <c r="AG163" s="37" t="str" cm="1">
        <f t="array" ref="AG163">IF(SUMPRODUCT(--(NOT(ISERR(SEARCH({"Network","Firewall"},AD163)))))&gt;0,"1","0")</f>
        <v>1</v>
      </c>
      <c r="AH163" s="37">
        <v>159</v>
      </c>
      <c r="AI163" s="37" t="str" cm="1">
        <f t="array" ref="AI163">IF(SUMPRODUCT(--(NOT(ISERR(SEARCH({"File","Group","Logon","Schedule","User","Registry","Active","Application"},AD163)))))&gt;0,"1","0")</f>
        <v>1</v>
      </c>
      <c r="AJ163" s="37">
        <v>159</v>
      </c>
      <c r="AK163" s="37" t="str" cm="1">
        <f t="array" ref="AK163">IF(SUMPRODUCT(--(NOT(ISERR(SEARCH({"Cloud","Cluster","Container","Image","Instance","Pod","Snapshot","Volume"},AD163)))))&gt;0,"1","0")</f>
        <v>0</v>
      </c>
      <c r="AL163" s="37">
        <v>159</v>
      </c>
      <c r="AM163" s="37" t="str" cm="1">
        <f t="array" ref="AM163">IF(SUMPRODUCT(--(NOT(ISERR(SEARCH({"Drive","Firmware","Host","Kernel"},AD163)))))&gt;0,"1","0")</f>
        <v>0</v>
      </c>
      <c r="AN163" s="37">
        <v>0</v>
      </c>
      <c r="AO163" s="37">
        <v>0</v>
      </c>
      <c r="AP163" s="37">
        <f>parameters!$J$21*TechniqueData[[#This Row],[TAT Utility]]+parameters!$J$22*TechniqueData[[#This Row],[Count Utility]]</f>
        <v>0.3</v>
      </c>
      <c r="AQ163" s="37">
        <f>(TechniqueData[[#This Row],[Total Top Att&amp;ck Score ]]-parameters!$D$19)/(parameters!$D$20-parameters!$D$19)</f>
        <v>72.800030333333339</v>
      </c>
      <c r="AR163" s="37">
        <f>IF(TechniqueData[[#This Row],[TAT Utility (unclipped)]]&gt;1,1, IF(TechniqueData[[#This Row],[TAT Utility (unclipped)]]&lt;0,0, TechniqueData[[#This Row],[TAT Utility (unclipped)]]) )</f>
        <v>1</v>
      </c>
      <c r="AS163" s="37">
        <f>(TechniqueData[[#This Row],[Ransomware (Total '# of ATT&amp;CK Observations)]]-parameters!$D$21)/(parameters!$D$22-parameters!$D$21)</f>
        <v>0</v>
      </c>
      <c r="AT163" s="37">
        <f>IF(TechniqueData[[#This Row],[Count Utility (unclipped)]]&gt;1,1, IF(TechniqueData[[#This Row],[Count Utility (unclipped)]]&lt;0,0, TechniqueData[[#This Row],[Count Utility (unclipped)]]) )</f>
        <v>0</v>
      </c>
      <c r="AU16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64" spans="1:47" ht="34" x14ac:dyDescent="0.2">
      <c r="A164" s="37">
        <f>parameters!$J$21*TechniqueData[[#This Row],[TAT Utility]]+parameters!$J$22*TechniqueData[[#This Row],[Count Utility]]</f>
        <v>0.3</v>
      </c>
      <c r="B164" s="37">
        <f t="shared" si="2"/>
        <v>64.100000000000009</v>
      </c>
      <c r="C164" s="37" t="s">
        <v>592</v>
      </c>
      <c r="D164" s="58" t="s">
        <v>582</v>
      </c>
      <c r="E164" s="37" t="s">
        <v>593</v>
      </c>
      <c r="F164" s="37">
        <v>1</v>
      </c>
      <c r="G164" s="37">
        <v>1</v>
      </c>
      <c r="H164" s="37">
        <f>parameters!$J$10*TechniqueData[[#This Row],[Before Utility]]+parameters!$J$11*TechniqueData[[#This Row],[After Utility]]</f>
        <v>0.1</v>
      </c>
      <c r="I164" s="37">
        <f>(TechniqueData[[#This Row],[Num. TID Before]]-parameters!$D$8)/(parameters!$D$9-parameters!$D$8)</f>
        <v>0.1</v>
      </c>
      <c r="J164" s="37">
        <f>IF(TechniqueData[[#This Row],[Before Utility (unclipped)]]&gt;1,1, IF(TechniqueData[[#This Row],[Before Utility (unclipped)]]&lt;0,0, TechniqueData[[#This Row],[Before Utility (unclipped)]]))</f>
        <v>0.1</v>
      </c>
      <c r="K164" s="37">
        <f>(TechniqueData[[#This Row],[Num. TID After]]-parameters!$D$10)/(parameters!$D$11-parameters!$D$10)</f>
        <v>0.1</v>
      </c>
      <c r="L164" s="37">
        <f>IF(TechniqueData[[#This Row],[After Utility (unclipped)]]&gt;1,1, IF(TechniqueData[[#This Row],[After Utility (unclipped)]]&lt;0,0, TechniqueData[[#This Row],[After Utility (unclipped)]]))</f>
        <v>0.1</v>
      </c>
      <c r="M164" s="37">
        <v>0</v>
      </c>
      <c r="N164" s="68">
        <v>0</v>
      </c>
      <c r="O164" s="68">
        <v>0</v>
      </c>
      <c r="P164" s="68">
        <v>0</v>
      </c>
      <c r="Q164" s="68">
        <v>0</v>
      </c>
      <c r="R164" s="69"/>
      <c r="S164" s="69">
        <v>0</v>
      </c>
      <c r="T164" s="69"/>
      <c r="U164" s="69">
        <v>0</v>
      </c>
      <c r="V164" s="37">
        <f>parameters!$J$4*TechniqueData[[#This Row],[Mitigations Utility]] + parameters!$J$5*TechniqueData[[#This Row],[Detections Utility]]</f>
        <v>0</v>
      </c>
      <c r="W164" s="37">
        <v>0</v>
      </c>
      <c r="X164" s="37">
        <v>0</v>
      </c>
      <c r="Y164" s="37">
        <v>0</v>
      </c>
      <c r="Z164" s="37">
        <v>0</v>
      </c>
      <c r="AA164" s="37">
        <v>0</v>
      </c>
      <c r="AB164" s="37">
        <v>0</v>
      </c>
      <c r="AC164" s="37"/>
      <c r="AD164" s="58" t="s">
        <v>159</v>
      </c>
      <c r="AE164" s="37" t="str" cm="1">
        <f t="array" ref="AE164">IF(SUMPRODUCT(--(NOT(ISERR(SEARCH({"Process","Command","Script","WMI","Module","Pipe","Service"},AD164)))))&gt;0,"1","0")</f>
        <v>1</v>
      </c>
      <c r="AF164" s="37">
        <v>160</v>
      </c>
      <c r="AG164" s="37" t="str" cm="1">
        <f t="array" ref="AG164">IF(SUMPRODUCT(--(NOT(ISERR(SEARCH({"Network","Firewall"},AD164)))))&gt;0,"1","0")</f>
        <v>0</v>
      </c>
      <c r="AH164" s="37">
        <v>160</v>
      </c>
      <c r="AI164" s="37" t="str" cm="1">
        <f t="array" ref="AI164">IF(SUMPRODUCT(--(NOT(ISERR(SEARCH({"File","Group","Logon","Schedule","User","Registry","Active","Application"},AD164)))))&gt;0,"1","0")</f>
        <v>0</v>
      </c>
      <c r="AJ164" s="37">
        <v>160</v>
      </c>
      <c r="AK164" s="37" t="str" cm="1">
        <f t="array" ref="AK164">IF(SUMPRODUCT(--(NOT(ISERR(SEARCH({"Cloud","Cluster","Container","Image","Instance","Pod","Snapshot","Volume"},AD164)))))&gt;0,"1","0")</f>
        <v>0</v>
      </c>
      <c r="AL164" s="37">
        <v>160</v>
      </c>
      <c r="AM164" s="37" t="str" cm="1">
        <f t="array" ref="AM164">IF(SUMPRODUCT(--(NOT(ISERR(SEARCH({"Drive","Firmware","Host","Kernel"},AD164)))))&gt;0,"1","0")</f>
        <v>0</v>
      </c>
      <c r="AN164" s="37">
        <v>0</v>
      </c>
      <c r="AO164" s="37">
        <v>0</v>
      </c>
      <c r="AP164" s="37">
        <f>parameters!$J$21*TechniqueData[[#This Row],[TAT Utility]]+parameters!$J$22*TechniqueData[[#This Row],[Count Utility]]</f>
        <v>0.3</v>
      </c>
      <c r="AQ164" s="37">
        <f>(TechniqueData[[#This Row],[Total Top Att&amp;ck Score ]]-parameters!$D$19)/(parameters!$D$20-parameters!$D$19)</f>
        <v>21.366666666666671</v>
      </c>
      <c r="AR164" s="37">
        <f>IF(TechniqueData[[#This Row],[TAT Utility (unclipped)]]&gt;1,1, IF(TechniqueData[[#This Row],[TAT Utility (unclipped)]]&lt;0,0, TechniqueData[[#This Row],[TAT Utility (unclipped)]]) )</f>
        <v>1</v>
      </c>
      <c r="AS164" s="37">
        <f>(TechniqueData[[#This Row],[Ransomware (Total '# of ATT&amp;CK Observations)]]-parameters!$D$21)/(parameters!$D$22-parameters!$D$21)</f>
        <v>0</v>
      </c>
      <c r="AT164" s="37">
        <f>IF(TechniqueData[[#This Row],[Count Utility (unclipped)]]&gt;1,1, IF(TechniqueData[[#This Row],[Count Utility (unclipped)]]&lt;0,0, TechniqueData[[#This Row],[Count Utility (unclipped)]]) )</f>
        <v>0</v>
      </c>
      <c r="AU16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65" spans="1:47" ht="17" x14ac:dyDescent="0.2">
      <c r="A165" s="37">
        <f>parameters!$J$21*TechniqueData[[#This Row],[TAT Utility]]+parameters!$J$22*TechniqueData[[#This Row],[Count Utility]]</f>
        <v>0.3</v>
      </c>
      <c r="B165" s="37">
        <f t="shared" si="2"/>
        <v>165.85711214285715</v>
      </c>
      <c r="C165" s="37" t="s">
        <v>594</v>
      </c>
      <c r="D165" s="58" t="s">
        <v>582</v>
      </c>
      <c r="E165" s="37" t="s">
        <v>595</v>
      </c>
      <c r="F165" s="37">
        <v>1</v>
      </c>
      <c r="G165" s="37">
        <v>1</v>
      </c>
      <c r="H165" s="37">
        <f>parameters!$J$10*TechniqueData[[#This Row],[Before Utility]]+parameters!$J$11*TechniqueData[[#This Row],[After Utility]]</f>
        <v>0.1</v>
      </c>
      <c r="I165" s="37">
        <f>(TechniqueData[[#This Row],[Num. TID Before]]-parameters!$D$8)/(parameters!$D$9-parameters!$D$8)</f>
        <v>0.1</v>
      </c>
      <c r="J165" s="37">
        <f>IF(TechniqueData[[#This Row],[Before Utility (unclipped)]]&gt;1,1, IF(TechniqueData[[#This Row],[Before Utility (unclipped)]]&lt;0,0, TechniqueData[[#This Row],[Before Utility (unclipped)]]))</f>
        <v>0.1</v>
      </c>
      <c r="K165" s="37">
        <f>(TechniqueData[[#This Row],[Num. TID After]]-parameters!$D$10)/(parameters!$D$11-parameters!$D$10)</f>
        <v>0.1</v>
      </c>
      <c r="L165" s="37">
        <f>IF(TechniqueData[[#This Row],[After Utility (unclipped)]]&gt;1,1, IF(TechniqueData[[#This Row],[After Utility (unclipped)]]&lt;0,0, TechniqueData[[#This Row],[After Utility (unclipped)]]))</f>
        <v>0.1</v>
      </c>
      <c r="M165" s="37">
        <v>0</v>
      </c>
      <c r="N165" s="68">
        <v>0</v>
      </c>
      <c r="O165" s="68">
        <v>1</v>
      </c>
      <c r="P165" s="68">
        <v>0</v>
      </c>
      <c r="Q165" s="68">
        <v>0</v>
      </c>
      <c r="R165" s="69" t="s">
        <v>596</v>
      </c>
      <c r="S165" s="69">
        <v>10</v>
      </c>
      <c r="T165" s="69" t="s">
        <v>597</v>
      </c>
      <c r="U165" s="69">
        <v>6</v>
      </c>
      <c r="V165" s="37">
        <f>parameters!$J$4*TechniqueData[[#This Row],[Mitigations Utility]] + parameters!$J$5*TechniqueData[[#This Row],[Detections Utility]]</f>
        <v>0.15714280952380952</v>
      </c>
      <c r="W165" s="37">
        <v>16</v>
      </c>
      <c r="X165" s="37">
        <v>0.29090899999999997</v>
      </c>
      <c r="Y165" s="37">
        <v>0.29090899999999997</v>
      </c>
      <c r="Z165" s="37">
        <v>1</v>
      </c>
      <c r="AA165" s="37">
        <v>0.01</v>
      </c>
      <c r="AB165" s="37">
        <v>0.01</v>
      </c>
      <c r="AC165" s="37"/>
      <c r="AD165" s="58" t="s">
        <v>111</v>
      </c>
      <c r="AE165" s="37" t="str" cm="1">
        <f t="array" ref="AE165">IF(SUMPRODUCT(--(NOT(ISERR(SEARCH({"Process","Command","Script","WMI","Module","Pipe","Service"},AD165)))))&gt;0,"1","0")</f>
        <v>1</v>
      </c>
      <c r="AF165" s="37">
        <v>161</v>
      </c>
      <c r="AG165" s="37" t="str" cm="1">
        <f t="array" ref="AG165">IF(SUMPRODUCT(--(NOT(ISERR(SEARCH({"Network","Firewall"},AD165)))))&gt;0,"1","0")</f>
        <v>0</v>
      </c>
      <c r="AH165" s="37">
        <v>161</v>
      </c>
      <c r="AI165" s="37" t="str" cm="1">
        <f t="array" ref="AI165">IF(SUMPRODUCT(--(NOT(ISERR(SEARCH({"File","Group","Logon","Schedule","User","Registry","Active","Application"},AD165)))))&gt;0,"1","0")</f>
        <v>0</v>
      </c>
      <c r="AJ165" s="37">
        <v>161</v>
      </c>
      <c r="AK165" s="37" t="str" cm="1">
        <f t="array" ref="AK165">IF(SUMPRODUCT(--(NOT(ISERR(SEARCH({"Cloud","Cluster","Container","Image","Instance","Pod","Snapshot","Volume"},AD165)))))&gt;0,"1","0")</f>
        <v>0</v>
      </c>
      <c r="AL165" s="37">
        <v>161</v>
      </c>
      <c r="AM165" s="37" t="str" cm="1">
        <f t="array" ref="AM165">IF(SUMPRODUCT(--(NOT(ISERR(SEARCH({"Drive","Firmware","Host","Kernel"},AD165)))))&gt;0,"1","0")</f>
        <v>0</v>
      </c>
      <c r="AN165" s="37">
        <v>0</v>
      </c>
      <c r="AO165" s="37">
        <v>0</v>
      </c>
      <c r="AP165" s="37">
        <f>parameters!$J$21*TechniqueData[[#This Row],[TAT Utility]]+parameters!$J$22*TechniqueData[[#This Row],[Count Utility]]</f>
        <v>0.3</v>
      </c>
      <c r="AQ165" s="37">
        <f>(TechniqueData[[#This Row],[Total Top Att&amp;ck Score ]]-parameters!$D$19)/(parameters!$D$20-parameters!$D$19)</f>
        <v>55.285704047619049</v>
      </c>
      <c r="AR165" s="37">
        <f>IF(TechniqueData[[#This Row],[TAT Utility (unclipped)]]&gt;1,1, IF(TechniqueData[[#This Row],[TAT Utility (unclipped)]]&lt;0,0, TechniqueData[[#This Row],[TAT Utility (unclipped)]]) )</f>
        <v>1</v>
      </c>
      <c r="AS165" s="37">
        <f>(TechniqueData[[#This Row],[Ransomware (Total '# of ATT&amp;CK Observations)]]-parameters!$D$21)/(parameters!$D$22-parameters!$D$21)</f>
        <v>0</v>
      </c>
      <c r="AT165" s="37">
        <f>IF(TechniqueData[[#This Row],[Count Utility (unclipped)]]&gt;1,1, IF(TechniqueData[[#This Row],[Count Utility (unclipped)]]&lt;0,0, TechniqueData[[#This Row],[Count Utility (unclipped)]]) )</f>
        <v>0</v>
      </c>
      <c r="AU16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66" spans="1:47" ht="51" x14ac:dyDescent="0.2">
      <c r="A166" s="37">
        <f>parameters!$J$21*TechniqueData[[#This Row],[TAT Utility]]+parameters!$J$22*TechniqueData[[#This Row],[Count Utility]]</f>
        <v>0.3</v>
      </c>
      <c r="B166" s="37">
        <f t="shared" si="2"/>
        <v>903.96437842857131</v>
      </c>
      <c r="C166" s="37" t="s">
        <v>598</v>
      </c>
      <c r="D166" s="58" t="s">
        <v>599</v>
      </c>
      <c r="E166" s="37"/>
      <c r="F166" s="37">
        <v>2</v>
      </c>
      <c r="G166" s="37">
        <v>1</v>
      </c>
      <c r="H166" s="37">
        <f>parameters!$J$10*TechniqueData[[#This Row],[Before Utility]]+parameters!$J$11*TechniqueData[[#This Row],[After Utility]]</f>
        <v>0.15000000000000002</v>
      </c>
      <c r="I166" s="37">
        <f>(TechniqueData[[#This Row],[Num. TID Before]]-parameters!$D$8)/(parameters!$D$9-parameters!$D$8)</f>
        <v>0.2</v>
      </c>
      <c r="J166" s="37">
        <f>IF(TechniqueData[[#This Row],[Before Utility (unclipped)]]&gt;1,1, IF(TechniqueData[[#This Row],[Before Utility (unclipped)]]&lt;0,0, TechniqueData[[#This Row],[Before Utility (unclipped)]]))</f>
        <v>0.2</v>
      </c>
      <c r="K166" s="37">
        <f>(TechniqueData[[#This Row],[Num. TID After]]-parameters!$D$10)/(parameters!$D$11-parameters!$D$10)</f>
        <v>0.1</v>
      </c>
      <c r="L166" s="37">
        <f>IF(TechniqueData[[#This Row],[After Utility (unclipped)]]&gt;1,1, IF(TechniqueData[[#This Row],[After Utility (unclipped)]]&lt;0,0, TechniqueData[[#This Row],[After Utility (unclipped)]]))</f>
        <v>0.1</v>
      </c>
      <c r="M166" s="37">
        <v>1</v>
      </c>
      <c r="N166" s="68">
        <v>0</v>
      </c>
      <c r="O166" s="68">
        <v>11</v>
      </c>
      <c r="P166" s="68">
        <v>1</v>
      </c>
      <c r="Q166" s="68">
        <v>3</v>
      </c>
      <c r="R166" s="69" t="s">
        <v>600</v>
      </c>
      <c r="S166" s="69">
        <v>6</v>
      </c>
      <c r="T166" s="69" t="s">
        <v>601</v>
      </c>
      <c r="U166" s="69">
        <v>12</v>
      </c>
      <c r="V166" s="37">
        <f>parameters!$J$4*TechniqueData[[#This Row],[Mitigations Utility]] + parameters!$J$5*TechniqueData[[#This Row],[Detections Utility]]</f>
        <v>0.24285728571428572</v>
      </c>
      <c r="W166" s="37">
        <v>18</v>
      </c>
      <c r="X166" s="37">
        <v>0.32727299999999998</v>
      </c>
      <c r="Y166" s="37">
        <v>0.32727299999999998</v>
      </c>
      <c r="Z166" s="37">
        <v>15</v>
      </c>
      <c r="AA166" s="37">
        <v>0.15</v>
      </c>
      <c r="AB166" s="37">
        <v>0.15</v>
      </c>
      <c r="AC166" s="37"/>
      <c r="AD166" s="58" t="s">
        <v>602</v>
      </c>
      <c r="AE166" s="37" t="str" cm="1">
        <f t="array" ref="AE166">IF(SUMPRODUCT(--(NOT(ISERR(SEARCH({"Process","Command","Script","WMI","Module","Pipe","Service"},AD166)))))&gt;0,"1","0")</f>
        <v>0</v>
      </c>
      <c r="AF166" s="37">
        <v>162</v>
      </c>
      <c r="AG166" s="37" t="str" cm="1">
        <f t="array" ref="AG166">IF(SUMPRODUCT(--(NOT(ISERR(SEARCH({"Network","Firewall"},AD166)))))&gt;0,"1","0")</f>
        <v>1</v>
      </c>
      <c r="AH166" s="37">
        <v>162</v>
      </c>
      <c r="AI166" s="37" t="str" cm="1">
        <f t="array" ref="AI166">IF(SUMPRODUCT(--(NOT(ISERR(SEARCH({"File","Group","Logon","Schedule","User","Registry","Active","Application"},AD166)))))&gt;0,"1","0")</f>
        <v>0</v>
      </c>
      <c r="AJ166" s="37">
        <v>162</v>
      </c>
      <c r="AK166" s="37" t="str" cm="1">
        <f t="array" ref="AK166">IF(SUMPRODUCT(--(NOT(ISERR(SEARCH({"Cloud","Cluster","Container","Image","Instance","Pod","Snapshot","Volume"},AD166)))))&gt;0,"1","0")</f>
        <v>0</v>
      </c>
      <c r="AL166" s="37">
        <v>162</v>
      </c>
      <c r="AM166" s="37" t="str" cm="1">
        <f t="array" ref="AM166">IF(SUMPRODUCT(--(NOT(ISERR(SEARCH({"Drive","Firmware","Host","Kernel"},AD166)))))&gt;0,"1","0")</f>
        <v>0</v>
      </c>
      <c r="AN166" s="37">
        <v>0</v>
      </c>
      <c r="AO166" s="37">
        <v>0</v>
      </c>
      <c r="AP166" s="37">
        <f>parameters!$J$21*TechniqueData[[#This Row],[TAT Utility]]+parameters!$J$22*TechniqueData[[#This Row],[Count Utility]]</f>
        <v>0.3</v>
      </c>
      <c r="AQ166" s="37">
        <f>(TechniqueData[[#This Row],[Total Top Att&amp;ck Score ]]-parameters!$D$19)/(parameters!$D$20-parameters!$D$19)</f>
        <v>301.32145947619046</v>
      </c>
      <c r="AR166" s="37">
        <f>IF(TechniqueData[[#This Row],[TAT Utility (unclipped)]]&gt;1,1, IF(TechniqueData[[#This Row],[TAT Utility (unclipped)]]&lt;0,0, TechniqueData[[#This Row],[TAT Utility (unclipped)]]) )</f>
        <v>1</v>
      </c>
      <c r="AS166" s="37">
        <f>(TechniqueData[[#This Row],[Ransomware (Total '# of ATT&amp;CK Observations)]]-parameters!$D$21)/(parameters!$D$22-parameters!$D$21)</f>
        <v>0</v>
      </c>
      <c r="AT166" s="37">
        <f>IF(TechniqueData[[#This Row],[Count Utility (unclipped)]]&gt;1,1, IF(TechniqueData[[#This Row],[Count Utility (unclipped)]]&lt;0,0, TechniqueData[[#This Row],[Count Utility (unclipped)]]) )</f>
        <v>0</v>
      </c>
      <c r="AU16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67" spans="1:47" ht="51" x14ac:dyDescent="0.2">
      <c r="A167" s="37">
        <f>parameters!$J$21*TechniqueData[[#This Row],[TAT Utility]]+parameters!$J$22*TechniqueData[[#This Row],[Count Utility]]</f>
        <v>0.3</v>
      </c>
      <c r="B167" s="37">
        <f t="shared" si="2"/>
        <v>136.81898542857144</v>
      </c>
      <c r="C167" s="37" t="s">
        <v>603</v>
      </c>
      <c r="D167" s="58" t="s">
        <v>599</v>
      </c>
      <c r="E167" s="37" t="s">
        <v>604</v>
      </c>
      <c r="F167" s="37">
        <v>1</v>
      </c>
      <c r="G167" s="37">
        <v>1</v>
      </c>
      <c r="H167" s="37">
        <f>parameters!$J$10*TechniqueData[[#This Row],[Before Utility]]+parameters!$J$11*TechniqueData[[#This Row],[After Utility]]</f>
        <v>0.1</v>
      </c>
      <c r="I167" s="37">
        <f>(TechniqueData[[#This Row],[Num. TID Before]]-parameters!$D$8)/(parameters!$D$9-parameters!$D$8)</f>
        <v>0.1</v>
      </c>
      <c r="J167" s="37">
        <f>IF(TechniqueData[[#This Row],[Before Utility (unclipped)]]&gt;1,1, IF(TechniqueData[[#This Row],[Before Utility (unclipped)]]&lt;0,0, TechniqueData[[#This Row],[Before Utility (unclipped)]]))</f>
        <v>0.1</v>
      </c>
      <c r="K167" s="37">
        <f>(TechniqueData[[#This Row],[Num. TID After]]-parameters!$D$10)/(parameters!$D$11-parameters!$D$10)</f>
        <v>0.1</v>
      </c>
      <c r="L167" s="37">
        <f>IF(TechniqueData[[#This Row],[After Utility (unclipped)]]&gt;1,1, IF(TechniqueData[[#This Row],[After Utility (unclipped)]]&lt;0,0, TechniqueData[[#This Row],[After Utility (unclipped)]]))</f>
        <v>0.1</v>
      </c>
      <c r="M167" s="37">
        <v>0</v>
      </c>
      <c r="N167" s="68">
        <v>0</v>
      </c>
      <c r="O167" s="68">
        <v>3</v>
      </c>
      <c r="P167" s="68">
        <v>0</v>
      </c>
      <c r="Q167" s="68">
        <v>0</v>
      </c>
      <c r="R167" s="69" t="s">
        <v>134</v>
      </c>
      <c r="S167" s="69">
        <v>2</v>
      </c>
      <c r="T167" s="69" t="s">
        <v>135</v>
      </c>
      <c r="U167" s="69">
        <v>8</v>
      </c>
      <c r="V167" s="37">
        <f>parameters!$J$4*TechniqueData[[#This Row],[Mitigations Utility]] + parameters!$J$5*TechniqueData[[#This Row],[Detections Utility]]</f>
        <v>0.10952371428571428</v>
      </c>
      <c r="W167" s="37">
        <v>10</v>
      </c>
      <c r="X167" s="37">
        <v>0.18181800000000001</v>
      </c>
      <c r="Y167" s="37">
        <v>0.18181800000000001</v>
      </c>
      <c r="Z167" s="37">
        <v>3</v>
      </c>
      <c r="AA167" s="37">
        <v>0.03</v>
      </c>
      <c r="AB167" s="37">
        <v>0.03</v>
      </c>
      <c r="AC167" s="37"/>
      <c r="AD167" s="58" t="s">
        <v>602</v>
      </c>
      <c r="AE167" s="37" t="str" cm="1">
        <f t="array" ref="AE167">IF(SUMPRODUCT(--(NOT(ISERR(SEARCH({"Process","Command","Script","WMI","Module","Pipe","Service"},AD167)))))&gt;0,"1","0")</f>
        <v>0</v>
      </c>
      <c r="AF167" s="37">
        <v>163</v>
      </c>
      <c r="AG167" s="37" t="str" cm="1">
        <f t="array" ref="AG167">IF(SUMPRODUCT(--(NOT(ISERR(SEARCH({"Network","Firewall"},AD167)))))&gt;0,"1","0")</f>
        <v>1</v>
      </c>
      <c r="AH167" s="37">
        <v>163</v>
      </c>
      <c r="AI167" s="37" t="str" cm="1">
        <f t="array" ref="AI167">IF(SUMPRODUCT(--(NOT(ISERR(SEARCH({"File","Group","Logon","Schedule","User","Registry","Active","Application"},AD167)))))&gt;0,"1","0")</f>
        <v>0</v>
      </c>
      <c r="AJ167" s="37">
        <v>163</v>
      </c>
      <c r="AK167" s="37" t="str" cm="1">
        <f t="array" ref="AK167">IF(SUMPRODUCT(--(NOT(ISERR(SEARCH({"Cloud","Cluster","Container","Image","Instance","Pod","Snapshot","Volume"},AD167)))))&gt;0,"1","0")</f>
        <v>0</v>
      </c>
      <c r="AL167" s="37">
        <v>163</v>
      </c>
      <c r="AM167" s="37" t="str" cm="1">
        <f t="array" ref="AM167">IF(SUMPRODUCT(--(NOT(ISERR(SEARCH({"Drive","Firmware","Host","Kernel"},AD167)))))&gt;0,"1","0")</f>
        <v>0</v>
      </c>
      <c r="AN167" s="37">
        <v>0</v>
      </c>
      <c r="AO167" s="37">
        <v>0</v>
      </c>
      <c r="AP167" s="37">
        <f>parameters!$J$21*TechniqueData[[#This Row],[TAT Utility]]+parameters!$J$22*TechniqueData[[#This Row],[Count Utility]]</f>
        <v>0.3</v>
      </c>
      <c r="AQ167" s="37">
        <f>(TechniqueData[[#This Row],[Total Top Att&amp;ck Score ]]-parameters!$D$19)/(parameters!$D$20-parameters!$D$19)</f>
        <v>45.606328476190477</v>
      </c>
      <c r="AR167" s="37">
        <f>IF(TechniqueData[[#This Row],[TAT Utility (unclipped)]]&gt;1,1, IF(TechniqueData[[#This Row],[TAT Utility (unclipped)]]&lt;0,0, TechniqueData[[#This Row],[TAT Utility (unclipped)]]) )</f>
        <v>1</v>
      </c>
      <c r="AS167" s="37">
        <f>(TechniqueData[[#This Row],[Ransomware (Total '# of ATT&amp;CK Observations)]]-parameters!$D$21)/(parameters!$D$22-parameters!$D$21)</f>
        <v>0</v>
      </c>
      <c r="AT167" s="37">
        <f>IF(TechniqueData[[#This Row],[Count Utility (unclipped)]]&gt;1,1, IF(TechniqueData[[#This Row],[Count Utility (unclipped)]]&lt;0,0, TechniqueData[[#This Row],[Count Utility (unclipped)]]) )</f>
        <v>0</v>
      </c>
      <c r="AU16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68" spans="1:47" ht="51" x14ac:dyDescent="0.2">
      <c r="A168" s="37">
        <f>parameters!$J$21*TechniqueData[[#This Row],[TAT Utility]]+parameters!$J$22*TechniqueData[[#This Row],[Count Utility]]</f>
        <v>0.33333333333333331</v>
      </c>
      <c r="B168" s="37">
        <f t="shared" si="2"/>
        <v>131.39993742857143</v>
      </c>
      <c r="C168" s="37" t="s">
        <v>605</v>
      </c>
      <c r="D168" s="58" t="s">
        <v>599</v>
      </c>
      <c r="E168" s="37" t="s">
        <v>606</v>
      </c>
      <c r="F168" s="37">
        <v>1</v>
      </c>
      <c r="G168" s="37">
        <v>1</v>
      </c>
      <c r="H168" s="37">
        <f>parameters!$J$10*TechniqueData[[#This Row],[Before Utility]]+parameters!$J$11*TechniqueData[[#This Row],[After Utility]]</f>
        <v>0.1</v>
      </c>
      <c r="I168" s="37">
        <f>(TechniqueData[[#This Row],[Num. TID Before]]-parameters!$D$8)/(parameters!$D$9-parameters!$D$8)</f>
        <v>0.1</v>
      </c>
      <c r="J168" s="37">
        <f>IF(TechniqueData[[#This Row],[Before Utility (unclipped)]]&gt;1,1, IF(TechniqueData[[#This Row],[Before Utility (unclipped)]]&lt;0,0, TechniqueData[[#This Row],[Before Utility (unclipped)]]))</f>
        <v>0.1</v>
      </c>
      <c r="K168" s="37">
        <f>(TechniqueData[[#This Row],[Num. TID After]]-parameters!$D$10)/(parameters!$D$11-parameters!$D$10)</f>
        <v>0.1</v>
      </c>
      <c r="L168" s="37">
        <f>IF(TechniqueData[[#This Row],[After Utility (unclipped)]]&gt;1,1, IF(TechniqueData[[#This Row],[After Utility (unclipped)]]&lt;0,0, TechniqueData[[#This Row],[After Utility (unclipped)]]))</f>
        <v>0.1</v>
      </c>
      <c r="M168" s="37">
        <v>0</v>
      </c>
      <c r="N168" s="68">
        <v>0</v>
      </c>
      <c r="O168" s="68">
        <v>1</v>
      </c>
      <c r="P168" s="68">
        <v>0</v>
      </c>
      <c r="Q168" s="68">
        <v>0</v>
      </c>
      <c r="R168" s="69" t="s">
        <v>134</v>
      </c>
      <c r="S168" s="69">
        <v>2</v>
      </c>
      <c r="T168" s="69" t="s">
        <v>135</v>
      </c>
      <c r="U168" s="69">
        <v>8</v>
      </c>
      <c r="V168" s="37">
        <f>parameters!$J$4*TechniqueData[[#This Row],[Mitigations Utility]] + parameters!$J$5*TechniqueData[[#This Row],[Detections Utility]]</f>
        <v>9.9999904761904762E-2</v>
      </c>
      <c r="W168" s="37">
        <v>10</v>
      </c>
      <c r="X168" s="37">
        <v>0.18181800000000001</v>
      </c>
      <c r="Y168" s="37">
        <v>0.18181800000000001</v>
      </c>
      <c r="Z168" s="37">
        <v>1</v>
      </c>
      <c r="AA168" s="37">
        <v>0.01</v>
      </c>
      <c r="AB168" s="37">
        <v>0.01</v>
      </c>
      <c r="AC168" s="37"/>
      <c r="AD168" s="58" t="s">
        <v>602</v>
      </c>
      <c r="AE168" s="37" t="str" cm="1">
        <f t="array" ref="AE168">IF(SUMPRODUCT(--(NOT(ISERR(SEARCH({"Process","Command","Script","WMI","Module","Pipe","Service"},AD168)))))&gt;0,"1","0")</f>
        <v>0</v>
      </c>
      <c r="AF168" s="37">
        <v>164</v>
      </c>
      <c r="AG168" s="37" t="str" cm="1">
        <f t="array" ref="AG168">IF(SUMPRODUCT(--(NOT(ISERR(SEARCH({"Network","Firewall"},AD168)))))&gt;0,"1","0")</f>
        <v>1</v>
      </c>
      <c r="AH168" s="37">
        <v>164</v>
      </c>
      <c r="AI168" s="37" t="str" cm="1">
        <f t="array" ref="AI168">IF(SUMPRODUCT(--(NOT(ISERR(SEARCH({"File","Group","Logon","Schedule","User","Registry","Active","Application"},AD168)))))&gt;0,"1","0")</f>
        <v>0</v>
      </c>
      <c r="AJ168" s="37">
        <v>164</v>
      </c>
      <c r="AK168" s="37" t="str" cm="1">
        <f t="array" ref="AK168">IF(SUMPRODUCT(--(NOT(ISERR(SEARCH({"Cloud","Cluster","Container","Image","Instance","Pod","Snapshot","Volume"},AD168)))))&gt;0,"1","0")</f>
        <v>0</v>
      </c>
      <c r="AL168" s="37">
        <v>164</v>
      </c>
      <c r="AM168" s="37" t="str" cm="1">
        <f t="array" ref="AM168">IF(SUMPRODUCT(--(NOT(ISERR(SEARCH({"Drive","Firmware","Host","Kernel"},AD168)))))&gt;0,"1","0")</f>
        <v>0</v>
      </c>
      <c r="AN168" s="37">
        <v>0</v>
      </c>
      <c r="AO168" s="37">
        <v>1</v>
      </c>
      <c r="AP168" s="37">
        <f>parameters!$J$21*TechniqueData[[#This Row],[TAT Utility]]+parameters!$J$22*TechniqueData[[#This Row],[Count Utility]]</f>
        <v>0.33333333333333331</v>
      </c>
      <c r="AQ168" s="37">
        <f>(TechniqueData[[#This Row],[Total Top Att&amp;ck Score ]]-parameters!$D$19)/(parameters!$D$20-parameters!$D$19)</f>
        <v>43.799979142857147</v>
      </c>
      <c r="AR168" s="37">
        <f>IF(TechniqueData[[#This Row],[TAT Utility (unclipped)]]&gt;1,1, IF(TechniqueData[[#This Row],[TAT Utility (unclipped)]]&lt;0,0, TechniqueData[[#This Row],[TAT Utility (unclipped)]]) )</f>
        <v>1</v>
      </c>
      <c r="AS168" s="37">
        <f>(TechniqueData[[#This Row],[Ransomware (Total '# of ATT&amp;CK Observations)]]-parameters!$D$21)/(parameters!$D$22-parameters!$D$21)</f>
        <v>4.7619047619047616E-2</v>
      </c>
      <c r="AT168" s="37">
        <f>IF(TechniqueData[[#This Row],[Count Utility (unclipped)]]&gt;1,1, IF(TechniqueData[[#This Row],[Count Utility (unclipped)]]&lt;0,0, TechniqueData[[#This Row],[Count Utility (unclipped)]]) )</f>
        <v>4.7619047619047616E-2</v>
      </c>
      <c r="AU16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1.0666661700680271</v>
      </c>
    </row>
    <row r="169" spans="1:47" ht="51" x14ac:dyDescent="0.2">
      <c r="A169" s="37">
        <f>parameters!$J$21*TechniqueData[[#This Row],[TAT Utility]]+parameters!$J$22*TechniqueData[[#This Row],[Count Utility]]</f>
        <v>0.33333333333333331</v>
      </c>
      <c r="B169" s="37">
        <f t="shared" si="2"/>
        <v>151.08577723809523</v>
      </c>
      <c r="C169" s="37" t="s">
        <v>607</v>
      </c>
      <c r="D169" s="58" t="s">
        <v>599</v>
      </c>
      <c r="E169" s="37" t="s">
        <v>608</v>
      </c>
      <c r="F169" s="37">
        <v>1</v>
      </c>
      <c r="G169" s="37">
        <v>1</v>
      </c>
      <c r="H169" s="37">
        <f>parameters!$J$10*TechniqueData[[#This Row],[Before Utility]]+parameters!$J$11*TechniqueData[[#This Row],[After Utility]]</f>
        <v>0.1</v>
      </c>
      <c r="I169" s="37">
        <f>(TechniqueData[[#This Row],[Num. TID Before]]-parameters!$D$8)/(parameters!$D$9-parameters!$D$8)</f>
        <v>0.1</v>
      </c>
      <c r="J169" s="37">
        <f>IF(TechniqueData[[#This Row],[Before Utility (unclipped)]]&gt;1,1, IF(TechniqueData[[#This Row],[Before Utility (unclipped)]]&lt;0,0, TechniqueData[[#This Row],[Before Utility (unclipped)]]))</f>
        <v>0.1</v>
      </c>
      <c r="K169" s="37">
        <f>(TechniqueData[[#This Row],[Num. TID After]]-parameters!$D$10)/(parameters!$D$11-parameters!$D$10)</f>
        <v>0.1</v>
      </c>
      <c r="L169" s="37">
        <f>IF(TechniqueData[[#This Row],[After Utility (unclipped)]]&gt;1,1, IF(TechniqueData[[#This Row],[After Utility (unclipped)]]&lt;0,0, TechniqueData[[#This Row],[After Utility (unclipped)]]))</f>
        <v>0.1</v>
      </c>
      <c r="M169" s="37">
        <v>0</v>
      </c>
      <c r="N169" s="68">
        <v>0</v>
      </c>
      <c r="O169" s="68">
        <v>2</v>
      </c>
      <c r="P169" s="68">
        <v>1</v>
      </c>
      <c r="Q169" s="68">
        <v>0</v>
      </c>
      <c r="R169" s="69" t="s">
        <v>609</v>
      </c>
      <c r="S169" s="69">
        <v>4</v>
      </c>
      <c r="T169" s="69" t="s">
        <v>610</v>
      </c>
      <c r="U169" s="69">
        <v>8</v>
      </c>
      <c r="V169" s="37">
        <f>parameters!$J$4*TechniqueData[[#This Row],[Mitigations Utility]] + parameters!$J$5*TechniqueData[[#This Row],[Detections Utility]]</f>
        <v>0.1285715238095238</v>
      </c>
      <c r="W169" s="37">
        <v>12</v>
      </c>
      <c r="X169" s="37">
        <v>0.21818199999999999</v>
      </c>
      <c r="Y169" s="37">
        <v>0.21818199999999999</v>
      </c>
      <c r="Z169" s="37">
        <v>3</v>
      </c>
      <c r="AA169" s="37">
        <v>0.03</v>
      </c>
      <c r="AB169" s="37">
        <v>0.03</v>
      </c>
      <c r="AC169" s="37"/>
      <c r="AD169" s="58" t="s">
        <v>602</v>
      </c>
      <c r="AE169" s="37" t="str" cm="1">
        <f t="array" ref="AE169">IF(SUMPRODUCT(--(NOT(ISERR(SEARCH({"Process","Command","Script","WMI","Module","Pipe","Service"},AD169)))))&gt;0,"1","0")</f>
        <v>0</v>
      </c>
      <c r="AF169" s="37">
        <v>165</v>
      </c>
      <c r="AG169" s="37" t="str" cm="1">
        <f t="array" ref="AG169">IF(SUMPRODUCT(--(NOT(ISERR(SEARCH({"Network","Firewall"},AD169)))))&gt;0,"1","0")</f>
        <v>1</v>
      </c>
      <c r="AH169" s="37">
        <v>165</v>
      </c>
      <c r="AI169" s="37" t="str" cm="1">
        <f t="array" ref="AI169">IF(SUMPRODUCT(--(NOT(ISERR(SEARCH({"File","Group","Logon","Schedule","User","Registry","Active","Application"},AD169)))))&gt;0,"1","0")</f>
        <v>0</v>
      </c>
      <c r="AJ169" s="37">
        <v>165</v>
      </c>
      <c r="AK169" s="37" t="str" cm="1">
        <f t="array" ref="AK169">IF(SUMPRODUCT(--(NOT(ISERR(SEARCH({"Cloud","Cluster","Container","Image","Instance","Pod","Snapshot","Volume"},AD169)))))&gt;0,"1","0")</f>
        <v>0</v>
      </c>
      <c r="AL169" s="37">
        <v>165</v>
      </c>
      <c r="AM169" s="37" t="str" cm="1">
        <f t="array" ref="AM169">IF(SUMPRODUCT(--(NOT(ISERR(SEARCH({"Drive","Firmware","Host","Kernel"},AD169)))))&gt;0,"1","0")</f>
        <v>0</v>
      </c>
      <c r="AN169" s="37">
        <v>0</v>
      </c>
      <c r="AO169" s="37">
        <v>1</v>
      </c>
      <c r="AP169" s="37">
        <f>parameters!$J$21*TechniqueData[[#This Row],[TAT Utility]]+parameters!$J$22*TechniqueData[[#This Row],[Count Utility]]</f>
        <v>0.33333333333333331</v>
      </c>
      <c r="AQ169" s="37">
        <f>(TechniqueData[[#This Row],[Total Top Att&amp;ck Score ]]-parameters!$D$19)/(parameters!$D$20-parameters!$D$19)</f>
        <v>50.361925746031744</v>
      </c>
      <c r="AR169" s="37">
        <f>IF(TechniqueData[[#This Row],[TAT Utility (unclipped)]]&gt;1,1, IF(TechniqueData[[#This Row],[TAT Utility (unclipped)]]&lt;0,0, TechniqueData[[#This Row],[TAT Utility (unclipped)]]) )</f>
        <v>1</v>
      </c>
      <c r="AS169" s="37">
        <f>(TechniqueData[[#This Row],[Ransomware (Total '# of ATT&amp;CK Observations)]]-parameters!$D$21)/(parameters!$D$22-parameters!$D$21)</f>
        <v>4.7619047619047616E-2</v>
      </c>
      <c r="AT169" s="37">
        <f>IF(TechniqueData[[#This Row],[Count Utility (unclipped)]]&gt;1,1, IF(TechniqueData[[#This Row],[Count Utility (unclipped)]]&lt;0,0, TechniqueData[[#This Row],[Count Utility (unclipped)]]) )</f>
        <v>4.7619047619047616E-2</v>
      </c>
      <c r="AU16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1.2229029939531366</v>
      </c>
    </row>
    <row r="170" spans="1:47" ht="17" x14ac:dyDescent="0.2">
      <c r="A170" s="37">
        <f>parameters!$J$21*TechniqueData[[#This Row],[TAT Utility]]+parameters!$J$22*TechniqueData[[#This Row],[Count Utility]]</f>
        <v>0.3</v>
      </c>
      <c r="B170" s="37">
        <f t="shared" si="2"/>
        <v>72.833396666666673</v>
      </c>
      <c r="C170" s="37" t="s">
        <v>611</v>
      </c>
      <c r="D170" s="58" t="s">
        <v>599</v>
      </c>
      <c r="E170" s="37" t="s">
        <v>612</v>
      </c>
      <c r="F170" s="37">
        <v>1</v>
      </c>
      <c r="G170" s="37">
        <v>1</v>
      </c>
      <c r="H170" s="37">
        <f>parameters!$J$10*TechniqueData[[#This Row],[Before Utility]]+parameters!$J$11*TechniqueData[[#This Row],[After Utility]]</f>
        <v>0.1</v>
      </c>
      <c r="I170" s="37">
        <f>(TechniqueData[[#This Row],[Num. TID Before]]-parameters!$D$8)/(parameters!$D$9-parameters!$D$8)</f>
        <v>0.1</v>
      </c>
      <c r="J170" s="37">
        <f>IF(TechniqueData[[#This Row],[Before Utility (unclipped)]]&gt;1,1, IF(TechniqueData[[#This Row],[Before Utility (unclipped)]]&lt;0,0, TechniqueData[[#This Row],[Before Utility (unclipped)]]))</f>
        <v>0.1</v>
      </c>
      <c r="K170" s="37">
        <f>(TechniqueData[[#This Row],[Num. TID After]]-parameters!$D$10)/(parameters!$D$11-parameters!$D$10)</f>
        <v>0.1</v>
      </c>
      <c r="L170" s="37">
        <f>IF(TechniqueData[[#This Row],[After Utility (unclipped)]]&gt;1,1, IF(TechniqueData[[#This Row],[After Utility (unclipped)]]&lt;0,0, TechniqueData[[#This Row],[After Utility (unclipped)]]))</f>
        <v>0.1</v>
      </c>
      <c r="M170" s="37">
        <v>0</v>
      </c>
      <c r="N170" s="68">
        <v>0</v>
      </c>
      <c r="O170" s="68">
        <v>0</v>
      </c>
      <c r="P170" s="68">
        <v>0</v>
      </c>
      <c r="Q170" s="68">
        <v>0</v>
      </c>
      <c r="R170" s="69"/>
      <c r="S170" s="69">
        <v>0</v>
      </c>
      <c r="T170" s="69" t="s">
        <v>613</v>
      </c>
      <c r="U170" s="69">
        <v>1</v>
      </c>
      <c r="V170" s="37">
        <f>parameters!$J$4*TechniqueData[[#This Row],[Mitigations Utility]] + parameters!$J$5*TechniqueData[[#This Row],[Detections Utility]]</f>
        <v>9.5239047619047629E-3</v>
      </c>
      <c r="W170" s="37">
        <v>1</v>
      </c>
      <c r="X170" s="37">
        <v>1.8182E-2</v>
      </c>
      <c r="Y170" s="37">
        <v>1.8182E-2</v>
      </c>
      <c r="Z170" s="37">
        <v>0</v>
      </c>
      <c r="AA170" s="37">
        <v>0</v>
      </c>
      <c r="AB170" s="37">
        <v>0</v>
      </c>
      <c r="AC170" s="37"/>
      <c r="AD170" s="58" t="s">
        <v>75</v>
      </c>
      <c r="AE170" s="37" t="str" cm="1">
        <f t="array" ref="AE170">IF(SUMPRODUCT(--(NOT(ISERR(SEARCH({"Process","Command","Script","WMI","Module","Pipe","Service"},AD170)))))&gt;0,"1","0")</f>
        <v>0</v>
      </c>
      <c r="AF170" s="37">
        <v>166</v>
      </c>
      <c r="AG170" s="37" t="str" cm="1">
        <f t="array" ref="AG170">IF(SUMPRODUCT(--(NOT(ISERR(SEARCH({"Network","Firewall"},AD170)))))&gt;0,"1","0")</f>
        <v>1</v>
      </c>
      <c r="AH170" s="37">
        <v>166</v>
      </c>
      <c r="AI170" s="37" t="str" cm="1">
        <f t="array" ref="AI170">IF(SUMPRODUCT(--(NOT(ISERR(SEARCH({"File","Group","Logon","Schedule","User","Registry","Active","Application"},AD170)))))&gt;0,"1","0")</f>
        <v>0</v>
      </c>
      <c r="AJ170" s="37">
        <v>166</v>
      </c>
      <c r="AK170" s="37" t="str" cm="1">
        <f t="array" ref="AK170">IF(SUMPRODUCT(--(NOT(ISERR(SEARCH({"Cloud","Cluster","Container","Image","Instance","Pod","Snapshot","Volume"},AD170)))))&gt;0,"1","0")</f>
        <v>0</v>
      </c>
      <c r="AL170" s="37">
        <v>166</v>
      </c>
      <c r="AM170" s="37" t="str" cm="1">
        <f t="array" ref="AM170">IF(SUMPRODUCT(--(NOT(ISERR(SEARCH({"Drive","Firmware","Host","Kernel"},AD170)))))&gt;0,"1","0")</f>
        <v>0</v>
      </c>
      <c r="AN170" s="37">
        <v>0</v>
      </c>
      <c r="AO170" s="37">
        <v>0</v>
      </c>
      <c r="AP170" s="37">
        <f>parameters!$J$21*TechniqueData[[#This Row],[TAT Utility]]+parameters!$J$22*TechniqueData[[#This Row],[Count Utility]]</f>
        <v>0.3</v>
      </c>
      <c r="AQ170" s="37">
        <f>(TechniqueData[[#This Row],[Total Top Att&amp;ck Score ]]-parameters!$D$19)/(parameters!$D$20-parameters!$D$19)</f>
        <v>24.277798888888892</v>
      </c>
      <c r="AR170" s="37">
        <f>IF(TechniqueData[[#This Row],[TAT Utility (unclipped)]]&gt;1,1, IF(TechniqueData[[#This Row],[TAT Utility (unclipped)]]&lt;0,0, TechniqueData[[#This Row],[TAT Utility (unclipped)]]) )</f>
        <v>1</v>
      </c>
      <c r="AS170" s="37">
        <f>(TechniqueData[[#This Row],[Ransomware (Total '# of ATT&amp;CK Observations)]]-parameters!$D$21)/(parameters!$D$22-parameters!$D$21)</f>
        <v>0</v>
      </c>
      <c r="AT170" s="37">
        <f>IF(TechniqueData[[#This Row],[Count Utility (unclipped)]]&gt;1,1, IF(TechniqueData[[#This Row],[Count Utility (unclipped)]]&lt;0,0, TechniqueData[[#This Row],[Count Utility (unclipped)]]) )</f>
        <v>0</v>
      </c>
      <c r="AU17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1" spans="1:47" ht="34" x14ac:dyDescent="0.2">
      <c r="A171" s="37">
        <f>parameters!$J$21*TechniqueData[[#This Row],[TAT Utility]]+parameters!$J$22*TechniqueData[[#This Row],[Count Utility]]</f>
        <v>0.33333333333333331</v>
      </c>
      <c r="B171" s="37">
        <f t="shared" si="2"/>
        <v>306.65000785714284</v>
      </c>
      <c r="C171" s="37" t="s">
        <v>614</v>
      </c>
      <c r="D171" s="58" t="s">
        <v>615</v>
      </c>
      <c r="E171" s="37"/>
      <c r="F171" s="37">
        <v>1</v>
      </c>
      <c r="G171" s="37">
        <v>1</v>
      </c>
      <c r="H171" s="37">
        <f>parameters!$J$10*TechniqueData[[#This Row],[Before Utility]]+parameters!$J$11*TechniqueData[[#This Row],[After Utility]]</f>
        <v>0.1</v>
      </c>
      <c r="I171" s="37">
        <f>(TechniqueData[[#This Row],[Num. TID Before]]-parameters!$D$8)/(parameters!$D$9-parameters!$D$8)</f>
        <v>0.1</v>
      </c>
      <c r="J171" s="37">
        <f>IF(TechniqueData[[#This Row],[Before Utility (unclipped)]]&gt;1,1, IF(TechniqueData[[#This Row],[Before Utility (unclipped)]]&lt;0,0, TechniqueData[[#This Row],[Before Utility (unclipped)]]))</f>
        <v>0.1</v>
      </c>
      <c r="K171" s="37">
        <f>(TechniqueData[[#This Row],[Num. TID After]]-parameters!$D$10)/(parameters!$D$11-parameters!$D$10)</f>
        <v>0.1</v>
      </c>
      <c r="L171" s="37">
        <f>IF(TechniqueData[[#This Row],[After Utility (unclipped)]]&gt;1,1, IF(TechniqueData[[#This Row],[After Utility (unclipped)]]&lt;0,0, TechniqueData[[#This Row],[After Utility (unclipped)]]))</f>
        <v>0.1</v>
      </c>
      <c r="M171" s="37">
        <v>0.19170400000000001</v>
      </c>
      <c r="N171" s="68">
        <v>0</v>
      </c>
      <c r="O171" s="68">
        <v>1</v>
      </c>
      <c r="P171" s="68">
        <v>0</v>
      </c>
      <c r="Q171" s="68">
        <v>0</v>
      </c>
      <c r="R171" s="69" t="s">
        <v>616</v>
      </c>
      <c r="S171" s="69">
        <v>7</v>
      </c>
      <c r="T171" s="69" t="s">
        <v>617</v>
      </c>
      <c r="U171" s="69">
        <v>10</v>
      </c>
      <c r="V171" s="37">
        <f>parameters!$J$4*TechniqueData[[#This Row],[Mitigations Utility]] + parameters!$J$5*TechniqueData[[#This Row],[Detections Utility]]</f>
        <v>0.16666671428571431</v>
      </c>
      <c r="W171" s="37">
        <v>17</v>
      </c>
      <c r="X171" s="37">
        <v>0.309091</v>
      </c>
      <c r="Y171" s="37">
        <v>0.309091</v>
      </c>
      <c r="Z171" s="37">
        <v>1</v>
      </c>
      <c r="AA171" s="37">
        <v>0.01</v>
      </c>
      <c r="AB171" s="37">
        <v>0.01</v>
      </c>
      <c r="AC171" s="37"/>
      <c r="AD171" s="58" t="s">
        <v>618</v>
      </c>
      <c r="AE171" s="37" t="str" cm="1">
        <f t="array" ref="AE171">IF(SUMPRODUCT(--(NOT(ISERR(SEARCH({"Process","Command","Script","WMI","Module","Pipe","Service"},AD171)))))&gt;0,"1","0")</f>
        <v>1</v>
      </c>
      <c r="AF171" s="37">
        <v>167</v>
      </c>
      <c r="AG171" s="37" t="str" cm="1">
        <f t="array" ref="AG171">IF(SUMPRODUCT(--(NOT(ISERR(SEARCH({"Network","Firewall"},AD171)))))&gt;0,"1","0")</f>
        <v>0</v>
      </c>
      <c r="AH171" s="37">
        <v>167</v>
      </c>
      <c r="AI171" s="37" t="str" cm="1">
        <f t="array" ref="AI171">IF(SUMPRODUCT(--(NOT(ISERR(SEARCH({"File","Group","Logon","Schedule","User","Registry","Active","Application"},AD171)))))&gt;0,"1","0")</f>
        <v>1</v>
      </c>
      <c r="AJ171" s="37">
        <v>167</v>
      </c>
      <c r="AK171" s="37" t="str" cm="1">
        <f t="array" ref="AK171">IF(SUMPRODUCT(--(NOT(ISERR(SEARCH({"Cloud","Cluster","Container","Image","Instance","Pod","Snapshot","Volume"},AD171)))))&gt;0,"1","0")</f>
        <v>0</v>
      </c>
      <c r="AL171" s="37">
        <v>167</v>
      </c>
      <c r="AM171" s="37" t="str" cm="1">
        <f t="array" ref="AM171">IF(SUMPRODUCT(--(NOT(ISERR(SEARCH({"Drive","Firmware","Host","Kernel"},AD171)))))&gt;0,"1","0")</f>
        <v>1</v>
      </c>
      <c r="AN171" s="37">
        <v>0</v>
      </c>
      <c r="AO171" s="37">
        <v>1</v>
      </c>
      <c r="AP171" s="37">
        <f>parameters!$J$21*TechniqueData[[#This Row],[TAT Utility]]+parameters!$J$22*TechniqueData[[#This Row],[Count Utility]]</f>
        <v>0.33333333333333331</v>
      </c>
      <c r="AQ171" s="37">
        <f>(TechniqueData[[#This Row],[Total Top Att&amp;ck Score ]]-parameters!$D$19)/(parameters!$D$20-parameters!$D$19)</f>
        <v>102.21666928571427</v>
      </c>
      <c r="AR171" s="37">
        <f>IF(TechniqueData[[#This Row],[TAT Utility (unclipped)]]&gt;1,1, IF(TechniqueData[[#This Row],[TAT Utility (unclipped)]]&lt;0,0, TechniqueData[[#This Row],[TAT Utility (unclipped)]]) )</f>
        <v>1</v>
      </c>
      <c r="AS171" s="37">
        <f>(TechniqueData[[#This Row],[Ransomware (Total '# of ATT&amp;CK Observations)]]-parameters!$D$21)/(parameters!$D$22-parameters!$D$21)</f>
        <v>4.7619047619047616E-2</v>
      </c>
      <c r="AT171" s="37">
        <f>IF(TechniqueData[[#This Row],[Count Utility (unclipped)]]&gt;1,1, IF(TechniqueData[[#This Row],[Count Utility (unclipped)]]&lt;0,0, TechniqueData[[#This Row],[Count Utility (unclipped)]]) )</f>
        <v>4.7619047619047616E-2</v>
      </c>
      <c r="AU17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2.4575397448979586</v>
      </c>
    </row>
    <row r="172" spans="1:47" ht="34" x14ac:dyDescent="0.2">
      <c r="A172" s="37">
        <f>parameters!$J$21*TechniqueData[[#This Row],[TAT Utility]]+parameters!$J$22*TechniqueData[[#This Row],[Count Utility]]</f>
        <v>0.3</v>
      </c>
      <c r="B172" s="37">
        <f t="shared" si="2"/>
        <v>163.44276100000002</v>
      </c>
      <c r="C172" s="37" t="s">
        <v>619</v>
      </c>
      <c r="D172" s="58" t="s">
        <v>620</v>
      </c>
      <c r="E172" s="37"/>
      <c r="F172" s="37">
        <v>1</v>
      </c>
      <c r="G172" s="37">
        <v>1</v>
      </c>
      <c r="H172" s="37">
        <f>parameters!$J$10*TechniqueData[[#This Row],[Before Utility]]+parameters!$J$11*TechniqueData[[#This Row],[After Utility]]</f>
        <v>0.1</v>
      </c>
      <c r="I172" s="37">
        <f>(TechniqueData[[#This Row],[Num. TID Before]]-parameters!$D$8)/(parameters!$D$9-parameters!$D$8)</f>
        <v>0.1</v>
      </c>
      <c r="J172" s="37">
        <f>IF(TechniqueData[[#This Row],[Before Utility (unclipped)]]&gt;1,1, IF(TechniqueData[[#This Row],[Before Utility (unclipped)]]&lt;0,0, TechniqueData[[#This Row],[Before Utility (unclipped)]]))</f>
        <v>0.1</v>
      </c>
      <c r="K172" s="37">
        <f>(TechniqueData[[#This Row],[Num. TID After]]-parameters!$D$10)/(parameters!$D$11-parameters!$D$10)</f>
        <v>0.1</v>
      </c>
      <c r="L172" s="37">
        <f>IF(TechniqueData[[#This Row],[After Utility (unclipped)]]&gt;1,1, IF(TechniqueData[[#This Row],[After Utility (unclipped)]]&lt;0,0, TechniqueData[[#This Row],[After Utility (unclipped)]]))</f>
        <v>0.1</v>
      </c>
      <c r="M172" s="37">
        <v>0</v>
      </c>
      <c r="N172" s="68">
        <v>0</v>
      </c>
      <c r="O172" s="68">
        <v>0</v>
      </c>
      <c r="P172" s="68">
        <v>0</v>
      </c>
      <c r="Q172" s="68">
        <v>0</v>
      </c>
      <c r="R172" s="69" t="s">
        <v>621</v>
      </c>
      <c r="S172" s="69">
        <v>7</v>
      </c>
      <c r="T172" s="69" t="s">
        <v>622</v>
      </c>
      <c r="U172" s="69">
        <v>8</v>
      </c>
      <c r="V172" s="37">
        <f>parameters!$J$4*TechniqueData[[#This Row],[Mitigations Utility]] + parameters!$J$5*TechniqueData[[#This Row],[Detections Utility]]</f>
        <v>0.14285700000000001</v>
      </c>
      <c r="W172" s="37">
        <v>15</v>
      </c>
      <c r="X172" s="37">
        <v>0.272727</v>
      </c>
      <c r="Y172" s="37">
        <v>0.272727</v>
      </c>
      <c r="Z172" s="37">
        <v>0</v>
      </c>
      <c r="AA172" s="37">
        <v>0</v>
      </c>
      <c r="AB172" s="37">
        <v>0</v>
      </c>
      <c r="AC172" s="37"/>
      <c r="AD172" s="58" t="s">
        <v>623</v>
      </c>
      <c r="AE172" s="37" t="str" cm="1">
        <f t="array" ref="AE172">IF(SUMPRODUCT(--(NOT(ISERR(SEARCH({"Process","Command","Script","WMI","Module","Pipe","Service"},AD172)))))&gt;0,"1","0")</f>
        <v>0</v>
      </c>
      <c r="AF172" s="37">
        <v>168</v>
      </c>
      <c r="AG172" s="37" t="str" cm="1">
        <f t="array" ref="AG172">IF(SUMPRODUCT(--(NOT(ISERR(SEARCH({"Network","Firewall"},AD172)))))&gt;0,"1","0")</f>
        <v>0</v>
      </c>
      <c r="AH172" s="37">
        <v>168</v>
      </c>
      <c r="AI172" s="37" t="str" cm="1">
        <f t="array" ref="AI172">IF(SUMPRODUCT(--(NOT(ISERR(SEARCH({"File","Group","Logon","Schedule","User","Registry","Active","Application"},AD172)))))&gt;0,"1","0")</f>
        <v>0</v>
      </c>
      <c r="AJ172" s="37">
        <v>168</v>
      </c>
      <c r="AK172" s="37" t="str" cm="1">
        <f t="array" ref="AK172">IF(SUMPRODUCT(--(NOT(ISERR(SEARCH({"Cloud","Cluster","Container","Image","Instance","Pod","Snapshot","Volume"},AD172)))))&gt;0,"1","0")</f>
        <v>0</v>
      </c>
      <c r="AL172" s="37">
        <v>168</v>
      </c>
      <c r="AM172" s="37" t="str" cm="1">
        <f t="array" ref="AM172">IF(SUMPRODUCT(--(NOT(ISERR(SEARCH({"Drive","Firmware","Host","Kernel"},AD172)))))&gt;0,"1","0")</f>
        <v>1</v>
      </c>
      <c r="AN172" s="37">
        <v>0</v>
      </c>
      <c r="AO172" s="37">
        <v>0</v>
      </c>
      <c r="AP172" s="37">
        <f>parameters!$J$21*TechniqueData[[#This Row],[TAT Utility]]+parameters!$J$22*TechniqueData[[#This Row],[Count Utility]]</f>
        <v>0.3</v>
      </c>
      <c r="AQ172" s="37">
        <f>(TechniqueData[[#This Row],[Total Top Att&amp;ck Score ]]-parameters!$D$19)/(parameters!$D$20-parameters!$D$19)</f>
        <v>54.480920333333337</v>
      </c>
      <c r="AR172" s="37">
        <f>IF(TechniqueData[[#This Row],[TAT Utility (unclipped)]]&gt;1,1, IF(TechniqueData[[#This Row],[TAT Utility (unclipped)]]&lt;0,0, TechniqueData[[#This Row],[TAT Utility (unclipped)]]) )</f>
        <v>1</v>
      </c>
      <c r="AS172" s="37">
        <f>(TechniqueData[[#This Row],[Ransomware (Total '# of ATT&amp;CK Observations)]]-parameters!$D$21)/(parameters!$D$22-parameters!$D$21)</f>
        <v>0</v>
      </c>
      <c r="AT172" s="37">
        <f>IF(TechniqueData[[#This Row],[Count Utility (unclipped)]]&gt;1,1, IF(TechniqueData[[#This Row],[Count Utility (unclipped)]]&lt;0,0, TechniqueData[[#This Row],[Count Utility (unclipped)]]) )</f>
        <v>0</v>
      </c>
      <c r="AU17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3" spans="1:47" ht="34" x14ac:dyDescent="0.2">
      <c r="A173" s="37">
        <f>parameters!$J$21*TechniqueData[[#This Row],[TAT Utility]]+parameters!$J$22*TechniqueData[[#This Row],[Count Utility]]</f>
        <v>0.4</v>
      </c>
      <c r="B173" s="37">
        <f t="shared" si="2"/>
        <v>955.85965276190473</v>
      </c>
      <c r="C173" s="37" t="s">
        <v>624</v>
      </c>
      <c r="D173" s="58" t="s">
        <v>625</v>
      </c>
      <c r="E173" s="37"/>
      <c r="F173" s="37">
        <v>2</v>
      </c>
      <c r="G173" s="37">
        <v>1</v>
      </c>
      <c r="H173" s="37">
        <f>parameters!$J$10*TechniqueData[[#This Row],[Before Utility]]+parameters!$J$11*TechniqueData[[#This Row],[After Utility]]</f>
        <v>0.15000000000000002</v>
      </c>
      <c r="I173" s="37">
        <f>(TechniqueData[[#This Row],[Num. TID Before]]-parameters!$D$8)/(parameters!$D$9-parameters!$D$8)</f>
        <v>0.2</v>
      </c>
      <c r="J173" s="37">
        <f>IF(TechniqueData[[#This Row],[Before Utility (unclipped)]]&gt;1,1, IF(TechniqueData[[#This Row],[Before Utility (unclipped)]]&lt;0,0, TechniqueData[[#This Row],[Before Utility (unclipped)]]))</f>
        <v>0.2</v>
      </c>
      <c r="K173" s="37">
        <f>(TechniqueData[[#This Row],[Num. TID After]]-parameters!$D$10)/(parameters!$D$11-parameters!$D$10)</f>
        <v>0.1</v>
      </c>
      <c r="L173" s="37">
        <f>IF(TechniqueData[[#This Row],[After Utility (unclipped)]]&gt;1,1, IF(TechniqueData[[#This Row],[After Utility (unclipped)]]&lt;0,0, TechniqueData[[#This Row],[After Utility (unclipped)]]))</f>
        <v>0.1</v>
      </c>
      <c r="M173" s="37">
        <v>1</v>
      </c>
      <c r="N173" s="68">
        <v>0</v>
      </c>
      <c r="O173" s="68">
        <v>4</v>
      </c>
      <c r="P173" s="68">
        <v>1</v>
      </c>
      <c r="Q173" s="68">
        <v>2</v>
      </c>
      <c r="R173" s="69" t="s">
        <v>626</v>
      </c>
      <c r="S173" s="69">
        <v>13</v>
      </c>
      <c r="T173" s="69" t="s">
        <v>627</v>
      </c>
      <c r="U173" s="69">
        <v>11</v>
      </c>
      <c r="V173" s="37">
        <f>parameters!$J$4*TechniqueData[[#This Row],[Mitigations Utility]] + parameters!$J$5*TechniqueData[[#This Row],[Detections Utility]]</f>
        <v>0.2619049523809524</v>
      </c>
      <c r="W173" s="37">
        <v>24</v>
      </c>
      <c r="X173" s="37">
        <v>0.43636399999999997</v>
      </c>
      <c r="Y173" s="37">
        <v>0.43636399999999997</v>
      </c>
      <c r="Z173" s="37">
        <v>7</v>
      </c>
      <c r="AA173" s="37">
        <v>7.0000000000000007E-2</v>
      </c>
      <c r="AB173" s="37">
        <v>7.0000000000000007E-2</v>
      </c>
      <c r="AC173" s="37"/>
      <c r="AD173" s="58" t="s">
        <v>526</v>
      </c>
      <c r="AE173" s="37" t="str" cm="1">
        <f t="array" ref="AE173">IF(SUMPRODUCT(--(NOT(ISERR(SEARCH({"Process","Command","Script","WMI","Module","Pipe","Service"},AD173)))))&gt;0,"1","0")</f>
        <v>0</v>
      </c>
      <c r="AF173" s="37">
        <v>169</v>
      </c>
      <c r="AG173" s="37" t="str" cm="1">
        <f t="array" ref="AG173">IF(SUMPRODUCT(--(NOT(ISERR(SEARCH({"Network","Firewall"},AD173)))))&gt;0,"1","0")</f>
        <v>1</v>
      </c>
      <c r="AH173" s="37">
        <v>169</v>
      </c>
      <c r="AI173" s="37" t="str" cm="1">
        <f t="array" ref="AI173">IF(SUMPRODUCT(--(NOT(ISERR(SEARCH({"File","Group","Logon","Schedule","User","Registry","Active","Application"},AD173)))))&gt;0,"1","0")</f>
        <v>0</v>
      </c>
      <c r="AJ173" s="37">
        <v>169</v>
      </c>
      <c r="AK173" s="37" t="str" cm="1">
        <f t="array" ref="AK173">IF(SUMPRODUCT(--(NOT(ISERR(SEARCH({"Cloud","Cluster","Container","Image","Instance","Pod","Snapshot","Volume"},AD173)))))&gt;0,"1","0")</f>
        <v>0</v>
      </c>
      <c r="AL173" s="37">
        <v>169</v>
      </c>
      <c r="AM173" s="37" t="str" cm="1">
        <f t="array" ref="AM173">IF(SUMPRODUCT(--(NOT(ISERR(SEARCH({"Drive","Firmware","Host","Kernel"},AD173)))))&gt;0,"1","0")</f>
        <v>0</v>
      </c>
      <c r="AN173" s="37">
        <v>0</v>
      </c>
      <c r="AO173" s="37">
        <v>3</v>
      </c>
      <c r="AP173" s="37">
        <f>parameters!$J$21*TechniqueData[[#This Row],[TAT Utility]]+parameters!$J$22*TechniqueData[[#This Row],[Count Utility]]</f>
        <v>0.4</v>
      </c>
      <c r="AQ173" s="37">
        <f>(TechniqueData[[#This Row],[Total Top Att&amp;ck Score ]]-parameters!$D$19)/(parameters!$D$20-parameters!$D$19)</f>
        <v>318.61988425396822</v>
      </c>
      <c r="AR173" s="37">
        <f>IF(TechniqueData[[#This Row],[TAT Utility (unclipped)]]&gt;1,1, IF(TechniqueData[[#This Row],[TAT Utility (unclipped)]]&lt;0,0, TechniqueData[[#This Row],[TAT Utility (unclipped)]]) )</f>
        <v>1</v>
      </c>
      <c r="AS173" s="37">
        <f>(TechniqueData[[#This Row],[Ransomware (Total '# of ATT&amp;CK Observations)]]-parameters!$D$21)/(parameters!$D$22-parameters!$D$21)</f>
        <v>0.14285714285714285</v>
      </c>
      <c r="AT173" s="37">
        <f>IF(TechniqueData[[#This Row],[Count Utility (unclipped)]]&gt;1,1, IF(TechniqueData[[#This Row],[Count Utility (unclipped)]]&lt;0,0, TechniqueData[[#This Row],[Count Utility (unclipped)]]) )</f>
        <v>0.14285714285714285</v>
      </c>
      <c r="AU17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22.829991732426301</v>
      </c>
    </row>
    <row r="174" spans="1:47" ht="85" x14ac:dyDescent="0.2">
      <c r="A174" s="37">
        <f>parameters!$J$21*TechniqueData[[#This Row],[TAT Utility]]+parameters!$J$22*TechniqueData[[#This Row],[Count Utility]]</f>
        <v>0.36666666666666664</v>
      </c>
      <c r="B174" s="37">
        <f t="shared" si="2"/>
        <v>507.74831414285705</v>
      </c>
      <c r="C174" s="37" t="s">
        <v>628</v>
      </c>
      <c r="D174" s="58" t="s">
        <v>629</v>
      </c>
      <c r="E174" s="37"/>
      <c r="F174" s="37">
        <v>1</v>
      </c>
      <c r="G174" s="37">
        <v>1</v>
      </c>
      <c r="H174" s="37">
        <f>parameters!$J$10*TechniqueData[[#This Row],[Before Utility]]+parameters!$J$11*TechniqueData[[#This Row],[After Utility]]</f>
        <v>0.1</v>
      </c>
      <c r="I174" s="37">
        <f>(TechniqueData[[#This Row],[Num. TID Before]]-parameters!$D$8)/(parameters!$D$9-parameters!$D$8)</f>
        <v>0.1</v>
      </c>
      <c r="J174" s="37">
        <f>IF(TechniqueData[[#This Row],[Before Utility (unclipped)]]&gt;1,1, IF(TechniqueData[[#This Row],[Before Utility (unclipped)]]&lt;0,0, TechniqueData[[#This Row],[Before Utility (unclipped)]]))</f>
        <v>0.1</v>
      </c>
      <c r="K174" s="37">
        <f>(TechniqueData[[#This Row],[Num. TID After]]-parameters!$D$10)/(parameters!$D$11-parameters!$D$10)</f>
        <v>0.1</v>
      </c>
      <c r="L174" s="37">
        <f>IF(TechniqueData[[#This Row],[After Utility (unclipped)]]&gt;1,1, IF(TechniqueData[[#This Row],[After Utility (unclipped)]]&lt;0,0, TechniqueData[[#This Row],[After Utility (unclipped)]]))</f>
        <v>0.1</v>
      </c>
      <c r="M174" s="37">
        <v>7.4970000000000002E-3</v>
      </c>
      <c r="N174" s="68">
        <v>1</v>
      </c>
      <c r="O174" s="68">
        <v>22</v>
      </c>
      <c r="P174" s="68">
        <v>35</v>
      </c>
      <c r="Q174" s="68">
        <v>10</v>
      </c>
      <c r="R174" s="69" t="s">
        <v>630</v>
      </c>
      <c r="S174" s="69">
        <v>21</v>
      </c>
      <c r="T174" s="69" t="s">
        <v>631</v>
      </c>
      <c r="U174" s="69">
        <v>12</v>
      </c>
      <c r="V174" s="37">
        <f>parameters!$J$4*TechniqueData[[#This Row],[Mitigations Utility]] + parameters!$J$5*TechniqueData[[#This Row],[Detections Utility]]</f>
        <v>0.63809523809523805</v>
      </c>
      <c r="W174" s="37">
        <v>33</v>
      </c>
      <c r="X174" s="37">
        <v>0.6</v>
      </c>
      <c r="Y174" s="37">
        <v>0.6</v>
      </c>
      <c r="Z174" s="37">
        <v>68</v>
      </c>
      <c r="AA174" s="37">
        <v>0.68</v>
      </c>
      <c r="AB174" s="37">
        <v>0.68</v>
      </c>
      <c r="AC174" s="37"/>
      <c r="AD174" s="58" t="s">
        <v>632</v>
      </c>
      <c r="AE174" s="37" t="str" cm="1">
        <f t="array" ref="AE174">IF(SUMPRODUCT(--(NOT(ISERR(SEARCH({"Process","Command","Script","WMI","Module","Pipe","Service"},AD174)))))&gt;0,"1","0")</f>
        <v>1</v>
      </c>
      <c r="AF174" s="37">
        <v>170</v>
      </c>
      <c r="AG174" s="37" t="str" cm="1">
        <f t="array" ref="AG174">IF(SUMPRODUCT(--(NOT(ISERR(SEARCH({"Network","Firewall"},AD174)))))&gt;0,"1","0")</f>
        <v>0</v>
      </c>
      <c r="AH174" s="37">
        <v>170</v>
      </c>
      <c r="AI174" s="37" t="str" cm="1">
        <f t="array" ref="AI174">IF(SUMPRODUCT(--(NOT(ISERR(SEARCH({"File","Group","Logon","Schedule","User","Registry","Active","Application"},AD174)))))&gt;0,"1","0")</f>
        <v>1</v>
      </c>
      <c r="AJ174" s="37">
        <v>170</v>
      </c>
      <c r="AK174" s="37" t="str" cm="1">
        <f t="array" ref="AK174">IF(SUMPRODUCT(--(NOT(ISERR(SEARCH({"Cloud","Cluster","Container","Image","Instance","Pod","Snapshot","Volume"},AD174)))))&gt;0,"1","0")</f>
        <v>0</v>
      </c>
      <c r="AL174" s="37">
        <v>170</v>
      </c>
      <c r="AM174" s="37" t="str" cm="1">
        <f t="array" ref="AM174">IF(SUMPRODUCT(--(NOT(ISERR(SEARCH({"Drive","Firmware","Host","Kernel"},AD174)))))&gt;0,"1","0")</f>
        <v>0</v>
      </c>
      <c r="AN174" s="37">
        <v>0</v>
      </c>
      <c r="AO174" s="37">
        <v>2</v>
      </c>
      <c r="AP174" s="37">
        <f>parameters!$J$21*TechniqueData[[#This Row],[TAT Utility]]+parameters!$J$22*TechniqueData[[#This Row],[Count Utility]]</f>
        <v>0.36666666666666664</v>
      </c>
      <c r="AQ174" s="37">
        <f>(TechniqueData[[#This Row],[Total Top Att&amp;ck Score ]]-parameters!$D$19)/(parameters!$D$20-parameters!$D$19)</f>
        <v>169.24943804761901</v>
      </c>
      <c r="AR174" s="37">
        <f>IF(TechniqueData[[#This Row],[TAT Utility (unclipped)]]&gt;1,1, IF(TechniqueData[[#This Row],[TAT Utility (unclipped)]]&lt;0,0, TechniqueData[[#This Row],[TAT Utility (unclipped)]]) )</f>
        <v>1</v>
      </c>
      <c r="AS174" s="37">
        <f>(TechniqueData[[#This Row],[Ransomware (Total '# of ATT&amp;CK Observations)]]-parameters!$D$21)/(parameters!$D$22-parameters!$D$21)</f>
        <v>9.5238095238095233E-2</v>
      </c>
      <c r="AT174" s="37">
        <f>IF(TechniqueData[[#This Row],[Count Utility (unclipped)]]&gt;1,1, IF(TechniqueData[[#This Row],[Count Utility (unclipped)]]&lt;0,0, TechniqueData[[#This Row],[Count Utility (unclipped)]]) )</f>
        <v>9.5238095238095233E-2</v>
      </c>
      <c r="AU17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8.1071160975056671</v>
      </c>
    </row>
    <row r="175" spans="1:47" ht="34" x14ac:dyDescent="0.2">
      <c r="A175" s="37">
        <f>parameters!$J$21*TechniqueData[[#This Row],[TAT Utility]]+parameters!$J$22*TechniqueData[[#This Row],[Count Utility]]</f>
        <v>0.3</v>
      </c>
      <c r="B175" s="37">
        <f t="shared" si="2"/>
        <v>280.52374428571426</v>
      </c>
      <c r="C175" s="37" t="s">
        <v>633</v>
      </c>
      <c r="D175" s="58" t="s">
        <v>629</v>
      </c>
      <c r="E175" s="37" t="s">
        <v>634</v>
      </c>
      <c r="F175" s="37">
        <v>1</v>
      </c>
      <c r="G175" s="37">
        <v>1</v>
      </c>
      <c r="H175" s="37">
        <f>parameters!$J$10*TechniqueData[[#This Row],[Before Utility]]+parameters!$J$11*TechniqueData[[#This Row],[After Utility]]</f>
        <v>0.1</v>
      </c>
      <c r="I175" s="37">
        <f>(TechniqueData[[#This Row],[Num. TID Before]]-parameters!$D$8)/(parameters!$D$9-parameters!$D$8)</f>
        <v>0.1</v>
      </c>
      <c r="J175" s="37">
        <f>IF(TechniqueData[[#This Row],[Before Utility (unclipped)]]&gt;1,1, IF(TechniqueData[[#This Row],[Before Utility (unclipped)]]&lt;0,0, TechniqueData[[#This Row],[Before Utility (unclipped)]]))</f>
        <v>0.1</v>
      </c>
      <c r="K175" s="37">
        <f>(TechniqueData[[#This Row],[Num. TID After]]-parameters!$D$10)/(parameters!$D$11-parameters!$D$10)</f>
        <v>0.1</v>
      </c>
      <c r="L175" s="37">
        <f>IF(TechniqueData[[#This Row],[After Utility (unclipped)]]&gt;1,1, IF(TechniqueData[[#This Row],[After Utility (unclipped)]]&lt;0,0, TechniqueData[[#This Row],[After Utility (unclipped)]]))</f>
        <v>0.1</v>
      </c>
      <c r="M175" s="37">
        <v>0</v>
      </c>
      <c r="N175" s="68">
        <v>0</v>
      </c>
      <c r="O175" s="68">
        <v>0</v>
      </c>
      <c r="P175" s="68">
        <v>0</v>
      </c>
      <c r="Q175" s="68">
        <v>1</v>
      </c>
      <c r="R175" s="69" t="s">
        <v>635</v>
      </c>
      <c r="S175" s="69">
        <v>17</v>
      </c>
      <c r="T175" s="69" t="s">
        <v>636</v>
      </c>
      <c r="U175" s="69">
        <v>15</v>
      </c>
      <c r="V175" s="37">
        <f>parameters!$J$4*TechniqueData[[#This Row],[Mitigations Utility]] + parameters!$J$5*TechniqueData[[#This Row],[Detections Utility]]</f>
        <v>0.30952371428571424</v>
      </c>
      <c r="W175" s="37">
        <v>32</v>
      </c>
      <c r="X175" s="37">
        <v>0.58181799999999995</v>
      </c>
      <c r="Y175" s="37">
        <v>0.58181799999999995</v>
      </c>
      <c r="Z175" s="37">
        <v>1</v>
      </c>
      <c r="AA175" s="37">
        <v>0.01</v>
      </c>
      <c r="AB175" s="37">
        <v>0.01</v>
      </c>
      <c r="AC175" s="37"/>
      <c r="AD175" s="58" t="s">
        <v>637</v>
      </c>
      <c r="AE175" s="37" t="str" cm="1">
        <f t="array" ref="AE175">IF(SUMPRODUCT(--(NOT(ISERR(SEARCH({"Process","Command","Script","WMI","Module","Pipe","Service"},AD175)))))&gt;0,"1","0")</f>
        <v>0</v>
      </c>
      <c r="AF175" s="37">
        <v>171</v>
      </c>
      <c r="AG175" s="37" t="str" cm="1">
        <f t="array" ref="AG175">IF(SUMPRODUCT(--(NOT(ISERR(SEARCH({"Network","Firewall"},AD175)))))&gt;0,"1","0")</f>
        <v>0</v>
      </c>
      <c r="AH175" s="37">
        <v>171</v>
      </c>
      <c r="AI175" s="37" t="str" cm="1">
        <f t="array" ref="AI175">IF(SUMPRODUCT(--(NOT(ISERR(SEARCH({"File","Group","Logon","Schedule","User","Registry","Active","Application"},AD175)))))&gt;0,"1","0")</f>
        <v>1</v>
      </c>
      <c r="AJ175" s="37">
        <v>171</v>
      </c>
      <c r="AK175" s="37" t="str" cm="1">
        <f t="array" ref="AK175">IF(SUMPRODUCT(--(NOT(ISERR(SEARCH({"Cloud","Cluster","Container","Image","Instance","Pod","Snapshot","Volume"},AD175)))))&gt;0,"1","0")</f>
        <v>0</v>
      </c>
      <c r="AL175" s="37">
        <v>171</v>
      </c>
      <c r="AM175" s="37" t="str" cm="1">
        <f t="array" ref="AM175">IF(SUMPRODUCT(--(NOT(ISERR(SEARCH({"Drive","Firmware","Host","Kernel"},AD175)))))&gt;0,"1","0")</f>
        <v>0</v>
      </c>
      <c r="AN175" s="37">
        <v>0</v>
      </c>
      <c r="AO175" s="37">
        <v>0</v>
      </c>
      <c r="AP175" s="37">
        <f>parameters!$J$21*TechniqueData[[#This Row],[TAT Utility]]+parameters!$J$22*TechniqueData[[#This Row],[Count Utility]]</f>
        <v>0.3</v>
      </c>
      <c r="AQ175" s="37">
        <f>(TechniqueData[[#This Row],[Total Top Att&amp;ck Score ]]-parameters!$D$19)/(parameters!$D$20-parameters!$D$19)</f>
        <v>93.507914761904757</v>
      </c>
      <c r="AR175" s="37">
        <f>IF(TechniqueData[[#This Row],[TAT Utility (unclipped)]]&gt;1,1, IF(TechniqueData[[#This Row],[TAT Utility (unclipped)]]&lt;0,0, TechniqueData[[#This Row],[TAT Utility (unclipped)]]) )</f>
        <v>1</v>
      </c>
      <c r="AS175" s="37">
        <f>(TechniqueData[[#This Row],[Ransomware (Total '# of ATT&amp;CK Observations)]]-parameters!$D$21)/(parameters!$D$22-parameters!$D$21)</f>
        <v>0</v>
      </c>
      <c r="AT175" s="37">
        <f>IF(TechniqueData[[#This Row],[Count Utility (unclipped)]]&gt;1,1, IF(TechniqueData[[#This Row],[Count Utility (unclipped)]]&lt;0,0, TechniqueData[[#This Row],[Count Utility (unclipped)]]) )</f>
        <v>0</v>
      </c>
      <c r="AU17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6" spans="1:47" ht="34" x14ac:dyDescent="0.2">
      <c r="A176" s="37">
        <f>parameters!$J$21*TechniqueData[[#This Row],[TAT Utility]]+parameters!$J$22*TechniqueData[[#This Row],[Count Utility]]</f>
        <v>0.3</v>
      </c>
      <c r="B176" s="37">
        <f t="shared" si="2"/>
        <v>206.69986876190478</v>
      </c>
      <c r="C176" s="37" t="s">
        <v>638</v>
      </c>
      <c r="D176" s="58" t="s">
        <v>629</v>
      </c>
      <c r="E176" s="37" t="s">
        <v>639</v>
      </c>
      <c r="F176" s="37">
        <v>1</v>
      </c>
      <c r="G176" s="37">
        <v>1</v>
      </c>
      <c r="H176" s="37">
        <f>parameters!$J$10*TechniqueData[[#This Row],[Before Utility]]+parameters!$J$11*TechniqueData[[#This Row],[After Utility]]</f>
        <v>0.1</v>
      </c>
      <c r="I176" s="37">
        <f>(TechniqueData[[#This Row],[Num. TID Before]]-parameters!$D$8)/(parameters!$D$9-parameters!$D$8)</f>
        <v>0.1</v>
      </c>
      <c r="J176" s="37">
        <f>IF(TechniqueData[[#This Row],[Before Utility (unclipped)]]&gt;1,1, IF(TechniqueData[[#This Row],[Before Utility (unclipped)]]&lt;0,0, TechniqueData[[#This Row],[Before Utility (unclipped)]]))</f>
        <v>0.1</v>
      </c>
      <c r="K176" s="37">
        <f>(TechniqueData[[#This Row],[Num. TID After]]-parameters!$D$10)/(parameters!$D$11-parameters!$D$10)</f>
        <v>0.1</v>
      </c>
      <c r="L176" s="37">
        <f>IF(TechniqueData[[#This Row],[After Utility (unclipped)]]&gt;1,1, IF(TechniqueData[[#This Row],[After Utility (unclipped)]]&lt;0,0, TechniqueData[[#This Row],[After Utility (unclipped)]]))</f>
        <v>0.1</v>
      </c>
      <c r="M176" s="37">
        <v>0</v>
      </c>
      <c r="N176" s="68">
        <v>0</v>
      </c>
      <c r="O176" s="68">
        <v>0</v>
      </c>
      <c r="P176" s="68">
        <v>2</v>
      </c>
      <c r="Q176" s="68">
        <v>0</v>
      </c>
      <c r="R176" s="69" t="s">
        <v>640</v>
      </c>
      <c r="S176" s="69">
        <v>9</v>
      </c>
      <c r="T176" s="69" t="s">
        <v>641</v>
      </c>
      <c r="U176" s="69">
        <v>11</v>
      </c>
      <c r="V176" s="37">
        <f>parameters!$J$4*TechniqueData[[#This Row],[Mitigations Utility]] + parameters!$J$5*TechniqueData[[#This Row],[Detections Utility]]</f>
        <v>0.19999980952380952</v>
      </c>
      <c r="W176" s="37">
        <v>20</v>
      </c>
      <c r="X176" s="37">
        <v>0.36363600000000001</v>
      </c>
      <c r="Y176" s="37">
        <v>0.36363600000000001</v>
      </c>
      <c r="Z176" s="37">
        <v>2</v>
      </c>
      <c r="AA176" s="37">
        <v>0.02</v>
      </c>
      <c r="AB176" s="37">
        <v>0.02</v>
      </c>
      <c r="AC176" s="37"/>
      <c r="AD176" s="58" t="s">
        <v>642</v>
      </c>
      <c r="AE176" s="37" t="str" cm="1">
        <f t="array" ref="AE176">IF(SUMPRODUCT(--(NOT(ISERR(SEARCH({"Process","Command","Script","WMI","Module","Pipe","Service"},AD176)))))&gt;0,"1","0")</f>
        <v>0</v>
      </c>
      <c r="AF176" s="37">
        <v>172</v>
      </c>
      <c r="AG176" s="37" t="str" cm="1">
        <f t="array" ref="AG176">IF(SUMPRODUCT(--(NOT(ISERR(SEARCH({"Network","Firewall"},AD176)))))&gt;0,"1","0")</f>
        <v>0</v>
      </c>
      <c r="AH176" s="37">
        <v>172</v>
      </c>
      <c r="AI176" s="37" t="str" cm="1">
        <f t="array" ref="AI176">IF(SUMPRODUCT(--(NOT(ISERR(SEARCH({"File","Group","Logon","Schedule","User","Registry","Active","Application"},AD176)))))&gt;0,"1","0")</f>
        <v>1</v>
      </c>
      <c r="AJ176" s="37">
        <v>172</v>
      </c>
      <c r="AK176" s="37" t="str" cm="1">
        <f t="array" ref="AK176">IF(SUMPRODUCT(--(NOT(ISERR(SEARCH({"Cloud","Cluster","Container","Image","Instance","Pod","Snapshot","Volume"},AD176)))))&gt;0,"1","0")</f>
        <v>0</v>
      </c>
      <c r="AL176" s="37">
        <v>172</v>
      </c>
      <c r="AM176" s="37" t="str" cm="1">
        <f t="array" ref="AM176">IF(SUMPRODUCT(--(NOT(ISERR(SEARCH({"Drive","Firmware","Host","Kernel"},AD176)))))&gt;0,"1","0")</f>
        <v>0</v>
      </c>
      <c r="AN176" s="37">
        <v>0</v>
      </c>
      <c r="AO176" s="37">
        <v>0</v>
      </c>
      <c r="AP176" s="37">
        <f>parameters!$J$21*TechniqueData[[#This Row],[TAT Utility]]+parameters!$J$22*TechniqueData[[#This Row],[Count Utility]]</f>
        <v>0.3</v>
      </c>
      <c r="AQ176" s="37">
        <f>(TechniqueData[[#This Row],[Total Top Att&amp;ck Score ]]-parameters!$D$19)/(parameters!$D$20-parameters!$D$19)</f>
        <v>68.899956253968256</v>
      </c>
      <c r="AR176" s="37">
        <f>IF(TechniqueData[[#This Row],[TAT Utility (unclipped)]]&gt;1,1, IF(TechniqueData[[#This Row],[TAT Utility (unclipped)]]&lt;0,0, TechniqueData[[#This Row],[TAT Utility (unclipped)]]) )</f>
        <v>1</v>
      </c>
      <c r="AS176" s="37">
        <f>(TechniqueData[[#This Row],[Ransomware (Total '# of ATT&amp;CK Observations)]]-parameters!$D$21)/(parameters!$D$22-parameters!$D$21)</f>
        <v>0</v>
      </c>
      <c r="AT176" s="37">
        <f>IF(TechniqueData[[#This Row],[Count Utility (unclipped)]]&gt;1,1, IF(TechniqueData[[#This Row],[Count Utility (unclipped)]]&lt;0,0, TechniqueData[[#This Row],[Count Utility (unclipped)]]) )</f>
        <v>0</v>
      </c>
      <c r="AU17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7" spans="1:47" ht="17" x14ac:dyDescent="0.2">
      <c r="A177" s="37">
        <f>parameters!$J$21*TechniqueData[[#This Row],[TAT Utility]]+parameters!$J$22*TechniqueData[[#This Row],[Count Utility]]</f>
        <v>0.3</v>
      </c>
      <c r="B177" s="37">
        <f t="shared" si="2"/>
        <v>214.50016500000001</v>
      </c>
      <c r="C177" s="37" t="s">
        <v>643</v>
      </c>
      <c r="D177" s="58" t="s">
        <v>629</v>
      </c>
      <c r="E177" s="37" t="s">
        <v>644</v>
      </c>
      <c r="F177" s="37">
        <v>1</v>
      </c>
      <c r="G177" s="37">
        <v>1</v>
      </c>
      <c r="H177" s="37">
        <f>parameters!$J$10*TechniqueData[[#This Row],[Before Utility]]+parameters!$J$11*TechniqueData[[#This Row],[After Utility]]</f>
        <v>0.1</v>
      </c>
      <c r="I177" s="37">
        <f>(TechniqueData[[#This Row],[Num. TID Before]]-parameters!$D$8)/(parameters!$D$9-parameters!$D$8)</f>
        <v>0.1</v>
      </c>
      <c r="J177" s="37">
        <f>IF(TechniqueData[[#This Row],[Before Utility (unclipped)]]&gt;1,1, IF(TechniqueData[[#This Row],[Before Utility (unclipped)]]&lt;0,0, TechniqueData[[#This Row],[Before Utility (unclipped)]]))</f>
        <v>0.1</v>
      </c>
      <c r="K177" s="37">
        <f>(TechniqueData[[#This Row],[Num. TID After]]-parameters!$D$10)/(parameters!$D$11-parameters!$D$10)</f>
        <v>0.1</v>
      </c>
      <c r="L177" s="37">
        <f>IF(TechniqueData[[#This Row],[After Utility (unclipped)]]&gt;1,1, IF(TechniqueData[[#This Row],[After Utility (unclipped)]]&lt;0,0, TechniqueData[[#This Row],[After Utility (unclipped)]]))</f>
        <v>0.1</v>
      </c>
      <c r="M177" s="37">
        <v>0</v>
      </c>
      <c r="N177" s="68">
        <v>0</v>
      </c>
      <c r="O177" s="68">
        <v>1</v>
      </c>
      <c r="P177" s="68">
        <v>3</v>
      </c>
      <c r="Q177" s="68">
        <v>2</v>
      </c>
      <c r="R177" s="69" t="s">
        <v>645</v>
      </c>
      <c r="S177" s="69">
        <v>8</v>
      </c>
      <c r="T177" s="69" t="s">
        <v>641</v>
      </c>
      <c r="U177" s="69">
        <v>11</v>
      </c>
      <c r="V177" s="37">
        <f>parameters!$J$4*TechniqueData[[#This Row],[Mitigations Utility]] + parameters!$J$5*TechniqueData[[#This Row],[Detections Utility]]</f>
        <v>0.20952404761904764</v>
      </c>
      <c r="W177" s="37">
        <v>19</v>
      </c>
      <c r="X177" s="37">
        <v>0.34545500000000001</v>
      </c>
      <c r="Y177" s="37">
        <v>0.34545500000000001</v>
      </c>
      <c r="Z177" s="37">
        <v>6</v>
      </c>
      <c r="AA177" s="37">
        <v>0.06</v>
      </c>
      <c r="AB177" s="37">
        <v>0.06</v>
      </c>
      <c r="AC177" s="37"/>
      <c r="AD177" s="58" t="s">
        <v>646</v>
      </c>
      <c r="AE177" s="37" t="str" cm="1">
        <f t="array" ref="AE177">IF(SUMPRODUCT(--(NOT(ISERR(SEARCH({"Process","Command","Script","WMI","Module","Pipe","Service"},AD177)))))&gt;0,"1","0")</f>
        <v>0</v>
      </c>
      <c r="AF177" s="37">
        <v>173</v>
      </c>
      <c r="AG177" s="37" t="str" cm="1">
        <f t="array" ref="AG177">IF(SUMPRODUCT(--(NOT(ISERR(SEARCH({"Network","Firewall"},AD177)))))&gt;0,"1","0")</f>
        <v>0</v>
      </c>
      <c r="AH177" s="37">
        <v>173</v>
      </c>
      <c r="AI177" s="37" t="str" cm="1">
        <f t="array" ref="AI177">IF(SUMPRODUCT(--(NOT(ISERR(SEARCH({"File","Group","Logon","Schedule","User","Registry","Active","Application"},AD177)))))&gt;0,"1","0")</f>
        <v>1</v>
      </c>
      <c r="AJ177" s="37">
        <v>173</v>
      </c>
      <c r="AK177" s="37" t="str" cm="1">
        <f t="array" ref="AK177">IF(SUMPRODUCT(--(NOT(ISERR(SEARCH({"Cloud","Cluster","Container","Image","Instance","Pod","Snapshot","Volume"},AD177)))))&gt;0,"1","0")</f>
        <v>0</v>
      </c>
      <c r="AL177" s="37">
        <v>173</v>
      </c>
      <c r="AM177" s="37" t="str" cm="1">
        <f t="array" ref="AM177">IF(SUMPRODUCT(--(NOT(ISERR(SEARCH({"Drive","Firmware","Host","Kernel"},AD177)))))&gt;0,"1","0")</f>
        <v>0</v>
      </c>
      <c r="AN177" s="37">
        <v>0</v>
      </c>
      <c r="AO177" s="37">
        <v>0</v>
      </c>
      <c r="AP177" s="37">
        <f>parameters!$J$21*TechniqueData[[#This Row],[TAT Utility]]+parameters!$J$22*TechniqueData[[#This Row],[Count Utility]]</f>
        <v>0.3</v>
      </c>
      <c r="AQ177" s="37">
        <f>(TechniqueData[[#This Row],[Total Top Att&amp;ck Score ]]-parameters!$D$19)/(parameters!$D$20-parameters!$D$19)</f>
        <v>71.500055000000003</v>
      </c>
      <c r="AR177" s="37">
        <f>IF(TechniqueData[[#This Row],[TAT Utility (unclipped)]]&gt;1,1, IF(TechniqueData[[#This Row],[TAT Utility (unclipped)]]&lt;0,0, TechniqueData[[#This Row],[TAT Utility (unclipped)]]) )</f>
        <v>1</v>
      </c>
      <c r="AS177" s="37">
        <f>(TechniqueData[[#This Row],[Ransomware (Total '# of ATT&amp;CK Observations)]]-parameters!$D$21)/(parameters!$D$22-parameters!$D$21)</f>
        <v>0</v>
      </c>
      <c r="AT177" s="37">
        <f>IF(TechniqueData[[#This Row],[Count Utility (unclipped)]]&gt;1,1, IF(TechniqueData[[#This Row],[Count Utility (unclipped)]]&lt;0,0, TechniqueData[[#This Row],[Count Utility (unclipped)]]) )</f>
        <v>0</v>
      </c>
      <c r="AU17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8" spans="1:47" ht="34" x14ac:dyDescent="0.2">
      <c r="A178" s="37">
        <f>parameters!$J$21*TechniqueData[[#This Row],[TAT Utility]]+parameters!$J$22*TechniqueData[[#This Row],[Count Utility]]</f>
        <v>0.3</v>
      </c>
      <c r="B178" s="37">
        <f t="shared" si="2"/>
        <v>229.01428571428576</v>
      </c>
      <c r="C178" s="37" t="s">
        <v>647</v>
      </c>
      <c r="D178" s="58" t="s">
        <v>629</v>
      </c>
      <c r="E178" s="37" t="s">
        <v>648</v>
      </c>
      <c r="F178" s="37">
        <v>1</v>
      </c>
      <c r="G178" s="37">
        <v>1</v>
      </c>
      <c r="H178" s="37">
        <f>parameters!$J$10*TechniqueData[[#This Row],[Before Utility]]+parameters!$J$11*TechniqueData[[#This Row],[After Utility]]</f>
        <v>0.1</v>
      </c>
      <c r="I178" s="37">
        <f>(TechniqueData[[#This Row],[Num. TID Before]]-parameters!$D$8)/(parameters!$D$9-parameters!$D$8)</f>
        <v>0.1</v>
      </c>
      <c r="J178" s="37">
        <f>IF(TechniqueData[[#This Row],[Before Utility (unclipped)]]&gt;1,1, IF(TechniqueData[[#This Row],[Before Utility (unclipped)]]&lt;0,0, TechniqueData[[#This Row],[Before Utility (unclipped)]]))</f>
        <v>0.1</v>
      </c>
      <c r="K178" s="37">
        <f>(TechniqueData[[#This Row],[Num. TID After]]-parameters!$D$10)/(parameters!$D$11-parameters!$D$10)</f>
        <v>0.1</v>
      </c>
      <c r="L178" s="37">
        <f>IF(TechniqueData[[#This Row],[After Utility (unclipped)]]&gt;1,1, IF(TechniqueData[[#This Row],[After Utility (unclipped)]]&lt;0,0, TechniqueData[[#This Row],[After Utility (unclipped)]]))</f>
        <v>0.1</v>
      </c>
      <c r="M178" s="37">
        <v>0</v>
      </c>
      <c r="N178" s="68">
        <v>0</v>
      </c>
      <c r="O178" s="68">
        <v>0</v>
      </c>
      <c r="P178" s="68">
        <v>1</v>
      </c>
      <c r="Q178" s="68">
        <v>3</v>
      </c>
      <c r="R178" s="69" t="s">
        <v>649</v>
      </c>
      <c r="S178" s="69">
        <v>13</v>
      </c>
      <c r="T178" s="69" t="s">
        <v>650</v>
      </c>
      <c r="U178" s="69">
        <v>9</v>
      </c>
      <c r="V178" s="37">
        <f>parameters!$J$4*TechniqueData[[#This Row],[Mitigations Utility]] + parameters!$J$5*TechniqueData[[#This Row],[Detections Utility]]</f>
        <v>0.22857142857142859</v>
      </c>
      <c r="W178" s="37">
        <v>22</v>
      </c>
      <c r="X178" s="37">
        <v>0.4</v>
      </c>
      <c r="Y178" s="37">
        <v>0.4</v>
      </c>
      <c r="Z178" s="37">
        <v>4</v>
      </c>
      <c r="AA178" s="37">
        <v>0.04</v>
      </c>
      <c r="AB178" s="37">
        <v>0.04</v>
      </c>
      <c r="AC178" s="37"/>
      <c r="AD178" s="58" t="s">
        <v>651</v>
      </c>
      <c r="AE178" s="37" t="str" cm="1">
        <f t="array" ref="AE178">IF(SUMPRODUCT(--(NOT(ISERR(SEARCH({"Process","Command","Script","WMI","Module","Pipe","Service"},AD178)))))&gt;0,"1","0")</f>
        <v>1</v>
      </c>
      <c r="AF178" s="37">
        <v>174</v>
      </c>
      <c r="AG178" s="37" t="str" cm="1">
        <f t="array" ref="AG178">IF(SUMPRODUCT(--(NOT(ISERR(SEARCH({"Network","Firewall"},AD178)))))&gt;0,"1","0")</f>
        <v>0</v>
      </c>
      <c r="AH178" s="37">
        <v>174</v>
      </c>
      <c r="AI178" s="37" t="str" cm="1">
        <f t="array" ref="AI178">IF(SUMPRODUCT(--(NOT(ISERR(SEARCH({"File","Group","Logon","Schedule","User","Registry","Active","Application"},AD178)))))&gt;0,"1","0")</f>
        <v>1</v>
      </c>
      <c r="AJ178" s="37">
        <v>174</v>
      </c>
      <c r="AK178" s="37" t="str" cm="1">
        <f t="array" ref="AK178">IF(SUMPRODUCT(--(NOT(ISERR(SEARCH({"Cloud","Cluster","Container","Image","Instance","Pod","Snapshot","Volume"},AD178)))))&gt;0,"1","0")</f>
        <v>0</v>
      </c>
      <c r="AL178" s="37">
        <v>174</v>
      </c>
      <c r="AM178" s="37" t="str" cm="1">
        <f t="array" ref="AM178">IF(SUMPRODUCT(--(NOT(ISERR(SEARCH({"Drive","Firmware","Host","Kernel"},AD178)))))&gt;0,"1","0")</f>
        <v>0</v>
      </c>
      <c r="AN178" s="37">
        <v>0</v>
      </c>
      <c r="AO178" s="37">
        <v>0</v>
      </c>
      <c r="AP178" s="37">
        <f>parameters!$J$21*TechniqueData[[#This Row],[TAT Utility]]+parameters!$J$22*TechniqueData[[#This Row],[Count Utility]]</f>
        <v>0.3</v>
      </c>
      <c r="AQ178" s="37">
        <f>(TechniqueData[[#This Row],[Total Top Att&amp;ck Score ]]-parameters!$D$19)/(parameters!$D$20-parameters!$D$19)</f>
        <v>76.338095238095249</v>
      </c>
      <c r="AR178" s="37">
        <f>IF(TechniqueData[[#This Row],[TAT Utility (unclipped)]]&gt;1,1, IF(TechniqueData[[#This Row],[TAT Utility (unclipped)]]&lt;0,0, TechniqueData[[#This Row],[TAT Utility (unclipped)]]) )</f>
        <v>1</v>
      </c>
      <c r="AS178" s="37">
        <f>(TechniqueData[[#This Row],[Ransomware (Total '# of ATT&amp;CK Observations)]]-parameters!$D$21)/(parameters!$D$22-parameters!$D$21)</f>
        <v>0</v>
      </c>
      <c r="AT178" s="37">
        <f>IF(TechniqueData[[#This Row],[Count Utility (unclipped)]]&gt;1,1, IF(TechniqueData[[#This Row],[Count Utility (unclipped)]]&lt;0,0, TechniqueData[[#This Row],[Count Utility (unclipped)]]) )</f>
        <v>0</v>
      </c>
      <c r="AU17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9" spans="1:47" ht="51" x14ac:dyDescent="0.2">
      <c r="A179" s="37">
        <f>parameters!$J$21*TechniqueData[[#This Row],[TAT Utility]]+parameters!$J$22*TechniqueData[[#This Row],[Count Utility]]</f>
        <v>0.3</v>
      </c>
      <c r="B179" s="37">
        <f t="shared" si="2"/>
        <v>70.100000000000009</v>
      </c>
      <c r="C179" s="37" t="s">
        <v>652</v>
      </c>
      <c r="D179" s="58" t="s">
        <v>629</v>
      </c>
      <c r="E179" s="37" t="s">
        <v>653</v>
      </c>
      <c r="F179" s="37">
        <v>1</v>
      </c>
      <c r="G179" s="37">
        <v>1</v>
      </c>
      <c r="H179" s="37">
        <f>parameters!$J$10*TechniqueData[[#This Row],[Before Utility]]+parameters!$J$11*TechniqueData[[#This Row],[After Utility]]</f>
        <v>0.1</v>
      </c>
      <c r="I179" s="37">
        <f>(TechniqueData[[#This Row],[Num. TID Before]]-parameters!$D$8)/(parameters!$D$9-parameters!$D$8)</f>
        <v>0.1</v>
      </c>
      <c r="J179" s="37">
        <f>IF(TechniqueData[[#This Row],[Before Utility (unclipped)]]&gt;1,1, IF(TechniqueData[[#This Row],[Before Utility (unclipped)]]&lt;0,0, TechniqueData[[#This Row],[Before Utility (unclipped)]]))</f>
        <v>0.1</v>
      </c>
      <c r="K179" s="37">
        <f>(TechniqueData[[#This Row],[Num. TID After]]-parameters!$D$10)/(parameters!$D$11-parameters!$D$10)</f>
        <v>0.1</v>
      </c>
      <c r="L179" s="37">
        <f>IF(TechniqueData[[#This Row],[After Utility (unclipped)]]&gt;1,1, IF(TechniqueData[[#This Row],[After Utility (unclipped)]]&lt;0,0, TechniqueData[[#This Row],[After Utility (unclipped)]]))</f>
        <v>0.1</v>
      </c>
      <c r="M179" s="37">
        <v>0</v>
      </c>
      <c r="N179" s="68">
        <v>0</v>
      </c>
      <c r="O179" s="68">
        <v>0</v>
      </c>
      <c r="P179" s="68">
        <v>0</v>
      </c>
      <c r="Q179" s="68">
        <v>0</v>
      </c>
      <c r="R179" s="69"/>
      <c r="S179" s="69"/>
      <c r="T179" s="69"/>
      <c r="U179" s="69"/>
      <c r="V179" s="37">
        <f>parameters!$J$4*TechniqueData[[#This Row],[Mitigations Utility]] + parameters!$J$5*TechniqueData[[#This Row],[Detections Utility]]</f>
        <v>0</v>
      </c>
      <c r="W179" s="37">
        <v>0</v>
      </c>
      <c r="X179" s="37">
        <v>0</v>
      </c>
      <c r="Y179" s="37">
        <v>0</v>
      </c>
      <c r="Z179" s="37">
        <v>0</v>
      </c>
      <c r="AA179" s="37">
        <v>0</v>
      </c>
      <c r="AB179" s="37">
        <v>0</v>
      </c>
      <c r="AC179" s="37"/>
      <c r="AD179" s="58" t="s">
        <v>654</v>
      </c>
      <c r="AE179" s="37" t="str" cm="1">
        <f t="array" ref="AE179">IF(SUMPRODUCT(--(NOT(ISERR(SEARCH({"Process","Command","Script","WMI","Module","Pipe","Service"},AD179)))))&gt;0,"1","0")</f>
        <v>0</v>
      </c>
      <c r="AF179" s="37">
        <v>175</v>
      </c>
      <c r="AG179" s="37" t="str" cm="1">
        <f t="array" ref="AG179">IF(SUMPRODUCT(--(NOT(ISERR(SEARCH({"Network","Firewall"},AD179)))))&gt;0,"1","0")</f>
        <v>0</v>
      </c>
      <c r="AH179" s="37">
        <v>175</v>
      </c>
      <c r="AI179" s="37" t="str" cm="1">
        <f t="array" ref="AI179">IF(SUMPRODUCT(--(NOT(ISERR(SEARCH({"File","Group","Logon","Schedule","User","Registry","Active","Application"},AD179)))))&gt;0,"1","0")</f>
        <v>1</v>
      </c>
      <c r="AJ179" s="37">
        <v>175</v>
      </c>
      <c r="AK179" s="37" t="str" cm="1">
        <f t="array" ref="AK179">IF(SUMPRODUCT(--(NOT(ISERR(SEARCH({"Cloud","Cluster","Container","Image","Instance","Pod","Snapshot","Volume"},AD179)))))&gt;0,"1","0")</f>
        <v>0</v>
      </c>
      <c r="AL179" s="37">
        <v>175</v>
      </c>
      <c r="AM179" s="37" t="str" cm="1">
        <f t="array" ref="AM179">IF(SUMPRODUCT(--(NOT(ISERR(SEARCH({"Drive","Firmware","Host","Kernel"},AD179)))))&gt;0,"1","0")</f>
        <v>0</v>
      </c>
      <c r="AN179" s="37">
        <v>0</v>
      </c>
      <c r="AO179" s="37"/>
      <c r="AP179" s="37">
        <f>parameters!$J$21*TechniqueData[[#This Row],[TAT Utility]]+parameters!$J$22*TechniqueData[[#This Row],[Count Utility]]</f>
        <v>0.3</v>
      </c>
      <c r="AQ179" s="37">
        <f>(TechniqueData[[#This Row],[Total Top Att&amp;ck Score ]]-parameters!$D$19)/(parameters!$D$20-parameters!$D$19)</f>
        <v>23.366666666666671</v>
      </c>
      <c r="AR179" s="37">
        <f>IF(TechniqueData[[#This Row],[TAT Utility (unclipped)]]&gt;1,1, IF(TechniqueData[[#This Row],[TAT Utility (unclipped)]]&lt;0,0, TechniqueData[[#This Row],[TAT Utility (unclipped)]]) )</f>
        <v>1</v>
      </c>
      <c r="AS179" s="37">
        <f>(TechniqueData[[#This Row],[Ransomware (Total '# of ATT&amp;CK Observations)]]-parameters!$D$21)/(parameters!$D$22-parameters!$D$21)</f>
        <v>0</v>
      </c>
      <c r="AT179" s="37">
        <f>IF(TechniqueData[[#This Row],[Count Utility (unclipped)]]&gt;1,1, IF(TechniqueData[[#This Row],[Count Utility (unclipped)]]&lt;0,0, TechniqueData[[#This Row],[Count Utility (unclipped)]]) )</f>
        <v>0</v>
      </c>
      <c r="AU17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80" spans="1:47" ht="17" x14ac:dyDescent="0.2">
      <c r="A180" s="37">
        <f>parameters!$J$21*TechniqueData[[#This Row],[TAT Utility]]+parameters!$J$22*TechniqueData[[#This Row],[Count Utility]]</f>
        <v>0.3</v>
      </c>
      <c r="B180" s="37">
        <f t="shared" si="2"/>
        <v>70.5</v>
      </c>
      <c r="C180" s="37" t="s">
        <v>3789</v>
      </c>
      <c r="D180" s="58" t="s">
        <v>629</v>
      </c>
      <c r="E180" s="37" t="s">
        <v>3790</v>
      </c>
      <c r="F180" s="37">
        <v>1</v>
      </c>
      <c r="G180" s="37">
        <v>1</v>
      </c>
      <c r="H180" s="37">
        <f>parameters!$J$10*TechniqueData[[#This Row],[Before Utility]]+parameters!$J$11*TechniqueData[[#This Row],[After Utility]]</f>
        <v>0.1</v>
      </c>
      <c r="I180" s="37">
        <f>(TechniqueData[[#This Row],[Num. TID Before]]-parameters!$D$8)/(parameters!$D$9-parameters!$D$8)</f>
        <v>0.1</v>
      </c>
      <c r="J180" s="37">
        <f>IF(TechniqueData[[#This Row],[Before Utility (unclipped)]]&gt;1,1, IF(TechniqueData[[#This Row],[Before Utility (unclipped)]]&lt;0,0, TechniqueData[[#This Row],[Before Utility (unclipped)]]))</f>
        <v>0.1</v>
      </c>
      <c r="K180" s="37">
        <f>(TechniqueData[[#This Row],[Num. TID After]]-parameters!$D$10)/(parameters!$D$11-parameters!$D$10)</f>
        <v>0.1</v>
      </c>
      <c r="L180" s="37">
        <f>IF(TechniqueData[[#This Row],[After Utility (unclipped)]]&gt;1,1, IF(TechniqueData[[#This Row],[After Utility (unclipped)]]&lt;0,0, TechniqueData[[#This Row],[After Utility (unclipped)]]))</f>
        <v>0.1</v>
      </c>
      <c r="M180" s="37">
        <v>0</v>
      </c>
      <c r="N180" s="68">
        <v>0</v>
      </c>
      <c r="O180" s="68">
        <v>0</v>
      </c>
      <c r="P180" s="68">
        <v>0</v>
      </c>
      <c r="Q180" s="68">
        <v>0</v>
      </c>
      <c r="R180" s="69"/>
      <c r="S180" s="69"/>
      <c r="T180" s="69"/>
      <c r="U180" s="69"/>
      <c r="V180" s="37">
        <f>parameters!$J$4*TechniqueData[[#This Row],[Mitigations Utility]] + parameters!$J$5*TechniqueData[[#This Row],[Detections Utility]]</f>
        <v>0</v>
      </c>
      <c r="W180" s="37"/>
      <c r="X180" s="37"/>
      <c r="Y180" s="37"/>
      <c r="Z180" s="37"/>
      <c r="AA180" s="37"/>
      <c r="AB180" s="37"/>
      <c r="AC180" s="37"/>
      <c r="AD180" s="58" t="s">
        <v>646</v>
      </c>
      <c r="AE180" s="37" t="str" cm="1">
        <f t="array" ref="AE180">IF(SUMPRODUCT(--(NOT(ISERR(SEARCH({"Process","Command","Script","WMI","Module","Pipe","Service"},AD180)))))&gt;0,"1","0")</f>
        <v>0</v>
      </c>
      <c r="AF180" s="37">
        <v>176</v>
      </c>
      <c r="AG180" s="37" t="str" cm="1">
        <f t="array" ref="AG180">IF(SUMPRODUCT(--(NOT(ISERR(SEARCH({"Network","Firewall"},AD180)))))&gt;0,"1","0")</f>
        <v>0</v>
      </c>
      <c r="AH180" s="37">
        <v>176</v>
      </c>
      <c r="AI180" s="37" t="str" cm="1">
        <f t="array" ref="AI180">IF(SUMPRODUCT(--(NOT(ISERR(SEARCH({"File","Group","Logon","Schedule","User","Registry","Active","Application"},AD180)))))&gt;0,"1","0")</f>
        <v>1</v>
      </c>
      <c r="AJ180" s="37">
        <v>176</v>
      </c>
      <c r="AK180" s="37" t="str" cm="1">
        <f t="array" ref="AK180">IF(SUMPRODUCT(--(NOT(ISERR(SEARCH({"Cloud","Cluster","Container","Image","Instance","Pod","Snapshot","Volume"},AD180)))))&gt;0,"1","0")</f>
        <v>0</v>
      </c>
      <c r="AL180" s="37">
        <v>176</v>
      </c>
      <c r="AM180" s="37" t="str" cm="1">
        <f t="array" ref="AM180">IF(SUMPRODUCT(--(NOT(ISERR(SEARCH({"Drive","Firmware","Host","Kernel"},AD180)))))&gt;0,"1","0")</f>
        <v>0</v>
      </c>
      <c r="AN180" s="37"/>
      <c r="AO180" s="37"/>
      <c r="AP180" s="37">
        <f>parameters!$J$21*TechniqueData[[#This Row],[TAT Utility]]+parameters!$J$22*TechniqueData[[#This Row],[Count Utility]]</f>
        <v>0.3</v>
      </c>
      <c r="AQ180" s="37">
        <f>(TechniqueData[[#This Row],[Total Top Att&amp;ck Score ]]-parameters!$D$19)/(parameters!$D$20-parameters!$D$19)</f>
        <v>23.5</v>
      </c>
      <c r="AR180" s="37">
        <f>IF(TechniqueData[[#This Row],[TAT Utility (unclipped)]]&gt;1,1, IF(TechniqueData[[#This Row],[TAT Utility (unclipped)]]&lt;0,0, TechniqueData[[#This Row],[TAT Utility (unclipped)]]) )</f>
        <v>1</v>
      </c>
      <c r="AS180" s="37">
        <f>(TechniqueData[[#This Row],[Ransomware (Total '# of ATT&amp;CK Observations)]]-parameters!$D$21)/(parameters!$D$22-parameters!$D$21)</f>
        <v>0</v>
      </c>
      <c r="AT180" s="37">
        <f>IF(TechniqueData[[#This Row],[Count Utility (unclipped)]]&gt;1,1, IF(TechniqueData[[#This Row],[Count Utility (unclipped)]]&lt;0,0, TechniqueData[[#This Row],[Count Utility (unclipped)]]) )</f>
        <v>0</v>
      </c>
      <c r="AU18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81" spans="1:47" ht="51" x14ac:dyDescent="0.2">
      <c r="A181" s="37">
        <f>parameters!$J$21*TechniqueData[[#This Row],[TAT Utility]]+parameters!$J$22*TechniqueData[[#This Row],[Count Utility]]</f>
        <v>0.3</v>
      </c>
      <c r="B181" s="37">
        <f t="shared" si="2"/>
        <v>381.02379128571425</v>
      </c>
      <c r="C181" s="37" t="s">
        <v>655</v>
      </c>
      <c r="D181" s="58" t="s">
        <v>656</v>
      </c>
      <c r="E181" s="37"/>
      <c r="F181" s="37">
        <v>1</v>
      </c>
      <c r="G181" s="37">
        <v>6</v>
      </c>
      <c r="H181" s="37">
        <f>parameters!$J$10*TechniqueData[[#This Row],[Before Utility]]+parameters!$J$11*TechniqueData[[#This Row],[After Utility]]</f>
        <v>0.35</v>
      </c>
      <c r="I181" s="37">
        <f>(TechniqueData[[#This Row],[Num. TID Before]]-parameters!$D$8)/(parameters!$D$9-parameters!$D$8)</f>
        <v>0.1</v>
      </c>
      <c r="J181" s="37">
        <f>IF(TechniqueData[[#This Row],[Before Utility (unclipped)]]&gt;1,1, IF(TechniqueData[[#This Row],[Before Utility (unclipped)]]&lt;0,0, TechniqueData[[#This Row],[Before Utility (unclipped)]]))</f>
        <v>0.1</v>
      </c>
      <c r="K181" s="37">
        <f>(TechniqueData[[#This Row],[Num. TID After]]-parameters!$D$10)/(parameters!$D$11-parameters!$D$10)</f>
        <v>0.6</v>
      </c>
      <c r="L181" s="37">
        <f>IF(TechniqueData[[#This Row],[After Utility (unclipped)]]&gt;1,1, IF(TechniqueData[[#This Row],[After Utility (unclipped)]]&lt;0,0, TechniqueData[[#This Row],[After Utility (unclipped)]]))</f>
        <v>0.6</v>
      </c>
      <c r="M181" s="37">
        <v>3.5028999999999998E-2</v>
      </c>
      <c r="N181" s="68">
        <v>0</v>
      </c>
      <c r="O181" s="68">
        <v>3</v>
      </c>
      <c r="P181" s="68">
        <v>1</v>
      </c>
      <c r="Q181" s="68">
        <v>2</v>
      </c>
      <c r="R181" s="69" t="s">
        <v>657</v>
      </c>
      <c r="S181" s="69">
        <v>5</v>
      </c>
      <c r="T181" s="69" t="s">
        <v>135</v>
      </c>
      <c r="U181" s="69">
        <v>8</v>
      </c>
      <c r="V181" s="37">
        <f>parameters!$J$4*TechniqueData[[#This Row],[Mitigations Utility]] + parameters!$J$5*TechniqueData[[#This Row],[Detections Utility]]</f>
        <v>0.15238114285714285</v>
      </c>
      <c r="W181" s="37">
        <v>13</v>
      </c>
      <c r="X181" s="37">
        <v>0.23636399999999999</v>
      </c>
      <c r="Y181" s="37">
        <v>0.23636399999999999</v>
      </c>
      <c r="Z181" s="37">
        <v>6</v>
      </c>
      <c r="AA181" s="37">
        <v>0.06</v>
      </c>
      <c r="AB181" s="37">
        <v>0.06</v>
      </c>
      <c r="AC181" s="37"/>
      <c r="AD181" s="58" t="s">
        <v>602</v>
      </c>
      <c r="AE181" s="37" t="str" cm="1">
        <f t="array" ref="AE181">IF(SUMPRODUCT(--(NOT(ISERR(SEARCH({"Process","Command","Script","WMI","Module","Pipe","Service"},AD181)))))&gt;0,"1","0")</f>
        <v>0</v>
      </c>
      <c r="AF181" s="37">
        <v>177</v>
      </c>
      <c r="AG181" s="37" t="str" cm="1">
        <f t="array" ref="AG181">IF(SUMPRODUCT(--(NOT(ISERR(SEARCH({"Network","Firewall"},AD181)))))&gt;0,"1","0")</f>
        <v>1</v>
      </c>
      <c r="AH181" s="37">
        <v>177</v>
      </c>
      <c r="AI181" s="37" t="str" cm="1">
        <f t="array" ref="AI181">IF(SUMPRODUCT(--(NOT(ISERR(SEARCH({"File","Group","Logon","Schedule","User","Registry","Active","Application"},AD181)))))&gt;0,"1","0")</f>
        <v>0</v>
      </c>
      <c r="AJ181" s="37">
        <v>177</v>
      </c>
      <c r="AK181" s="37" t="str" cm="1">
        <f t="array" ref="AK181">IF(SUMPRODUCT(--(NOT(ISERR(SEARCH({"Cloud","Cluster","Container","Image","Instance","Pod","Snapshot","Volume"},AD181)))))&gt;0,"1","0")</f>
        <v>0</v>
      </c>
      <c r="AL181" s="37">
        <v>177</v>
      </c>
      <c r="AM181" s="37" t="str" cm="1">
        <f t="array" ref="AM181">IF(SUMPRODUCT(--(NOT(ISERR(SEARCH({"Drive","Firmware","Host","Kernel"},AD181)))))&gt;0,"1","0")</f>
        <v>0</v>
      </c>
      <c r="AN181" s="37">
        <v>0</v>
      </c>
      <c r="AO181" s="37">
        <v>0</v>
      </c>
      <c r="AP181" s="37">
        <f>parameters!$J$21*TechniqueData[[#This Row],[TAT Utility]]+parameters!$J$22*TechniqueData[[#This Row],[Count Utility]]</f>
        <v>0.3</v>
      </c>
      <c r="AQ181" s="37">
        <f>(TechniqueData[[#This Row],[Total Top Att&amp;ck Score ]]-parameters!$D$19)/(parameters!$D$20-parameters!$D$19)</f>
        <v>127.00793042857141</v>
      </c>
      <c r="AR181" s="37">
        <f>IF(TechniqueData[[#This Row],[TAT Utility (unclipped)]]&gt;1,1, IF(TechniqueData[[#This Row],[TAT Utility (unclipped)]]&lt;0,0, TechniqueData[[#This Row],[TAT Utility (unclipped)]]) )</f>
        <v>1</v>
      </c>
      <c r="AS181" s="37">
        <f>(TechniqueData[[#This Row],[Ransomware (Total '# of ATT&amp;CK Observations)]]-parameters!$D$21)/(parameters!$D$22-parameters!$D$21)</f>
        <v>0</v>
      </c>
      <c r="AT181" s="37">
        <f>IF(TechniqueData[[#This Row],[Count Utility (unclipped)]]&gt;1,1, IF(TechniqueData[[#This Row],[Count Utility (unclipped)]]&lt;0,0, TechniqueData[[#This Row],[Count Utility (unclipped)]]) )</f>
        <v>0</v>
      </c>
      <c r="AU18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82" spans="1:47" ht="34" x14ac:dyDescent="0.2">
      <c r="A182" s="37">
        <f>parameters!$J$21*TechniqueData[[#This Row],[TAT Utility]]+parameters!$J$22*TechniqueData[[#This Row],[Count Utility]]</f>
        <v>0.3</v>
      </c>
      <c r="B182" s="37">
        <f t="shared" si="2"/>
        <v>169.76204057142857</v>
      </c>
      <c r="C182" s="37" t="s">
        <v>658</v>
      </c>
      <c r="D182" s="58" t="s">
        <v>656</v>
      </c>
      <c r="E182" s="37" t="s">
        <v>659</v>
      </c>
      <c r="F182" s="37">
        <v>1</v>
      </c>
      <c r="G182" s="37">
        <v>1</v>
      </c>
      <c r="H182" s="37">
        <f>parameters!$J$10*TechniqueData[[#This Row],[Before Utility]]+parameters!$J$11*TechniqueData[[#This Row],[After Utility]]</f>
        <v>0.1</v>
      </c>
      <c r="I182" s="37">
        <f>(TechniqueData[[#This Row],[Num. TID Before]]-parameters!$D$8)/(parameters!$D$9-parameters!$D$8)</f>
        <v>0.1</v>
      </c>
      <c r="J182" s="37">
        <f>IF(TechniqueData[[#This Row],[Before Utility (unclipped)]]&gt;1,1, IF(TechniqueData[[#This Row],[Before Utility (unclipped)]]&lt;0,0, TechniqueData[[#This Row],[Before Utility (unclipped)]]))</f>
        <v>0.1</v>
      </c>
      <c r="K182" s="37">
        <f>(TechniqueData[[#This Row],[Num. TID After]]-parameters!$D$10)/(parameters!$D$11-parameters!$D$10)</f>
        <v>0.1</v>
      </c>
      <c r="L182" s="37">
        <f>IF(TechniqueData[[#This Row],[After Utility (unclipped)]]&gt;1,1, IF(TechniqueData[[#This Row],[After Utility (unclipped)]]&lt;0,0, TechniqueData[[#This Row],[After Utility (unclipped)]]))</f>
        <v>0.1</v>
      </c>
      <c r="M182" s="37">
        <v>0</v>
      </c>
      <c r="N182" s="68">
        <v>0</v>
      </c>
      <c r="O182" s="68">
        <v>3</v>
      </c>
      <c r="P182" s="68">
        <v>0</v>
      </c>
      <c r="Q182" s="68">
        <v>0</v>
      </c>
      <c r="R182" s="69" t="s">
        <v>657</v>
      </c>
      <c r="S182" s="69">
        <v>5</v>
      </c>
      <c r="T182" s="69" t="s">
        <v>135</v>
      </c>
      <c r="U182" s="69">
        <v>8</v>
      </c>
      <c r="V182" s="37">
        <f>parameters!$J$4*TechniqueData[[#This Row],[Mitigations Utility]] + parameters!$J$5*TechniqueData[[#This Row],[Detections Utility]]</f>
        <v>0.13809542857142856</v>
      </c>
      <c r="W182" s="37">
        <v>13</v>
      </c>
      <c r="X182" s="37">
        <v>0.23636399999999999</v>
      </c>
      <c r="Y182" s="37">
        <v>0.23636399999999999</v>
      </c>
      <c r="Z182" s="37">
        <v>3</v>
      </c>
      <c r="AA182" s="37">
        <v>0.03</v>
      </c>
      <c r="AB182" s="37">
        <v>0.03</v>
      </c>
      <c r="AC182" s="37"/>
      <c r="AD182" s="58" t="s">
        <v>526</v>
      </c>
      <c r="AE182" s="37" t="str" cm="1">
        <f t="array" ref="AE182">IF(SUMPRODUCT(--(NOT(ISERR(SEARCH({"Process","Command","Script","WMI","Module","Pipe","Service"},AD182)))))&gt;0,"1","0")</f>
        <v>0</v>
      </c>
      <c r="AF182" s="37">
        <v>178</v>
      </c>
      <c r="AG182" s="37" t="str" cm="1">
        <f t="array" ref="AG182">IF(SUMPRODUCT(--(NOT(ISERR(SEARCH({"Network","Firewall"},AD182)))))&gt;0,"1","0")</f>
        <v>1</v>
      </c>
      <c r="AH182" s="37">
        <v>178</v>
      </c>
      <c r="AI182" s="37" t="str" cm="1">
        <f t="array" ref="AI182">IF(SUMPRODUCT(--(NOT(ISERR(SEARCH({"File","Group","Logon","Schedule","User","Registry","Active","Application"},AD182)))))&gt;0,"1","0")</f>
        <v>0</v>
      </c>
      <c r="AJ182" s="37">
        <v>178</v>
      </c>
      <c r="AK182" s="37" t="str" cm="1">
        <f t="array" ref="AK182">IF(SUMPRODUCT(--(NOT(ISERR(SEARCH({"Cloud","Cluster","Container","Image","Instance","Pod","Snapshot","Volume"},AD182)))))&gt;0,"1","0")</f>
        <v>0</v>
      </c>
      <c r="AL182" s="37">
        <v>178</v>
      </c>
      <c r="AM182" s="37" t="str" cm="1">
        <f t="array" ref="AM182">IF(SUMPRODUCT(--(NOT(ISERR(SEARCH({"Drive","Firmware","Host","Kernel"},AD182)))))&gt;0,"1","0")</f>
        <v>0</v>
      </c>
      <c r="AN182" s="37">
        <v>0</v>
      </c>
      <c r="AO182" s="37">
        <v>0</v>
      </c>
      <c r="AP182" s="37">
        <f>parameters!$J$21*TechniqueData[[#This Row],[TAT Utility]]+parameters!$J$22*TechniqueData[[#This Row],[Count Utility]]</f>
        <v>0.3</v>
      </c>
      <c r="AQ182" s="37">
        <f>(TechniqueData[[#This Row],[Total Top Att&amp;ck Score ]]-parameters!$D$19)/(parameters!$D$20-parameters!$D$19)</f>
        <v>56.587346857142855</v>
      </c>
      <c r="AR182" s="37">
        <f>IF(TechniqueData[[#This Row],[TAT Utility (unclipped)]]&gt;1,1, IF(TechniqueData[[#This Row],[TAT Utility (unclipped)]]&lt;0,0, TechniqueData[[#This Row],[TAT Utility (unclipped)]]) )</f>
        <v>1</v>
      </c>
      <c r="AS182" s="37">
        <f>(TechniqueData[[#This Row],[Ransomware (Total '# of ATT&amp;CK Observations)]]-parameters!$D$21)/(parameters!$D$22-parameters!$D$21)</f>
        <v>0</v>
      </c>
      <c r="AT182" s="37">
        <f>IF(TechniqueData[[#This Row],[Count Utility (unclipped)]]&gt;1,1, IF(TechniqueData[[#This Row],[Count Utility (unclipped)]]&lt;0,0, TechniqueData[[#This Row],[Count Utility (unclipped)]]) )</f>
        <v>0</v>
      </c>
      <c r="AU18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83" spans="1:47" ht="51" x14ac:dyDescent="0.2">
      <c r="A183" s="37">
        <f>parameters!$J$21*TechniqueData[[#This Row],[TAT Utility]]+parameters!$J$22*TechniqueData[[#This Row],[Count Utility]]</f>
        <v>0.3</v>
      </c>
      <c r="B183" s="37">
        <f t="shared" si="2"/>
        <v>167.3001365714286</v>
      </c>
      <c r="C183" s="37" t="s">
        <v>660</v>
      </c>
      <c r="D183" s="58" t="s">
        <v>656</v>
      </c>
      <c r="E183" s="37" t="s">
        <v>661</v>
      </c>
      <c r="F183" s="37">
        <v>1</v>
      </c>
      <c r="G183" s="37">
        <v>1</v>
      </c>
      <c r="H183" s="37">
        <f>parameters!$J$10*TechniqueData[[#This Row],[Before Utility]]+parameters!$J$11*TechniqueData[[#This Row],[After Utility]]</f>
        <v>0.1</v>
      </c>
      <c r="I183" s="37">
        <f>(TechniqueData[[#This Row],[Num. TID Before]]-parameters!$D$8)/(parameters!$D$9-parameters!$D$8)</f>
        <v>0.1</v>
      </c>
      <c r="J183" s="37">
        <f>IF(TechniqueData[[#This Row],[Before Utility (unclipped)]]&gt;1,1, IF(TechniqueData[[#This Row],[Before Utility (unclipped)]]&lt;0,0, TechniqueData[[#This Row],[Before Utility (unclipped)]]))</f>
        <v>0.1</v>
      </c>
      <c r="K183" s="37">
        <f>(TechniqueData[[#This Row],[Num. TID After]]-parameters!$D$10)/(parameters!$D$11-parameters!$D$10)</f>
        <v>0.1</v>
      </c>
      <c r="L183" s="37">
        <f>IF(TechniqueData[[#This Row],[After Utility (unclipped)]]&gt;1,1, IF(TechniqueData[[#This Row],[After Utility (unclipped)]]&lt;0,0, TechniqueData[[#This Row],[After Utility (unclipped)]]))</f>
        <v>0.1</v>
      </c>
      <c r="M183" s="37">
        <v>0</v>
      </c>
      <c r="N183" s="68">
        <v>0</v>
      </c>
      <c r="O183" s="68">
        <v>2</v>
      </c>
      <c r="P183" s="68">
        <v>0</v>
      </c>
      <c r="Q183" s="68">
        <v>0</v>
      </c>
      <c r="R183" s="69" t="s">
        <v>657</v>
      </c>
      <c r="S183" s="69">
        <v>5</v>
      </c>
      <c r="T183" s="69" t="s">
        <v>135</v>
      </c>
      <c r="U183" s="69">
        <v>8</v>
      </c>
      <c r="V183" s="37">
        <f>parameters!$J$4*TechniqueData[[#This Row],[Mitigations Utility]] + parameters!$J$5*TechniqueData[[#This Row],[Detections Utility]]</f>
        <v>0.13333352380952382</v>
      </c>
      <c r="W183" s="37">
        <v>13</v>
      </c>
      <c r="X183" s="37">
        <v>0.23636399999999999</v>
      </c>
      <c r="Y183" s="37">
        <v>0.23636399999999999</v>
      </c>
      <c r="Z183" s="37">
        <v>2</v>
      </c>
      <c r="AA183" s="37">
        <v>0.02</v>
      </c>
      <c r="AB183" s="37">
        <v>0.02</v>
      </c>
      <c r="AC183" s="37"/>
      <c r="AD183" s="58" t="s">
        <v>602</v>
      </c>
      <c r="AE183" s="37" t="str" cm="1">
        <f t="array" ref="AE183">IF(SUMPRODUCT(--(NOT(ISERR(SEARCH({"Process","Command","Script","WMI","Module","Pipe","Service"},AD183)))))&gt;0,"1","0")</f>
        <v>0</v>
      </c>
      <c r="AF183" s="37">
        <v>179</v>
      </c>
      <c r="AG183" s="37" t="str" cm="1">
        <f t="array" ref="AG183">IF(SUMPRODUCT(--(NOT(ISERR(SEARCH({"Network","Firewall"},AD183)))))&gt;0,"1","0")</f>
        <v>1</v>
      </c>
      <c r="AH183" s="37">
        <v>179</v>
      </c>
      <c r="AI183" s="37" t="str" cm="1">
        <f t="array" ref="AI183">IF(SUMPRODUCT(--(NOT(ISERR(SEARCH({"File","Group","Logon","Schedule","User","Registry","Active","Application"},AD183)))))&gt;0,"1","0")</f>
        <v>0</v>
      </c>
      <c r="AJ183" s="37">
        <v>179</v>
      </c>
      <c r="AK183" s="37" t="str" cm="1">
        <f t="array" ref="AK183">IF(SUMPRODUCT(--(NOT(ISERR(SEARCH({"Cloud","Cluster","Container","Image","Instance","Pod","Snapshot","Volume"},AD183)))))&gt;0,"1","0")</f>
        <v>0</v>
      </c>
      <c r="AL183" s="37">
        <v>179</v>
      </c>
      <c r="AM183" s="37" t="str" cm="1">
        <f t="array" ref="AM183">IF(SUMPRODUCT(--(NOT(ISERR(SEARCH({"Drive","Firmware","Host","Kernel"},AD183)))))&gt;0,"1","0")</f>
        <v>0</v>
      </c>
      <c r="AN183" s="37">
        <v>0</v>
      </c>
      <c r="AO183" s="37">
        <v>0</v>
      </c>
      <c r="AP183" s="37">
        <f>parameters!$J$21*TechniqueData[[#This Row],[TAT Utility]]+parameters!$J$22*TechniqueData[[#This Row],[Count Utility]]</f>
        <v>0.3</v>
      </c>
      <c r="AQ183" s="37">
        <f>(TechniqueData[[#This Row],[Total Top Att&amp;ck Score ]]-parameters!$D$19)/(parameters!$D$20-parameters!$D$19)</f>
        <v>55.766712190476198</v>
      </c>
      <c r="AR183" s="37">
        <f>IF(TechniqueData[[#This Row],[TAT Utility (unclipped)]]&gt;1,1, IF(TechniqueData[[#This Row],[TAT Utility (unclipped)]]&lt;0,0, TechniqueData[[#This Row],[TAT Utility (unclipped)]]) )</f>
        <v>1</v>
      </c>
      <c r="AS183" s="37">
        <f>(TechniqueData[[#This Row],[Ransomware (Total '# of ATT&amp;CK Observations)]]-parameters!$D$21)/(parameters!$D$22-parameters!$D$21)</f>
        <v>0</v>
      </c>
      <c r="AT183" s="37">
        <f>IF(TechniqueData[[#This Row],[Count Utility (unclipped)]]&gt;1,1, IF(TechniqueData[[#This Row],[Count Utility (unclipped)]]&lt;0,0, TechniqueData[[#This Row],[Count Utility (unclipped)]]) )</f>
        <v>0</v>
      </c>
      <c r="AU18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84" spans="1:47" ht="51" x14ac:dyDescent="0.2">
      <c r="A184" s="37">
        <f>parameters!$J$21*TechniqueData[[#This Row],[TAT Utility]]+parameters!$J$22*TechniqueData[[#This Row],[Count Utility]]</f>
        <v>0.3</v>
      </c>
      <c r="B184" s="37">
        <f t="shared" si="2"/>
        <v>168.23347066666668</v>
      </c>
      <c r="C184" s="37" t="s">
        <v>662</v>
      </c>
      <c r="D184" s="58" t="s">
        <v>656</v>
      </c>
      <c r="E184" s="37" t="s">
        <v>663</v>
      </c>
      <c r="F184" s="37">
        <v>1</v>
      </c>
      <c r="G184" s="37">
        <v>1</v>
      </c>
      <c r="H184" s="37">
        <f>parameters!$J$10*TechniqueData[[#This Row],[Before Utility]]+parameters!$J$11*TechniqueData[[#This Row],[After Utility]]</f>
        <v>0.1</v>
      </c>
      <c r="I184" s="37">
        <f>(TechniqueData[[#This Row],[Num. TID Before]]-parameters!$D$8)/(parameters!$D$9-parameters!$D$8)</f>
        <v>0.1</v>
      </c>
      <c r="J184" s="37">
        <f>IF(TechniqueData[[#This Row],[Before Utility (unclipped)]]&gt;1,1, IF(TechniqueData[[#This Row],[Before Utility (unclipped)]]&lt;0,0, TechniqueData[[#This Row],[Before Utility (unclipped)]]))</f>
        <v>0.1</v>
      </c>
      <c r="K184" s="37">
        <f>(TechniqueData[[#This Row],[Num. TID After]]-parameters!$D$10)/(parameters!$D$11-parameters!$D$10)</f>
        <v>0.1</v>
      </c>
      <c r="L184" s="37">
        <f>IF(TechniqueData[[#This Row],[After Utility (unclipped)]]&gt;1,1, IF(TechniqueData[[#This Row],[After Utility (unclipped)]]&lt;0,0, TechniqueData[[#This Row],[After Utility (unclipped)]]))</f>
        <v>0.1</v>
      </c>
      <c r="M184" s="37">
        <v>0</v>
      </c>
      <c r="N184" s="68">
        <v>0</v>
      </c>
      <c r="O184" s="68">
        <v>2</v>
      </c>
      <c r="P184" s="68">
        <v>0</v>
      </c>
      <c r="Q184" s="68">
        <v>0</v>
      </c>
      <c r="R184" s="69" t="s">
        <v>657</v>
      </c>
      <c r="S184" s="69">
        <v>5</v>
      </c>
      <c r="T184" s="69" t="s">
        <v>135</v>
      </c>
      <c r="U184" s="69">
        <v>8</v>
      </c>
      <c r="V184" s="37">
        <f>parameters!$J$4*TechniqueData[[#This Row],[Mitigations Utility]] + parameters!$J$5*TechniqueData[[#This Row],[Detections Utility]]</f>
        <v>0.13333352380952382</v>
      </c>
      <c r="W184" s="37">
        <v>13</v>
      </c>
      <c r="X184" s="37">
        <v>0.23636399999999999</v>
      </c>
      <c r="Y184" s="37">
        <v>0.23636399999999999</v>
      </c>
      <c r="Z184" s="37">
        <v>2</v>
      </c>
      <c r="AA184" s="37">
        <v>0.02</v>
      </c>
      <c r="AB184" s="37">
        <v>0.02</v>
      </c>
      <c r="AC184" s="37"/>
      <c r="AD184" s="58" t="s">
        <v>602</v>
      </c>
      <c r="AE184" s="37" t="str" cm="1">
        <f t="array" ref="AE184">IF(SUMPRODUCT(--(NOT(ISERR(SEARCH({"Process","Command","Script","WMI","Module","Pipe","Service"},AD184)))))&gt;0,"1","0")</f>
        <v>0</v>
      </c>
      <c r="AF184" s="37">
        <v>180</v>
      </c>
      <c r="AG184" s="37" t="str" cm="1">
        <f t="array" ref="AG184">IF(SUMPRODUCT(--(NOT(ISERR(SEARCH({"Network","Firewall"},AD184)))))&gt;0,"1","0")</f>
        <v>1</v>
      </c>
      <c r="AH184" s="37">
        <v>180</v>
      </c>
      <c r="AI184" s="37" t="str" cm="1">
        <f t="array" ref="AI184">IF(SUMPRODUCT(--(NOT(ISERR(SEARCH({"File","Group","Logon","Schedule","User","Registry","Active","Application"},AD184)))))&gt;0,"1","0")</f>
        <v>0</v>
      </c>
      <c r="AJ184" s="37">
        <v>180</v>
      </c>
      <c r="AK184" s="37" t="str" cm="1">
        <f t="array" ref="AK184">IF(SUMPRODUCT(--(NOT(ISERR(SEARCH({"Cloud","Cluster","Container","Image","Instance","Pod","Snapshot","Volume"},AD184)))))&gt;0,"1","0")</f>
        <v>0</v>
      </c>
      <c r="AL184" s="37">
        <v>180</v>
      </c>
      <c r="AM184" s="37" t="str" cm="1">
        <f t="array" ref="AM184">IF(SUMPRODUCT(--(NOT(ISERR(SEARCH({"Drive","Firmware","Host","Kernel"},AD184)))))&gt;0,"1","0")</f>
        <v>0</v>
      </c>
      <c r="AN184" s="37">
        <v>0</v>
      </c>
      <c r="AO184" s="37">
        <v>0</v>
      </c>
      <c r="AP184" s="37">
        <f>parameters!$J$21*TechniqueData[[#This Row],[TAT Utility]]+parameters!$J$22*TechniqueData[[#This Row],[Count Utility]]</f>
        <v>0.3</v>
      </c>
      <c r="AQ184" s="37">
        <f>(TechniqueData[[#This Row],[Total Top Att&amp;ck Score ]]-parameters!$D$19)/(parameters!$D$20-parameters!$D$19)</f>
        <v>56.077823555555561</v>
      </c>
      <c r="AR184" s="37">
        <f>IF(TechniqueData[[#This Row],[TAT Utility (unclipped)]]&gt;1,1, IF(TechniqueData[[#This Row],[TAT Utility (unclipped)]]&lt;0,0, TechniqueData[[#This Row],[TAT Utility (unclipped)]]) )</f>
        <v>1</v>
      </c>
      <c r="AS184" s="37">
        <f>(TechniqueData[[#This Row],[Ransomware (Total '# of ATT&amp;CK Observations)]]-parameters!$D$21)/(parameters!$D$22-parameters!$D$21)</f>
        <v>0</v>
      </c>
      <c r="AT184" s="37">
        <f>IF(TechniqueData[[#This Row],[Count Utility (unclipped)]]&gt;1,1, IF(TechniqueData[[#This Row],[Count Utility (unclipped)]]&lt;0,0, TechniqueData[[#This Row],[Count Utility (unclipped)]]) )</f>
        <v>0</v>
      </c>
      <c r="AU18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85" spans="1:47" ht="34" x14ac:dyDescent="0.2">
      <c r="A185" s="37">
        <f>parameters!$J$21*TechniqueData[[#This Row],[TAT Utility]]+parameters!$J$22*TechniqueData[[#This Row],[Count Utility]]</f>
        <v>0.3</v>
      </c>
      <c r="B185" s="37">
        <f t="shared" si="2"/>
        <v>181.34200595238099</v>
      </c>
      <c r="C185" s="37" t="s">
        <v>664</v>
      </c>
      <c r="D185" s="58" t="s">
        <v>665</v>
      </c>
      <c r="E185" s="37"/>
      <c r="F185" s="37">
        <v>1</v>
      </c>
      <c r="G185" s="37">
        <v>2</v>
      </c>
      <c r="H185" s="37">
        <f>parameters!$J$10*TechniqueData[[#This Row],[Before Utility]]+parameters!$J$11*TechniqueData[[#This Row],[After Utility]]</f>
        <v>0.15000000000000002</v>
      </c>
      <c r="I185" s="37">
        <f>(TechniqueData[[#This Row],[Num. TID Before]]-parameters!$D$8)/(parameters!$D$9-parameters!$D$8)</f>
        <v>0.1</v>
      </c>
      <c r="J185" s="37">
        <f>IF(TechniqueData[[#This Row],[Before Utility (unclipped)]]&gt;1,1, IF(TechniqueData[[#This Row],[Before Utility (unclipped)]]&lt;0,0, TechniqueData[[#This Row],[Before Utility (unclipped)]]))</f>
        <v>0.1</v>
      </c>
      <c r="K185" s="37">
        <f>(TechniqueData[[#This Row],[Num. TID After]]-parameters!$D$10)/(parameters!$D$11-parameters!$D$10)</f>
        <v>0.2</v>
      </c>
      <c r="L185" s="37">
        <f>IF(TechniqueData[[#This Row],[After Utility (unclipped)]]&gt;1,1, IF(TechniqueData[[#This Row],[After Utility (unclipped)]]&lt;0,0, TechniqueData[[#This Row],[After Utility (unclipped)]]))</f>
        <v>0.2</v>
      </c>
      <c r="M185" s="37">
        <v>1.27E-4</v>
      </c>
      <c r="N185" s="68">
        <v>0</v>
      </c>
      <c r="O185" s="68">
        <v>1</v>
      </c>
      <c r="P185" s="68">
        <v>0</v>
      </c>
      <c r="Q185" s="68">
        <v>0</v>
      </c>
      <c r="R185" s="69" t="s">
        <v>134</v>
      </c>
      <c r="S185" s="69">
        <v>2</v>
      </c>
      <c r="T185" s="69" t="s">
        <v>135</v>
      </c>
      <c r="U185" s="69">
        <v>8</v>
      </c>
      <c r="V185" s="37">
        <f>parameters!$J$4*TechniqueData[[#This Row],[Mitigations Utility]] + parameters!$J$5*TechniqueData[[#This Row],[Detections Utility]]</f>
        <v>9.9999904761904762E-2</v>
      </c>
      <c r="W185" s="37">
        <v>10</v>
      </c>
      <c r="X185" s="37">
        <v>0.18181800000000001</v>
      </c>
      <c r="Y185" s="37">
        <v>0.18181800000000001</v>
      </c>
      <c r="Z185" s="37">
        <v>1</v>
      </c>
      <c r="AA185" s="37">
        <v>0.01</v>
      </c>
      <c r="AB185" s="37">
        <v>0.01</v>
      </c>
      <c r="AC185" s="37"/>
      <c r="AD185" s="58" t="s">
        <v>136</v>
      </c>
      <c r="AE185" s="37" t="str" cm="1">
        <f t="array" ref="AE185">IF(SUMPRODUCT(--(NOT(ISERR(SEARCH({"Process","Command","Script","WMI","Module","Pipe","Service"},AD185)))))&gt;0,"1","0")</f>
        <v>0</v>
      </c>
      <c r="AF185" s="37">
        <v>181</v>
      </c>
      <c r="AG185" s="37" t="str" cm="1">
        <f t="array" ref="AG185">IF(SUMPRODUCT(--(NOT(ISERR(SEARCH({"Network","Firewall"},AD185)))))&gt;0,"1","0")</f>
        <v>1</v>
      </c>
      <c r="AH185" s="37">
        <v>181</v>
      </c>
      <c r="AI185" s="37" t="str" cm="1">
        <f t="array" ref="AI185">IF(SUMPRODUCT(--(NOT(ISERR(SEARCH({"File","Group","Logon","Schedule","User","Registry","Active","Application"},AD185)))))&gt;0,"1","0")</f>
        <v>0</v>
      </c>
      <c r="AJ185" s="37">
        <v>181</v>
      </c>
      <c r="AK185" s="37" t="str" cm="1">
        <f t="array" ref="AK185">IF(SUMPRODUCT(--(NOT(ISERR(SEARCH({"Cloud","Cluster","Container","Image","Instance","Pod","Snapshot","Volume"},AD185)))))&gt;0,"1","0")</f>
        <v>0</v>
      </c>
      <c r="AL185" s="37">
        <v>181</v>
      </c>
      <c r="AM185" s="37" t="str" cm="1">
        <f t="array" ref="AM185">IF(SUMPRODUCT(--(NOT(ISERR(SEARCH({"Drive","Firmware","Host","Kernel"},AD185)))))&gt;0,"1","0")</f>
        <v>0</v>
      </c>
      <c r="AN185" s="37">
        <v>0</v>
      </c>
      <c r="AO185" s="37">
        <v>0</v>
      </c>
      <c r="AP185" s="37">
        <f>parameters!$J$21*TechniqueData[[#This Row],[TAT Utility]]+parameters!$J$22*TechniqueData[[#This Row],[Count Utility]]</f>
        <v>0.3</v>
      </c>
      <c r="AQ185" s="37">
        <f>(TechniqueData[[#This Row],[Total Top Att&amp;ck Score ]]-parameters!$D$19)/(parameters!$D$20-parameters!$D$19)</f>
        <v>60.447335317460329</v>
      </c>
      <c r="AR185" s="37">
        <f>IF(TechniqueData[[#This Row],[TAT Utility (unclipped)]]&gt;1,1, IF(TechniqueData[[#This Row],[TAT Utility (unclipped)]]&lt;0,0, TechniqueData[[#This Row],[TAT Utility (unclipped)]]) )</f>
        <v>1</v>
      </c>
      <c r="AS185" s="37">
        <f>(TechniqueData[[#This Row],[Ransomware (Total '# of ATT&amp;CK Observations)]]-parameters!$D$21)/(parameters!$D$22-parameters!$D$21)</f>
        <v>0</v>
      </c>
      <c r="AT185" s="37">
        <f>IF(TechniqueData[[#This Row],[Count Utility (unclipped)]]&gt;1,1, IF(TechniqueData[[#This Row],[Count Utility (unclipped)]]&lt;0,0, TechniqueData[[#This Row],[Count Utility (unclipped)]]) )</f>
        <v>0</v>
      </c>
      <c r="AU18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86" spans="1:47" ht="51" x14ac:dyDescent="0.2">
      <c r="A186" s="37">
        <f>parameters!$J$21*TechniqueData[[#This Row],[TAT Utility]]+parameters!$J$22*TechniqueData[[#This Row],[Count Utility]]</f>
        <v>0.43333333333333335</v>
      </c>
      <c r="B186" s="37">
        <f t="shared" si="2"/>
        <v>1156.3850674285713</v>
      </c>
      <c r="C186" s="37" t="s">
        <v>666</v>
      </c>
      <c r="D186" s="58" t="s">
        <v>667</v>
      </c>
      <c r="E186" s="37"/>
      <c r="F186" s="37">
        <v>5</v>
      </c>
      <c r="G186" s="37">
        <v>3</v>
      </c>
      <c r="H186" s="37">
        <f>parameters!$J$10*TechniqueData[[#This Row],[Before Utility]]+parameters!$J$11*TechniqueData[[#This Row],[After Utility]]</f>
        <v>0.4</v>
      </c>
      <c r="I186" s="37">
        <f>(TechniqueData[[#This Row],[Num. TID Before]]-parameters!$D$8)/(parameters!$D$9-parameters!$D$8)</f>
        <v>0.5</v>
      </c>
      <c r="J186" s="37">
        <f>IF(TechniqueData[[#This Row],[Before Utility (unclipped)]]&gt;1,1, IF(TechniqueData[[#This Row],[Before Utility (unclipped)]]&lt;0,0, TechniqueData[[#This Row],[Before Utility (unclipped)]]))</f>
        <v>0.5</v>
      </c>
      <c r="K186" s="37">
        <f>(TechniqueData[[#This Row],[Num. TID After]]-parameters!$D$10)/(parameters!$D$11-parameters!$D$10)</f>
        <v>0.3</v>
      </c>
      <c r="L186" s="37">
        <f>IF(TechniqueData[[#This Row],[After Utility (unclipped)]]&gt;1,1, IF(TechniqueData[[#This Row],[After Utility (unclipped)]]&lt;0,0, TechniqueData[[#This Row],[After Utility (unclipped)]]))</f>
        <v>0.3</v>
      </c>
      <c r="M186" s="37">
        <v>0.69578600000000002</v>
      </c>
      <c r="N186" s="68">
        <v>4</v>
      </c>
      <c r="O186" s="68">
        <v>47</v>
      </c>
      <c r="P186" s="68">
        <v>9</v>
      </c>
      <c r="Q186" s="68">
        <v>23</v>
      </c>
      <c r="R186" s="69" t="s">
        <v>134</v>
      </c>
      <c r="S186" s="69">
        <v>2</v>
      </c>
      <c r="T186" s="69" t="s">
        <v>135</v>
      </c>
      <c r="U186" s="69">
        <v>8</v>
      </c>
      <c r="V186" s="37">
        <f>parameters!$J$4*TechniqueData[[#This Row],[Mitigations Utility]] + parameters!$J$5*TechniqueData[[#This Row],[Detections Utility]]</f>
        <v>0.49047609523809521</v>
      </c>
      <c r="W186" s="37">
        <v>10</v>
      </c>
      <c r="X186" s="37">
        <v>0.18181800000000001</v>
      </c>
      <c r="Y186" s="37">
        <v>0.18181800000000001</v>
      </c>
      <c r="Z186" s="37">
        <v>83</v>
      </c>
      <c r="AA186" s="37">
        <v>0.83</v>
      </c>
      <c r="AB186" s="37">
        <v>0.83</v>
      </c>
      <c r="AC186" s="37"/>
      <c r="AD186" s="58" t="s">
        <v>668</v>
      </c>
      <c r="AE186" s="37" t="str" cm="1">
        <f t="array" ref="AE186">IF(SUMPRODUCT(--(NOT(ISERR(SEARCH({"Process","Command","Script","WMI","Module","Pipe","Service"},AD186)))))&gt;0,"1","0")</f>
        <v>0</v>
      </c>
      <c r="AF186" s="37">
        <v>182</v>
      </c>
      <c r="AG186" s="37" t="str" cm="1">
        <f t="array" ref="AG186">IF(SUMPRODUCT(--(NOT(ISERR(SEARCH({"Network","Firewall"},AD186)))))&gt;0,"1","0")</f>
        <v>1</v>
      </c>
      <c r="AH186" s="37">
        <v>182</v>
      </c>
      <c r="AI186" s="37" t="str" cm="1">
        <f t="array" ref="AI186">IF(SUMPRODUCT(--(NOT(ISERR(SEARCH({"File","Group","Logon","Schedule","User","Registry","Active","Application"},AD186)))))&gt;0,"1","0")</f>
        <v>1</v>
      </c>
      <c r="AJ186" s="37">
        <v>182</v>
      </c>
      <c r="AK186" s="37" t="str" cm="1">
        <f t="array" ref="AK186">IF(SUMPRODUCT(--(NOT(ISERR(SEARCH({"Cloud","Cluster","Container","Image","Instance","Pod","Snapshot","Volume"},AD186)))))&gt;0,"1","0")</f>
        <v>0</v>
      </c>
      <c r="AL186" s="37">
        <v>182</v>
      </c>
      <c r="AM186" s="37" t="str" cm="1">
        <f t="array" ref="AM186">IF(SUMPRODUCT(--(NOT(ISERR(SEARCH({"Drive","Firmware","Host","Kernel"},AD186)))))&gt;0,"1","0")</f>
        <v>0</v>
      </c>
      <c r="AN186" s="37">
        <v>0</v>
      </c>
      <c r="AO186" s="37">
        <v>4</v>
      </c>
      <c r="AP186" s="37">
        <f>parameters!$J$21*TechniqueData[[#This Row],[TAT Utility]]+parameters!$J$22*TechniqueData[[#This Row],[Count Utility]]</f>
        <v>0.43333333333333335</v>
      </c>
      <c r="AQ186" s="37">
        <f>(TechniqueData[[#This Row],[Total Top Att&amp;ck Score ]]-parameters!$D$19)/(parameters!$D$20-parameters!$D$19)</f>
        <v>385.4616891428571</v>
      </c>
      <c r="AR186" s="37">
        <f>IF(TechniqueData[[#This Row],[TAT Utility (unclipped)]]&gt;1,1, IF(TechniqueData[[#This Row],[TAT Utility (unclipped)]]&lt;0,0, TechniqueData[[#This Row],[TAT Utility (unclipped)]]) )</f>
        <v>1</v>
      </c>
      <c r="AS186" s="37">
        <f>(TechniqueData[[#This Row],[Ransomware (Total '# of ATT&amp;CK Observations)]]-parameters!$D$21)/(parameters!$D$22-parameters!$D$21)</f>
        <v>0.19047619047619047</v>
      </c>
      <c r="AT186" s="37">
        <f>IF(TechniqueData[[#This Row],[Count Utility (unclipped)]]&gt;1,1, IF(TechniqueData[[#This Row],[Count Utility (unclipped)]]&lt;0,0, TechniqueData[[#This Row],[Count Utility (unclipped)]]) )</f>
        <v>0.19047619047619047</v>
      </c>
      <c r="AU18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36.805875156462577</v>
      </c>
    </row>
    <row r="187" spans="1:47" ht="17" x14ac:dyDescent="0.2">
      <c r="A187" s="37">
        <f>parameters!$J$21*TechniqueData[[#This Row],[TAT Utility]]+parameters!$J$22*TechniqueData[[#This Row],[Count Utility]]</f>
        <v>0.43333333333333335</v>
      </c>
      <c r="B187" s="37">
        <f t="shared" si="2"/>
        <v>698.39140499999996</v>
      </c>
      <c r="C187" s="37" t="s">
        <v>669</v>
      </c>
      <c r="D187" s="58" t="s">
        <v>670</v>
      </c>
      <c r="E187" s="37"/>
      <c r="F187" s="37">
        <v>1</v>
      </c>
      <c r="G187" s="37">
        <v>15</v>
      </c>
      <c r="H187" s="37">
        <f>parameters!$J$10*TechniqueData[[#This Row],[Before Utility]]+parameters!$J$11*TechniqueData[[#This Row],[After Utility]]</f>
        <v>0.55000000000000004</v>
      </c>
      <c r="I187" s="37">
        <f>(TechniqueData[[#This Row],[Num. TID Before]]-parameters!$D$8)/(parameters!$D$9-parameters!$D$8)</f>
        <v>0.1</v>
      </c>
      <c r="J187" s="37">
        <f>IF(TechniqueData[[#This Row],[Before Utility (unclipped)]]&gt;1,1, IF(TechniqueData[[#This Row],[Before Utility (unclipped)]]&lt;0,0, TechniqueData[[#This Row],[Before Utility (unclipped)]]))</f>
        <v>0.1</v>
      </c>
      <c r="K187" s="37">
        <f>(TechniqueData[[#This Row],[Num. TID After]]-parameters!$D$10)/(parameters!$D$11-parameters!$D$10)</f>
        <v>1.5</v>
      </c>
      <c r="L187" s="37">
        <f>IF(TechniqueData[[#This Row],[After Utility (unclipped)]]&gt;1,1, IF(TechniqueData[[#This Row],[After Utility (unclipped)]]&lt;0,0, TechniqueData[[#This Row],[After Utility (unclipped)]]))</f>
        <v>1</v>
      </c>
      <c r="M187" s="37">
        <v>0.24088000000000001</v>
      </c>
      <c r="N187" s="68">
        <v>0</v>
      </c>
      <c r="O187" s="68">
        <v>12</v>
      </c>
      <c r="P187" s="68">
        <v>6</v>
      </c>
      <c r="Q187" s="68">
        <v>0</v>
      </c>
      <c r="R187" s="69"/>
      <c r="S187" s="69">
        <v>1</v>
      </c>
      <c r="T187" s="69" t="s">
        <v>671</v>
      </c>
      <c r="U187" s="69">
        <v>7</v>
      </c>
      <c r="V187" s="37">
        <f>parameters!$J$4*TechniqueData[[#This Row],[Mitigations Utility]] + parameters!$J$5*TechniqueData[[#This Row],[Detections Utility]]</f>
        <v>0.16190499999999999</v>
      </c>
      <c r="W187" s="37">
        <v>8</v>
      </c>
      <c r="X187" s="37">
        <v>0.145455</v>
      </c>
      <c r="Y187" s="37">
        <v>0.145455</v>
      </c>
      <c r="Z187" s="37">
        <v>18</v>
      </c>
      <c r="AA187" s="37">
        <v>0.18</v>
      </c>
      <c r="AB187" s="37">
        <v>0.18</v>
      </c>
      <c r="AC187" s="37"/>
      <c r="AD187" s="58" t="s">
        <v>404</v>
      </c>
      <c r="AE187" s="37" t="str" cm="1">
        <f t="array" ref="AE187">IF(SUMPRODUCT(--(NOT(ISERR(SEARCH({"Process","Command","Script","WMI","Module","Pipe","Service"},AD187)))))&gt;0,"1","0")</f>
        <v>1</v>
      </c>
      <c r="AF187" s="37">
        <v>183</v>
      </c>
      <c r="AG187" s="37" t="str" cm="1">
        <f t="array" ref="AG187">IF(SUMPRODUCT(--(NOT(ISERR(SEARCH({"Network","Firewall"},AD187)))))&gt;0,"1","0")</f>
        <v>0</v>
      </c>
      <c r="AH187" s="37">
        <v>183</v>
      </c>
      <c r="AI187" s="37" t="str" cm="1">
        <f t="array" ref="AI187">IF(SUMPRODUCT(--(NOT(ISERR(SEARCH({"File","Group","Logon","Schedule","User","Registry","Active","Application"},AD187)))))&gt;0,"1","0")</f>
        <v>0</v>
      </c>
      <c r="AJ187" s="37">
        <v>183</v>
      </c>
      <c r="AK187" s="37" t="str" cm="1">
        <f t="array" ref="AK187">IF(SUMPRODUCT(--(NOT(ISERR(SEARCH({"Cloud","Cluster","Container","Image","Instance","Pod","Snapshot","Volume"},AD187)))))&gt;0,"1","0")</f>
        <v>0</v>
      </c>
      <c r="AL187" s="37">
        <v>183</v>
      </c>
      <c r="AM187" s="37" t="str" cm="1">
        <f t="array" ref="AM187">IF(SUMPRODUCT(--(NOT(ISERR(SEARCH({"Drive","Firmware","Host","Kernel"},AD187)))))&gt;0,"1","0")</f>
        <v>0</v>
      </c>
      <c r="AN187" s="37">
        <v>0</v>
      </c>
      <c r="AO187" s="37">
        <v>4</v>
      </c>
      <c r="AP187" s="37">
        <f>parameters!$J$21*TechniqueData[[#This Row],[TAT Utility]]+parameters!$J$22*TechniqueData[[#This Row],[Count Utility]]</f>
        <v>0.43333333333333335</v>
      </c>
      <c r="AQ187" s="37">
        <f>(TechniqueData[[#This Row],[Total Top Att&amp;ck Score ]]-parameters!$D$19)/(parameters!$D$20-parameters!$D$19)</f>
        <v>232.797135</v>
      </c>
      <c r="AR187" s="37">
        <f>IF(TechniqueData[[#This Row],[TAT Utility (unclipped)]]&gt;1,1, IF(TechniqueData[[#This Row],[TAT Utility (unclipped)]]&lt;0,0, TechniqueData[[#This Row],[TAT Utility (unclipped)]]) )</f>
        <v>1</v>
      </c>
      <c r="AS187" s="37">
        <f>(TechniqueData[[#This Row],[Ransomware (Total '# of ATT&amp;CK Observations)]]-parameters!$D$21)/(parameters!$D$22-parameters!$D$21)</f>
        <v>0.19047619047619047</v>
      </c>
      <c r="AT187" s="37">
        <f>IF(TechniqueData[[#This Row],[Count Utility (unclipped)]]&gt;1,1, IF(TechniqueData[[#This Row],[Count Utility (unclipped)]]&lt;0,0, TechniqueData[[#This Row],[Count Utility (unclipped)]]) )</f>
        <v>0.19047619047619047</v>
      </c>
      <c r="AU18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22.266393809523809</v>
      </c>
    </row>
    <row r="188" spans="1:47" ht="68" x14ac:dyDescent="0.2">
      <c r="A188" s="37">
        <f>parameters!$J$21*TechniqueData[[#This Row],[TAT Utility]]+parameters!$J$22*TechniqueData[[#This Row],[Count Utility]]</f>
        <v>0.3</v>
      </c>
      <c r="B188" s="37">
        <f t="shared" si="2"/>
        <v>73.7</v>
      </c>
      <c r="C188" s="37" t="s">
        <v>672</v>
      </c>
      <c r="D188" s="58" t="s">
        <v>673</v>
      </c>
      <c r="E188" s="37"/>
      <c r="F188" s="37">
        <v>1</v>
      </c>
      <c r="G188" s="37">
        <v>1</v>
      </c>
      <c r="H188" s="37">
        <f>parameters!$J$10*TechniqueData[[#This Row],[Before Utility]]+parameters!$J$11*TechniqueData[[#This Row],[After Utility]]</f>
        <v>0.1</v>
      </c>
      <c r="I188" s="37">
        <f>(TechniqueData[[#This Row],[Num. TID Before]]-parameters!$D$8)/(parameters!$D$9-parameters!$D$8)</f>
        <v>0.1</v>
      </c>
      <c r="J188" s="37">
        <f>IF(TechniqueData[[#This Row],[Before Utility (unclipped)]]&gt;1,1, IF(TechniqueData[[#This Row],[Before Utility (unclipped)]]&lt;0,0, TechniqueData[[#This Row],[Before Utility (unclipped)]]))</f>
        <v>0.1</v>
      </c>
      <c r="K188" s="37">
        <f>(TechniqueData[[#This Row],[Num. TID After]]-parameters!$D$10)/(parameters!$D$11-parameters!$D$10)</f>
        <v>0.1</v>
      </c>
      <c r="L188" s="37">
        <f>IF(TechniqueData[[#This Row],[After Utility (unclipped)]]&gt;1,1, IF(TechniqueData[[#This Row],[After Utility (unclipped)]]&lt;0,0, TechniqueData[[#This Row],[After Utility (unclipped)]]))</f>
        <v>0.1</v>
      </c>
      <c r="M188" s="37">
        <v>0</v>
      </c>
      <c r="N188" s="68">
        <v>0</v>
      </c>
      <c r="O188" s="68">
        <v>0</v>
      </c>
      <c r="P188" s="68">
        <v>0</v>
      </c>
      <c r="Q188" s="68">
        <v>0</v>
      </c>
      <c r="R188" s="69"/>
      <c r="S188" s="69">
        <v>0</v>
      </c>
      <c r="T188" s="69"/>
      <c r="U188" s="69">
        <v>0</v>
      </c>
      <c r="V188" s="37">
        <f>parameters!$J$4*TechniqueData[[#This Row],[Mitigations Utility]] + parameters!$J$5*TechniqueData[[#This Row],[Detections Utility]]</f>
        <v>0</v>
      </c>
      <c r="W188" s="37">
        <v>0</v>
      </c>
      <c r="X188" s="37">
        <v>0</v>
      </c>
      <c r="Y188" s="37">
        <v>0</v>
      </c>
      <c r="Z188" s="37">
        <v>0</v>
      </c>
      <c r="AA188" s="37">
        <v>0</v>
      </c>
      <c r="AB188" s="37">
        <v>0</v>
      </c>
      <c r="AC188" s="37" t="s">
        <v>209</v>
      </c>
      <c r="AD188" s="58" t="s">
        <v>674</v>
      </c>
      <c r="AE188" s="37" t="str" cm="1">
        <f t="array" ref="AE188">IF(SUMPRODUCT(--(NOT(ISERR(SEARCH({"Process","Command","Script","WMI","Module","Pipe","Service"},AD188)))))&gt;0,"1","0")</f>
        <v>1</v>
      </c>
      <c r="AF188" s="37">
        <v>184</v>
      </c>
      <c r="AG188" s="37" t="str" cm="1">
        <f t="array" ref="AG188">IF(SUMPRODUCT(--(NOT(ISERR(SEARCH({"Network","Firewall"},AD188)))))&gt;0,"1","0")</f>
        <v>1</v>
      </c>
      <c r="AH188" s="37">
        <v>184</v>
      </c>
      <c r="AI188" s="37" t="str" cm="1">
        <f t="array" ref="AI188">IF(SUMPRODUCT(--(NOT(ISERR(SEARCH({"File","Group","Logon","Schedule","User","Registry","Active","Application"},AD188)))))&gt;0,"1","0")</f>
        <v>1</v>
      </c>
      <c r="AJ188" s="37">
        <v>184</v>
      </c>
      <c r="AK188" s="37" t="str" cm="1">
        <f t="array" ref="AK188">IF(SUMPRODUCT(--(NOT(ISERR(SEARCH({"Cloud","Cluster","Container","Image","Instance","Pod","Snapshot","Volume"},AD188)))))&gt;0,"1","0")</f>
        <v>0</v>
      </c>
      <c r="AL188" s="37">
        <v>184</v>
      </c>
      <c r="AM188" s="37" t="str" cm="1">
        <f t="array" ref="AM188">IF(SUMPRODUCT(--(NOT(ISERR(SEARCH({"Drive","Firmware","Host","Kernel"},AD188)))))&gt;0,"1","0")</f>
        <v>0</v>
      </c>
      <c r="AN188" s="37">
        <v>0</v>
      </c>
      <c r="AO188" s="37"/>
      <c r="AP188" s="37">
        <f>parameters!$J$21*TechniqueData[[#This Row],[TAT Utility]]+parameters!$J$22*TechniqueData[[#This Row],[Count Utility]]</f>
        <v>0.3</v>
      </c>
      <c r="AQ188" s="37">
        <f>(TechniqueData[[#This Row],[Total Top Att&amp;ck Score ]]-parameters!$D$19)/(parameters!$D$20-parameters!$D$19)</f>
        <v>24.566666666666666</v>
      </c>
      <c r="AR188" s="37">
        <f>IF(TechniqueData[[#This Row],[TAT Utility (unclipped)]]&gt;1,1, IF(TechniqueData[[#This Row],[TAT Utility (unclipped)]]&lt;0,0, TechniqueData[[#This Row],[TAT Utility (unclipped)]]) )</f>
        <v>1</v>
      </c>
      <c r="AS188" s="37">
        <f>(TechniqueData[[#This Row],[Ransomware (Total '# of ATT&amp;CK Observations)]]-parameters!$D$21)/(parameters!$D$22-parameters!$D$21)</f>
        <v>0</v>
      </c>
      <c r="AT188" s="37">
        <f>IF(TechniqueData[[#This Row],[Count Utility (unclipped)]]&gt;1,1, IF(TechniqueData[[#This Row],[Count Utility (unclipped)]]&lt;0,0, TechniqueData[[#This Row],[Count Utility (unclipped)]]) )</f>
        <v>0</v>
      </c>
      <c r="AU18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89" spans="1:47" ht="51" x14ac:dyDescent="0.2">
      <c r="A189" s="37">
        <f>parameters!$J$21*TechniqueData[[#This Row],[TAT Utility]]+parameters!$J$22*TechniqueData[[#This Row],[Count Utility]]</f>
        <v>0.5</v>
      </c>
      <c r="B189" s="37">
        <f t="shared" si="2"/>
        <v>645.55006100000003</v>
      </c>
      <c r="C189" s="37" t="s">
        <v>675</v>
      </c>
      <c r="D189" s="58" t="s">
        <v>676</v>
      </c>
      <c r="E189" s="37"/>
      <c r="F189" s="37">
        <v>4</v>
      </c>
      <c r="G189" s="37">
        <v>4</v>
      </c>
      <c r="H189" s="37">
        <f>parameters!$J$10*TechniqueData[[#This Row],[Before Utility]]+parameters!$J$11*TechniqueData[[#This Row],[After Utility]]</f>
        <v>0.4</v>
      </c>
      <c r="I189" s="37">
        <f>(TechniqueData[[#This Row],[Num. TID Before]]-parameters!$D$8)/(parameters!$D$9-parameters!$D$8)</f>
        <v>0.4</v>
      </c>
      <c r="J189" s="37">
        <f>IF(TechniqueData[[#This Row],[Before Utility (unclipped)]]&gt;1,1, IF(TechniqueData[[#This Row],[Before Utility (unclipped)]]&lt;0,0, TechniqueData[[#This Row],[Before Utility (unclipped)]]))</f>
        <v>0.4</v>
      </c>
      <c r="K189" s="37">
        <f>(TechniqueData[[#This Row],[Num. TID After]]-parameters!$D$10)/(parameters!$D$11-parameters!$D$10)</f>
        <v>0.4</v>
      </c>
      <c r="L189" s="37">
        <f>IF(TechniqueData[[#This Row],[After Utility (unclipped)]]&gt;1,1, IF(TechniqueData[[#This Row],[After Utility (unclipped)]]&lt;0,0, TechniqueData[[#This Row],[After Utility (unclipped)]]))</f>
        <v>0.4</v>
      </c>
      <c r="M189" s="37">
        <v>4.5209999999999998E-3</v>
      </c>
      <c r="N189" s="68">
        <v>0</v>
      </c>
      <c r="O189" s="68">
        <v>10</v>
      </c>
      <c r="P189" s="68">
        <v>19</v>
      </c>
      <c r="Q189" s="68">
        <v>25</v>
      </c>
      <c r="R189" s="69" t="s">
        <v>677</v>
      </c>
      <c r="S189" s="69">
        <v>8</v>
      </c>
      <c r="T189" s="69" t="s">
        <v>678</v>
      </c>
      <c r="U189" s="69">
        <v>14</v>
      </c>
      <c r="V189" s="37">
        <f>parameters!$J$4*TechniqueData[[#This Row],[Mitigations Utility]] + parameters!$J$5*TechniqueData[[#This Row],[Detections Utility]]</f>
        <v>0.46666666666666673</v>
      </c>
      <c r="W189" s="37">
        <v>22</v>
      </c>
      <c r="X189" s="37">
        <v>0.4</v>
      </c>
      <c r="Y189" s="37">
        <v>0.4</v>
      </c>
      <c r="Z189" s="37">
        <v>54</v>
      </c>
      <c r="AA189" s="37">
        <v>0.54</v>
      </c>
      <c r="AB189" s="37">
        <v>0.54</v>
      </c>
      <c r="AC189" s="37"/>
      <c r="AD189" s="58" t="s">
        <v>679</v>
      </c>
      <c r="AE189" s="37" t="str" cm="1">
        <f t="array" ref="AE189">IF(SUMPRODUCT(--(NOT(ISERR(SEARCH({"Process","Command","Script","WMI","Module","Pipe","Service"},AD189)))))&gt;0,"1","0")</f>
        <v>1</v>
      </c>
      <c r="AF189" s="37">
        <v>185</v>
      </c>
      <c r="AG189" s="37" t="str" cm="1">
        <f t="array" ref="AG189">IF(SUMPRODUCT(--(NOT(ISERR(SEARCH({"Network","Firewall"},AD189)))))&gt;0,"1","0")</f>
        <v>0</v>
      </c>
      <c r="AH189" s="37">
        <v>185</v>
      </c>
      <c r="AI189" s="37" t="str" cm="1">
        <f t="array" ref="AI189">IF(SUMPRODUCT(--(NOT(ISERR(SEARCH({"File","Group","Logon","Schedule","User","Registry","Active","Application"},AD189)))))&gt;0,"1","0")</f>
        <v>1</v>
      </c>
      <c r="AJ189" s="37">
        <v>185</v>
      </c>
      <c r="AK189" s="37" t="str" cm="1">
        <f t="array" ref="AK189">IF(SUMPRODUCT(--(NOT(ISERR(SEARCH({"Cloud","Cluster","Container","Image","Instance","Pod","Snapshot","Volume"},AD189)))))&gt;0,"1","0")</f>
        <v>0</v>
      </c>
      <c r="AL189" s="37">
        <v>185</v>
      </c>
      <c r="AM189" s="37" t="str" cm="1">
        <f t="array" ref="AM189">IF(SUMPRODUCT(--(NOT(ISERR(SEARCH({"Drive","Firmware","Host","Kernel"},AD189)))))&gt;0,"1","0")</f>
        <v>0</v>
      </c>
      <c r="AN189" s="37">
        <v>0</v>
      </c>
      <c r="AO189" s="37">
        <v>6</v>
      </c>
      <c r="AP189" s="37">
        <f>parameters!$J$21*TechniqueData[[#This Row],[TAT Utility]]+parameters!$J$22*TechniqueData[[#This Row],[Count Utility]]</f>
        <v>0.5</v>
      </c>
      <c r="AQ189" s="37">
        <f>(TechniqueData[[#This Row],[Total Top Att&amp;ck Score ]]-parameters!$D$19)/(parameters!$D$20-parameters!$D$19)</f>
        <v>215.18335366666668</v>
      </c>
      <c r="AR189" s="37">
        <f>IF(TechniqueData[[#This Row],[TAT Utility (unclipped)]]&gt;1,1, IF(TechniqueData[[#This Row],[TAT Utility (unclipped)]]&lt;0,0, TechniqueData[[#This Row],[TAT Utility (unclipped)]]) )</f>
        <v>1</v>
      </c>
      <c r="AS189" s="37">
        <f>(TechniqueData[[#This Row],[Ransomware (Total '# of ATT&amp;CK Observations)]]-parameters!$D$21)/(parameters!$D$22-parameters!$D$21)</f>
        <v>0.2857142857142857</v>
      </c>
      <c r="AT189" s="37">
        <f>IF(TechniqueData[[#This Row],[Count Utility (unclipped)]]&gt;1,1, IF(TechniqueData[[#This Row],[Count Utility (unclipped)]]&lt;0,0, TechniqueData[[#This Row],[Count Utility (unclipped)]]) )</f>
        <v>0.2857142857142857</v>
      </c>
      <c r="AU18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30.883336238095239</v>
      </c>
    </row>
    <row r="190" spans="1:47" ht="34" x14ac:dyDescent="0.2">
      <c r="A190" s="37">
        <f>parameters!$J$21*TechniqueData[[#This Row],[TAT Utility]]+parameters!$J$22*TechniqueData[[#This Row],[Count Utility]]</f>
        <v>0.36666666666666664</v>
      </c>
      <c r="B190" s="37">
        <f t="shared" si="2"/>
        <v>266.0713576190476</v>
      </c>
      <c r="C190" s="37" t="s">
        <v>680</v>
      </c>
      <c r="D190" s="58" t="s">
        <v>676</v>
      </c>
      <c r="E190" s="37" t="s">
        <v>681</v>
      </c>
      <c r="F190" s="37">
        <v>1</v>
      </c>
      <c r="G190" s="37">
        <v>1</v>
      </c>
      <c r="H190" s="37">
        <f>parameters!$J$10*TechniqueData[[#This Row],[Before Utility]]+parameters!$J$11*TechniqueData[[#This Row],[After Utility]]</f>
        <v>0.1</v>
      </c>
      <c r="I190" s="37">
        <f>(TechniqueData[[#This Row],[Num. TID Before]]-parameters!$D$8)/(parameters!$D$9-parameters!$D$8)</f>
        <v>0.1</v>
      </c>
      <c r="J190" s="37">
        <f>IF(TechniqueData[[#This Row],[Before Utility (unclipped)]]&gt;1,1, IF(TechniqueData[[#This Row],[Before Utility (unclipped)]]&lt;0,0, TechniqueData[[#This Row],[Before Utility (unclipped)]]))</f>
        <v>0.1</v>
      </c>
      <c r="K190" s="37">
        <f>(TechniqueData[[#This Row],[Num. TID After]]-parameters!$D$10)/(parameters!$D$11-parameters!$D$10)</f>
        <v>0.1</v>
      </c>
      <c r="L190" s="37">
        <f>IF(TechniqueData[[#This Row],[After Utility (unclipped)]]&gt;1,1, IF(TechniqueData[[#This Row],[After Utility (unclipped)]]&lt;0,0, TechniqueData[[#This Row],[After Utility (unclipped)]]))</f>
        <v>0.1</v>
      </c>
      <c r="M190" s="37">
        <v>0</v>
      </c>
      <c r="N190" s="68">
        <v>0</v>
      </c>
      <c r="O190" s="68">
        <v>3</v>
      </c>
      <c r="P190" s="68">
        <v>6</v>
      </c>
      <c r="Q190" s="68">
        <v>3</v>
      </c>
      <c r="R190" s="69" t="s">
        <v>682</v>
      </c>
      <c r="S190" s="69">
        <v>7</v>
      </c>
      <c r="T190" s="69" t="s">
        <v>678</v>
      </c>
      <c r="U190" s="69">
        <v>14</v>
      </c>
      <c r="V190" s="37">
        <f>parameters!$J$4*TechniqueData[[#This Row],[Mitigations Utility]] + parameters!$J$5*TechniqueData[[#This Row],[Detections Utility]]</f>
        <v>0.25714276190476193</v>
      </c>
      <c r="W190" s="37">
        <v>21</v>
      </c>
      <c r="X190" s="37">
        <v>0.38181799999999999</v>
      </c>
      <c r="Y190" s="37">
        <v>0.38181799999999999</v>
      </c>
      <c r="Z190" s="37">
        <v>12</v>
      </c>
      <c r="AA190" s="37">
        <v>0.12</v>
      </c>
      <c r="AB190" s="37">
        <v>0.12</v>
      </c>
      <c r="AC190" s="37"/>
      <c r="AD190" s="58" t="s">
        <v>683</v>
      </c>
      <c r="AE190" s="37" t="str" cm="1">
        <f t="array" ref="AE190">IF(SUMPRODUCT(--(NOT(ISERR(SEARCH({"Process","Command","Script","WMI","Module","Pipe","Service"},AD190)))))&gt;0,"1","0")</f>
        <v>0</v>
      </c>
      <c r="AF190" s="37">
        <v>186</v>
      </c>
      <c r="AG190" s="37" t="str" cm="1">
        <f t="array" ref="AG190">IF(SUMPRODUCT(--(NOT(ISERR(SEARCH({"Network","Firewall"},AD190)))))&gt;0,"1","0")</f>
        <v>0</v>
      </c>
      <c r="AH190" s="37">
        <v>186</v>
      </c>
      <c r="AI190" s="37" t="str" cm="1">
        <f t="array" ref="AI190">IF(SUMPRODUCT(--(NOT(ISERR(SEARCH({"File","Group","Logon","Schedule","User","Registry","Active","Application"},AD190)))))&gt;0,"1","0")</f>
        <v>1</v>
      </c>
      <c r="AJ190" s="37">
        <v>186</v>
      </c>
      <c r="AK190" s="37" t="str" cm="1">
        <f t="array" ref="AK190">IF(SUMPRODUCT(--(NOT(ISERR(SEARCH({"Cloud","Cluster","Container","Image","Instance","Pod","Snapshot","Volume"},AD190)))))&gt;0,"1","0")</f>
        <v>0</v>
      </c>
      <c r="AL190" s="37">
        <v>186</v>
      </c>
      <c r="AM190" s="37" t="str" cm="1">
        <f t="array" ref="AM190">IF(SUMPRODUCT(--(NOT(ISERR(SEARCH({"Drive","Firmware","Host","Kernel"},AD190)))))&gt;0,"1","0")</f>
        <v>0</v>
      </c>
      <c r="AN190" s="37">
        <v>0</v>
      </c>
      <c r="AO190" s="37">
        <v>2</v>
      </c>
      <c r="AP190" s="37">
        <f>parameters!$J$21*TechniqueData[[#This Row],[TAT Utility]]+parameters!$J$22*TechniqueData[[#This Row],[Count Utility]]</f>
        <v>0.36666666666666664</v>
      </c>
      <c r="AQ190" s="37">
        <f>(TechniqueData[[#This Row],[Total Top Att&amp;ck Score ]]-parameters!$D$19)/(parameters!$D$20-parameters!$D$19)</f>
        <v>88.690452539682539</v>
      </c>
      <c r="AR190" s="37">
        <f>IF(TechniqueData[[#This Row],[TAT Utility (unclipped)]]&gt;1,1, IF(TechniqueData[[#This Row],[TAT Utility (unclipped)]]&lt;0,0, TechniqueData[[#This Row],[TAT Utility (unclipped)]]) )</f>
        <v>1</v>
      </c>
      <c r="AS190" s="37">
        <f>(TechniqueData[[#This Row],[Ransomware (Total '# of ATT&amp;CK Observations)]]-parameters!$D$21)/(parameters!$D$22-parameters!$D$21)</f>
        <v>9.5238095238095233E-2</v>
      </c>
      <c r="AT190" s="37">
        <f>IF(TechniqueData[[#This Row],[Count Utility (unclipped)]]&gt;1,1, IF(TechniqueData[[#This Row],[Count Utility (unclipped)]]&lt;0,0, TechniqueData[[#This Row],[Count Utility (unclipped)]]) )</f>
        <v>9.5238095238095233E-2</v>
      </c>
      <c r="AU19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4.2709739304610723</v>
      </c>
    </row>
    <row r="191" spans="1:47" ht="34" x14ac:dyDescent="0.2">
      <c r="A191" s="37">
        <f>parameters!$J$21*TechniqueData[[#This Row],[TAT Utility]]+parameters!$J$22*TechniqueData[[#This Row],[Count Utility]]</f>
        <v>0.3</v>
      </c>
      <c r="B191" s="37">
        <f t="shared" si="2"/>
        <v>214.00017833333337</v>
      </c>
      <c r="C191" s="37" t="s">
        <v>684</v>
      </c>
      <c r="D191" s="58" t="s">
        <v>676</v>
      </c>
      <c r="E191" s="37" t="s">
        <v>685</v>
      </c>
      <c r="F191" s="37">
        <v>1</v>
      </c>
      <c r="G191" s="37">
        <v>1</v>
      </c>
      <c r="H191" s="37">
        <f>parameters!$J$10*TechniqueData[[#This Row],[Before Utility]]+parameters!$J$11*TechniqueData[[#This Row],[After Utility]]</f>
        <v>0.1</v>
      </c>
      <c r="I191" s="37">
        <f>(TechniqueData[[#This Row],[Num. TID Before]]-parameters!$D$8)/(parameters!$D$9-parameters!$D$8)</f>
        <v>0.1</v>
      </c>
      <c r="J191" s="37">
        <f>IF(TechniqueData[[#This Row],[Before Utility (unclipped)]]&gt;1,1, IF(TechniqueData[[#This Row],[Before Utility (unclipped)]]&lt;0,0, TechniqueData[[#This Row],[Before Utility (unclipped)]]))</f>
        <v>0.1</v>
      </c>
      <c r="K191" s="37">
        <f>(TechniqueData[[#This Row],[Num. TID After]]-parameters!$D$10)/(parameters!$D$11-parameters!$D$10)</f>
        <v>0.1</v>
      </c>
      <c r="L191" s="37">
        <f>IF(TechniqueData[[#This Row],[After Utility (unclipped)]]&gt;1,1, IF(TechniqueData[[#This Row],[After Utility (unclipped)]]&lt;0,0, TechniqueData[[#This Row],[After Utility (unclipped)]]))</f>
        <v>0.1</v>
      </c>
      <c r="M191" s="37">
        <v>0</v>
      </c>
      <c r="N191" s="68">
        <v>0</v>
      </c>
      <c r="O191" s="68">
        <v>1</v>
      </c>
      <c r="P191" s="68">
        <v>0</v>
      </c>
      <c r="Q191" s="68">
        <v>0</v>
      </c>
      <c r="R191" s="69" t="s">
        <v>686</v>
      </c>
      <c r="S191" s="69">
        <v>5</v>
      </c>
      <c r="T191" s="69" t="s">
        <v>678</v>
      </c>
      <c r="U191" s="69">
        <v>14</v>
      </c>
      <c r="V191" s="37">
        <f>parameters!$J$4*TechniqueData[[#This Row],[Mitigations Utility]] + parameters!$J$5*TechniqueData[[#This Row],[Detections Utility]]</f>
        <v>0.18571452380952383</v>
      </c>
      <c r="W191" s="37">
        <v>19</v>
      </c>
      <c r="X191" s="37">
        <v>0.34545500000000001</v>
      </c>
      <c r="Y191" s="37">
        <v>0.34545500000000001</v>
      </c>
      <c r="Z191" s="37">
        <v>1</v>
      </c>
      <c r="AA191" s="37">
        <v>0.01</v>
      </c>
      <c r="AB191" s="37">
        <v>0.01</v>
      </c>
      <c r="AC191" s="37"/>
      <c r="AD191" s="58" t="s">
        <v>683</v>
      </c>
      <c r="AE191" s="37" t="str" cm="1">
        <f t="array" ref="AE191">IF(SUMPRODUCT(--(NOT(ISERR(SEARCH({"Process","Command","Script","WMI","Module","Pipe","Service"},AD191)))))&gt;0,"1","0")</f>
        <v>0</v>
      </c>
      <c r="AF191" s="37">
        <v>187</v>
      </c>
      <c r="AG191" s="37" t="str" cm="1">
        <f t="array" ref="AG191">IF(SUMPRODUCT(--(NOT(ISERR(SEARCH({"Network","Firewall"},AD191)))))&gt;0,"1","0")</f>
        <v>0</v>
      </c>
      <c r="AH191" s="37">
        <v>187</v>
      </c>
      <c r="AI191" s="37" t="str" cm="1">
        <f t="array" ref="AI191">IF(SUMPRODUCT(--(NOT(ISERR(SEARCH({"File","Group","Logon","Schedule","User","Registry","Active","Application"},AD191)))))&gt;0,"1","0")</f>
        <v>1</v>
      </c>
      <c r="AJ191" s="37">
        <v>187</v>
      </c>
      <c r="AK191" s="37" t="str" cm="1">
        <f t="array" ref="AK191">IF(SUMPRODUCT(--(NOT(ISERR(SEARCH({"Cloud","Cluster","Container","Image","Instance","Pod","Snapshot","Volume"},AD191)))))&gt;0,"1","0")</f>
        <v>0</v>
      </c>
      <c r="AL191" s="37">
        <v>187</v>
      </c>
      <c r="AM191" s="37" t="str" cm="1">
        <f t="array" ref="AM191">IF(SUMPRODUCT(--(NOT(ISERR(SEARCH({"Drive","Firmware","Host","Kernel"},AD191)))))&gt;0,"1","0")</f>
        <v>0</v>
      </c>
      <c r="AN191" s="37">
        <v>0</v>
      </c>
      <c r="AO191" s="37">
        <v>0</v>
      </c>
      <c r="AP191" s="37">
        <f>parameters!$J$21*TechniqueData[[#This Row],[TAT Utility]]+parameters!$J$22*TechniqueData[[#This Row],[Count Utility]]</f>
        <v>0.3</v>
      </c>
      <c r="AQ191" s="37">
        <f>(TechniqueData[[#This Row],[Total Top Att&amp;ck Score ]]-parameters!$D$19)/(parameters!$D$20-parameters!$D$19)</f>
        <v>71.333392777777789</v>
      </c>
      <c r="AR191" s="37">
        <f>IF(TechniqueData[[#This Row],[TAT Utility (unclipped)]]&gt;1,1, IF(TechniqueData[[#This Row],[TAT Utility (unclipped)]]&lt;0,0, TechniqueData[[#This Row],[TAT Utility (unclipped)]]) )</f>
        <v>1</v>
      </c>
      <c r="AS191" s="37">
        <f>(TechniqueData[[#This Row],[Ransomware (Total '# of ATT&amp;CK Observations)]]-parameters!$D$21)/(parameters!$D$22-parameters!$D$21)</f>
        <v>0</v>
      </c>
      <c r="AT191" s="37">
        <f>IF(TechniqueData[[#This Row],[Count Utility (unclipped)]]&gt;1,1, IF(TechniqueData[[#This Row],[Count Utility (unclipped)]]&lt;0,0, TechniqueData[[#This Row],[Count Utility (unclipped)]]) )</f>
        <v>0</v>
      </c>
      <c r="AU19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92" spans="1:47" ht="34" x14ac:dyDescent="0.2">
      <c r="A192" s="37">
        <f>parameters!$J$21*TechniqueData[[#This Row],[TAT Utility]]+parameters!$J$22*TechniqueData[[#This Row],[Count Utility]]</f>
        <v>0.3</v>
      </c>
      <c r="B192" s="37">
        <f t="shared" si="2"/>
        <v>329.88564257142855</v>
      </c>
      <c r="C192" s="37" t="s">
        <v>687</v>
      </c>
      <c r="D192" s="58" t="s">
        <v>676</v>
      </c>
      <c r="E192" s="37" t="s">
        <v>688</v>
      </c>
      <c r="F192" s="37">
        <v>1</v>
      </c>
      <c r="G192" s="37">
        <v>1</v>
      </c>
      <c r="H192" s="37">
        <f>parameters!$J$10*TechniqueData[[#This Row],[Before Utility]]+parameters!$J$11*TechniqueData[[#This Row],[After Utility]]</f>
        <v>0.1</v>
      </c>
      <c r="I192" s="37">
        <f>(TechniqueData[[#This Row],[Num. TID Before]]-parameters!$D$8)/(parameters!$D$9-parameters!$D$8)</f>
        <v>0.1</v>
      </c>
      <c r="J192" s="37">
        <f>IF(TechniqueData[[#This Row],[Before Utility (unclipped)]]&gt;1,1, IF(TechniqueData[[#This Row],[Before Utility (unclipped)]]&lt;0,0, TechniqueData[[#This Row],[Before Utility (unclipped)]]))</f>
        <v>0.1</v>
      </c>
      <c r="K192" s="37">
        <f>(TechniqueData[[#This Row],[Num. TID After]]-parameters!$D$10)/(parameters!$D$11-parameters!$D$10)</f>
        <v>0.1</v>
      </c>
      <c r="L192" s="37">
        <f>IF(TechniqueData[[#This Row],[After Utility (unclipped)]]&gt;1,1, IF(TechniqueData[[#This Row],[After Utility (unclipped)]]&lt;0,0, TechniqueData[[#This Row],[After Utility (unclipped)]]))</f>
        <v>0.1</v>
      </c>
      <c r="M192" s="37">
        <v>0</v>
      </c>
      <c r="N192" s="68">
        <v>0</v>
      </c>
      <c r="O192" s="68">
        <v>8</v>
      </c>
      <c r="P192" s="68">
        <v>6</v>
      </c>
      <c r="Q192" s="68">
        <v>15</v>
      </c>
      <c r="R192" s="69" t="s">
        <v>682</v>
      </c>
      <c r="S192" s="69">
        <v>7</v>
      </c>
      <c r="T192" s="69" t="s">
        <v>678</v>
      </c>
      <c r="U192" s="69">
        <v>14</v>
      </c>
      <c r="V192" s="37">
        <f>parameters!$J$4*TechniqueData[[#This Row],[Mitigations Utility]] + parameters!$J$5*TechniqueData[[#This Row],[Detections Utility]]</f>
        <v>0.33809514285714282</v>
      </c>
      <c r="W192" s="37">
        <v>21</v>
      </c>
      <c r="X192" s="37">
        <v>0.38181799999999999</v>
      </c>
      <c r="Y192" s="37">
        <v>0.38181799999999999</v>
      </c>
      <c r="Z192" s="37">
        <v>29</v>
      </c>
      <c r="AA192" s="37">
        <v>0.28999999999999998</v>
      </c>
      <c r="AB192" s="37">
        <v>0.28999999999999998</v>
      </c>
      <c r="AC192" s="37"/>
      <c r="AD192" s="58" t="s">
        <v>683</v>
      </c>
      <c r="AE192" s="37" t="str" cm="1">
        <f t="array" ref="AE192">IF(SUMPRODUCT(--(NOT(ISERR(SEARCH({"Process","Command","Script","WMI","Module","Pipe","Service"},AD192)))))&gt;0,"1","0")</f>
        <v>0</v>
      </c>
      <c r="AF192" s="37">
        <v>188</v>
      </c>
      <c r="AG192" s="37" t="str" cm="1">
        <f t="array" ref="AG192">IF(SUMPRODUCT(--(NOT(ISERR(SEARCH({"Network","Firewall"},AD192)))))&gt;0,"1","0")</f>
        <v>0</v>
      </c>
      <c r="AH192" s="37">
        <v>188</v>
      </c>
      <c r="AI192" s="37" t="str" cm="1">
        <f t="array" ref="AI192">IF(SUMPRODUCT(--(NOT(ISERR(SEARCH({"File","Group","Logon","Schedule","User","Registry","Active","Application"},AD192)))))&gt;0,"1","0")</f>
        <v>1</v>
      </c>
      <c r="AJ192" s="37">
        <v>188</v>
      </c>
      <c r="AK192" s="37" t="str" cm="1">
        <f t="array" ref="AK192">IF(SUMPRODUCT(--(NOT(ISERR(SEARCH({"Cloud","Cluster","Container","Image","Instance","Pod","Snapshot","Volume"},AD192)))))&gt;0,"1","0")</f>
        <v>0</v>
      </c>
      <c r="AL192" s="37">
        <v>188</v>
      </c>
      <c r="AM192" s="37" t="str" cm="1">
        <f t="array" ref="AM192">IF(SUMPRODUCT(--(NOT(ISERR(SEARCH({"Drive","Firmware","Host","Kernel"},AD192)))))&gt;0,"1","0")</f>
        <v>0</v>
      </c>
      <c r="AN192" s="37">
        <v>0</v>
      </c>
      <c r="AO192" s="37">
        <v>0</v>
      </c>
      <c r="AP192" s="37">
        <f>parameters!$J$21*TechniqueData[[#This Row],[TAT Utility]]+parameters!$J$22*TechniqueData[[#This Row],[Count Utility]]</f>
        <v>0.3</v>
      </c>
      <c r="AQ192" s="37">
        <f>(TechniqueData[[#This Row],[Total Top Att&amp;ck Score ]]-parameters!$D$19)/(parameters!$D$20-parameters!$D$19)</f>
        <v>109.96188085714284</v>
      </c>
      <c r="AR192" s="37">
        <f>IF(TechniqueData[[#This Row],[TAT Utility (unclipped)]]&gt;1,1, IF(TechniqueData[[#This Row],[TAT Utility (unclipped)]]&lt;0,0, TechniqueData[[#This Row],[TAT Utility (unclipped)]]) )</f>
        <v>1</v>
      </c>
      <c r="AS192" s="37">
        <f>(TechniqueData[[#This Row],[Ransomware (Total '# of ATT&amp;CK Observations)]]-parameters!$D$21)/(parameters!$D$22-parameters!$D$21)</f>
        <v>0</v>
      </c>
      <c r="AT192" s="37">
        <f>IF(TechniqueData[[#This Row],[Count Utility (unclipped)]]&gt;1,1, IF(TechniqueData[[#This Row],[Count Utility (unclipped)]]&lt;0,0, TechniqueData[[#This Row],[Count Utility (unclipped)]]) )</f>
        <v>0</v>
      </c>
      <c r="AU19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93" spans="1:47" ht="34" x14ac:dyDescent="0.2">
      <c r="A193" s="37">
        <f>parameters!$J$21*TechniqueData[[#This Row],[TAT Utility]]+parameters!$J$22*TechniqueData[[#This Row],[Count Utility]]</f>
        <v>0.3</v>
      </c>
      <c r="B193" s="37">
        <f t="shared" si="2"/>
        <v>252.33333333333337</v>
      </c>
      <c r="C193" s="37" t="s">
        <v>689</v>
      </c>
      <c r="D193" s="58" t="s">
        <v>676</v>
      </c>
      <c r="E193" s="37" t="s">
        <v>690</v>
      </c>
      <c r="F193" s="37">
        <v>1</v>
      </c>
      <c r="G193" s="37">
        <v>1</v>
      </c>
      <c r="H193" s="37">
        <f>parameters!$J$10*TechniqueData[[#This Row],[Before Utility]]+parameters!$J$11*TechniqueData[[#This Row],[After Utility]]</f>
        <v>0.1</v>
      </c>
      <c r="I193" s="37">
        <f>(TechniqueData[[#This Row],[Num. TID Before]]-parameters!$D$8)/(parameters!$D$9-parameters!$D$8)</f>
        <v>0.1</v>
      </c>
      <c r="J193" s="37">
        <f>IF(TechniqueData[[#This Row],[Before Utility (unclipped)]]&gt;1,1, IF(TechniqueData[[#This Row],[Before Utility (unclipped)]]&lt;0,0, TechniqueData[[#This Row],[Before Utility (unclipped)]]))</f>
        <v>0.1</v>
      </c>
      <c r="K193" s="37">
        <f>(TechniqueData[[#This Row],[Num. TID After]]-parameters!$D$10)/(parameters!$D$11-parameters!$D$10)</f>
        <v>0.1</v>
      </c>
      <c r="L193" s="37">
        <f>IF(TechniqueData[[#This Row],[After Utility (unclipped)]]&gt;1,1, IF(TechniqueData[[#This Row],[After Utility (unclipped)]]&lt;0,0, TechniqueData[[#This Row],[After Utility (unclipped)]]))</f>
        <v>0.1</v>
      </c>
      <c r="M193" s="37">
        <v>0</v>
      </c>
      <c r="N193" s="68">
        <v>0</v>
      </c>
      <c r="O193" s="68">
        <v>0</v>
      </c>
      <c r="P193" s="68">
        <v>0</v>
      </c>
      <c r="Q193" s="68">
        <v>5</v>
      </c>
      <c r="R193" s="69" t="s">
        <v>677</v>
      </c>
      <c r="S193" s="69">
        <v>8</v>
      </c>
      <c r="T193" s="69" t="s">
        <v>678</v>
      </c>
      <c r="U193" s="69">
        <v>14</v>
      </c>
      <c r="V193" s="37">
        <f>parameters!$J$4*TechniqueData[[#This Row],[Mitigations Utility]] + parameters!$J$5*TechniqueData[[#This Row],[Detections Utility]]</f>
        <v>0.23333333333333336</v>
      </c>
      <c r="W193" s="37">
        <v>22</v>
      </c>
      <c r="X193" s="37">
        <v>0.4</v>
      </c>
      <c r="Y193" s="37">
        <v>0.4</v>
      </c>
      <c r="Z193" s="37">
        <v>5</v>
      </c>
      <c r="AA193" s="37">
        <v>0.05</v>
      </c>
      <c r="AB193" s="37">
        <v>0.05</v>
      </c>
      <c r="AC193" s="37"/>
      <c r="AD193" s="58" t="s">
        <v>683</v>
      </c>
      <c r="AE193" s="37" t="str" cm="1">
        <f t="array" ref="AE193">IF(SUMPRODUCT(--(NOT(ISERR(SEARCH({"Process","Command","Script","WMI","Module","Pipe","Service"},AD193)))))&gt;0,"1","0")</f>
        <v>0</v>
      </c>
      <c r="AF193" s="37">
        <v>189</v>
      </c>
      <c r="AG193" s="37" t="str" cm="1">
        <f t="array" ref="AG193">IF(SUMPRODUCT(--(NOT(ISERR(SEARCH({"Network","Firewall"},AD193)))))&gt;0,"1","0")</f>
        <v>0</v>
      </c>
      <c r="AH193" s="37">
        <v>189</v>
      </c>
      <c r="AI193" s="37" t="str" cm="1">
        <f t="array" ref="AI193">IF(SUMPRODUCT(--(NOT(ISERR(SEARCH({"File","Group","Logon","Schedule","User","Registry","Active","Application"},AD193)))))&gt;0,"1","0")</f>
        <v>1</v>
      </c>
      <c r="AJ193" s="37">
        <v>189</v>
      </c>
      <c r="AK193" s="37" t="str" cm="1">
        <f t="array" ref="AK193">IF(SUMPRODUCT(--(NOT(ISERR(SEARCH({"Cloud","Cluster","Container","Image","Instance","Pod","Snapshot","Volume"},AD193)))))&gt;0,"1","0")</f>
        <v>0</v>
      </c>
      <c r="AL193" s="37">
        <v>189</v>
      </c>
      <c r="AM193" s="37" t="str" cm="1">
        <f t="array" ref="AM193">IF(SUMPRODUCT(--(NOT(ISERR(SEARCH({"Drive","Firmware","Host","Kernel"},AD193)))))&gt;0,"1","0")</f>
        <v>0</v>
      </c>
      <c r="AN193" s="37">
        <v>0</v>
      </c>
      <c r="AO193" s="37">
        <v>0</v>
      </c>
      <c r="AP193" s="37">
        <f>parameters!$J$21*TechniqueData[[#This Row],[TAT Utility]]+parameters!$J$22*TechniqueData[[#This Row],[Count Utility]]</f>
        <v>0.3</v>
      </c>
      <c r="AQ193" s="37">
        <f>(TechniqueData[[#This Row],[Total Top Att&amp;ck Score ]]-parameters!$D$19)/(parameters!$D$20-parameters!$D$19)</f>
        <v>84.111111111111128</v>
      </c>
      <c r="AR193" s="37">
        <f>IF(TechniqueData[[#This Row],[TAT Utility (unclipped)]]&gt;1,1, IF(TechniqueData[[#This Row],[TAT Utility (unclipped)]]&lt;0,0, TechniqueData[[#This Row],[TAT Utility (unclipped)]]) )</f>
        <v>1</v>
      </c>
      <c r="AS193" s="37">
        <f>(TechniqueData[[#This Row],[Ransomware (Total '# of ATT&amp;CK Observations)]]-parameters!$D$21)/(parameters!$D$22-parameters!$D$21)</f>
        <v>0</v>
      </c>
      <c r="AT193" s="37">
        <f>IF(TechniqueData[[#This Row],[Count Utility (unclipped)]]&gt;1,1, IF(TechniqueData[[#This Row],[Count Utility (unclipped)]]&lt;0,0, TechniqueData[[#This Row],[Count Utility (unclipped)]]) )</f>
        <v>0</v>
      </c>
      <c r="AU19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94" spans="1:47" ht="34" x14ac:dyDescent="0.2">
      <c r="A194" s="37">
        <f>parameters!$J$21*TechniqueData[[#This Row],[TAT Utility]]+parameters!$J$22*TechniqueData[[#This Row],[Count Utility]]</f>
        <v>0.3</v>
      </c>
      <c r="B194" s="37">
        <f t="shared" si="2"/>
        <v>259.102236</v>
      </c>
      <c r="C194" s="37" t="s">
        <v>691</v>
      </c>
      <c r="D194" s="58" t="s">
        <v>692</v>
      </c>
      <c r="E194" s="37"/>
      <c r="F194" s="37">
        <v>3</v>
      </c>
      <c r="G194" s="37">
        <v>2</v>
      </c>
      <c r="H194" s="37">
        <f>parameters!$J$10*TechniqueData[[#This Row],[Before Utility]]+parameters!$J$11*TechniqueData[[#This Row],[After Utility]]</f>
        <v>0.25</v>
      </c>
      <c r="I194" s="37">
        <f>(TechniqueData[[#This Row],[Num. TID Before]]-parameters!$D$8)/(parameters!$D$9-parameters!$D$8)</f>
        <v>0.3</v>
      </c>
      <c r="J194" s="37">
        <f>IF(TechniqueData[[#This Row],[Before Utility (unclipped)]]&gt;1,1, IF(TechniqueData[[#This Row],[Before Utility (unclipped)]]&lt;0,0, TechniqueData[[#This Row],[Before Utility (unclipped)]]))</f>
        <v>0.3</v>
      </c>
      <c r="K194" s="37">
        <f>(TechniqueData[[#This Row],[Num. TID After]]-parameters!$D$10)/(parameters!$D$11-parameters!$D$10)</f>
        <v>0.2</v>
      </c>
      <c r="L194" s="37">
        <f>IF(TechniqueData[[#This Row],[After Utility (unclipped)]]&gt;1,1, IF(TechniqueData[[#This Row],[After Utility (unclipped)]]&lt;0,0, TechniqueData[[#This Row],[After Utility (unclipped)]]))</f>
        <v>0.2</v>
      </c>
      <c r="M194" s="37">
        <v>0</v>
      </c>
      <c r="N194" s="68">
        <v>0</v>
      </c>
      <c r="O194" s="68">
        <v>0</v>
      </c>
      <c r="P194" s="68">
        <v>1</v>
      </c>
      <c r="Q194" s="68">
        <v>0</v>
      </c>
      <c r="R194" s="69" t="s">
        <v>693</v>
      </c>
      <c r="S194" s="69">
        <v>2</v>
      </c>
      <c r="T194" s="69" t="s">
        <v>694</v>
      </c>
      <c r="U194" s="69">
        <v>7</v>
      </c>
      <c r="V194" s="37">
        <f>parameters!$J$4*TechniqueData[[#This Row],[Mitigations Utility]] + parameters!$J$5*TechniqueData[[#This Row],[Detections Utility]]</f>
        <v>9.0476000000000001E-2</v>
      </c>
      <c r="W194" s="37">
        <v>9</v>
      </c>
      <c r="X194" s="37">
        <v>0.163636</v>
      </c>
      <c r="Y194" s="37">
        <v>0.163636</v>
      </c>
      <c r="Z194" s="37">
        <v>1</v>
      </c>
      <c r="AA194" s="37">
        <v>0.01</v>
      </c>
      <c r="AB194" s="37">
        <v>0.01</v>
      </c>
      <c r="AC194" s="37"/>
      <c r="AD194" s="58" t="s">
        <v>413</v>
      </c>
      <c r="AE194" s="37" t="str" cm="1">
        <f t="array" ref="AE194">IF(SUMPRODUCT(--(NOT(ISERR(SEARCH({"Process","Command","Script","WMI","Module","Pipe","Service"},AD194)))))&gt;0,"1","0")</f>
        <v>1</v>
      </c>
      <c r="AF194" s="37">
        <v>190</v>
      </c>
      <c r="AG194" s="37" t="str" cm="1">
        <f t="array" ref="AG194">IF(SUMPRODUCT(--(NOT(ISERR(SEARCH({"Network","Firewall"},AD194)))))&gt;0,"1","0")</f>
        <v>0</v>
      </c>
      <c r="AH194" s="37">
        <v>190</v>
      </c>
      <c r="AI194" s="37" t="str" cm="1">
        <f t="array" ref="AI194">IF(SUMPRODUCT(--(NOT(ISERR(SEARCH({"File","Group","Logon","Schedule","User","Registry","Active","Application"},AD194)))))&gt;0,"1","0")</f>
        <v>1</v>
      </c>
      <c r="AJ194" s="37">
        <v>190</v>
      </c>
      <c r="AK194" s="37" t="str" cm="1">
        <f t="array" ref="AK194">IF(SUMPRODUCT(--(NOT(ISERR(SEARCH({"Cloud","Cluster","Container","Image","Instance","Pod","Snapshot","Volume"},AD194)))))&gt;0,"1","0")</f>
        <v>0</v>
      </c>
      <c r="AL194" s="37">
        <v>190</v>
      </c>
      <c r="AM194" s="37" t="str" cm="1">
        <f t="array" ref="AM194">IF(SUMPRODUCT(--(NOT(ISERR(SEARCH({"Drive","Firmware","Host","Kernel"},AD194)))))&gt;0,"1","0")</f>
        <v>1</v>
      </c>
      <c r="AN194" s="37">
        <v>0</v>
      </c>
      <c r="AO194" s="37">
        <v>0</v>
      </c>
      <c r="AP194" s="37">
        <f>parameters!$J$21*TechniqueData[[#This Row],[TAT Utility]]+parameters!$J$22*TechniqueData[[#This Row],[Count Utility]]</f>
        <v>0.3</v>
      </c>
      <c r="AQ194" s="37">
        <f>(TechniqueData[[#This Row],[Total Top Att&amp;ck Score ]]-parameters!$D$19)/(parameters!$D$20-parameters!$D$19)</f>
        <v>86.367412000000002</v>
      </c>
      <c r="AR194" s="37">
        <f>IF(TechniqueData[[#This Row],[TAT Utility (unclipped)]]&gt;1,1, IF(TechniqueData[[#This Row],[TAT Utility (unclipped)]]&lt;0,0, TechniqueData[[#This Row],[TAT Utility (unclipped)]]) )</f>
        <v>1</v>
      </c>
      <c r="AS194" s="37">
        <f>(TechniqueData[[#This Row],[Ransomware (Total '# of ATT&amp;CK Observations)]]-parameters!$D$21)/(parameters!$D$22-parameters!$D$21)</f>
        <v>0</v>
      </c>
      <c r="AT194" s="37">
        <f>IF(TechniqueData[[#This Row],[Count Utility (unclipped)]]&gt;1,1, IF(TechniqueData[[#This Row],[Count Utility (unclipped)]]&lt;0,0, TechniqueData[[#This Row],[Count Utility (unclipped)]]) )</f>
        <v>0</v>
      </c>
      <c r="AU19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95" spans="1:47" ht="85" x14ac:dyDescent="0.2">
      <c r="A195" s="37">
        <f>parameters!$J$21*TechniqueData[[#This Row],[TAT Utility]]+parameters!$J$22*TechniqueData[[#This Row],[Count Utility]]</f>
        <v>0.56666666666666665</v>
      </c>
      <c r="B195" s="37">
        <f t="shared" si="2"/>
        <v>1227.6426750000001</v>
      </c>
      <c r="C195" s="37" t="s">
        <v>695</v>
      </c>
      <c r="D195" s="58" t="s">
        <v>696</v>
      </c>
      <c r="E195" s="37"/>
      <c r="F195" s="37">
        <v>1</v>
      </c>
      <c r="G195" s="37">
        <v>1</v>
      </c>
      <c r="H195" s="37">
        <f>parameters!$J$10*TechniqueData[[#This Row],[Before Utility]]+parameters!$J$11*TechniqueData[[#This Row],[After Utility]]</f>
        <v>0.1</v>
      </c>
      <c r="I195" s="37">
        <f>(TechniqueData[[#This Row],[Num. TID Before]]-parameters!$D$8)/(parameters!$D$9-parameters!$D$8)</f>
        <v>0.1</v>
      </c>
      <c r="J195" s="37">
        <f>IF(TechniqueData[[#This Row],[Before Utility (unclipped)]]&gt;1,1, IF(TechniqueData[[#This Row],[Before Utility (unclipped)]]&lt;0,0, TechniqueData[[#This Row],[Before Utility (unclipped)]]))</f>
        <v>0.1</v>
      </c>
      <c r="K195" s="37">
        <f>(TechniqueData[[#This Row],[Num. TID After]]-parameters!$D$10)/(parameters!$D$11-parameters!$D$10)</f>
        <v>0.1</v>
      </c>
      <c r="L195" s="37">
        <f>IF(TechniqueData[[#This Row],[After Utility (unclipped)]]&gt;1,1, IF(TechniqueData[[#This Row],[After Utility (unclipped)]]&lt;0,0, TechniqueData[[#This Row],[After Utility (unclipped)]]))</f>
        <v>0.1</v>
      </c>
      <c r="M195" s="37">
        <v>1</v>
      </c>
      <c r="N195" s="68">
        <v>8</v>
      </c>
      <c r="O195" s="68">
        <v>62</v>
      </c>
      <c r="P195" s="68">
        <v>5</v>
      </c>
      <c r="Q195" s="68">
        <v>25</v>
      </c>
      <c r="R195" s="69">
        <v>4.0999999999999996</v>
      </c>
      <c r="S195" s="69">
        <v>1</v>
      </c>
      <c r="T195" s="69" t="s">
        <v>697</v>
      </c>
      <c r="U195" s="69">
        <v>2</v>
      </c>
      <c r="V195" s="37">
        <f>parameters!$J$4*TechniqueData[[#This Row],[Mitigations Utility]] + parameters!$J$5*TechniqueData[[#This Row],[Detections Utility]]</f>
        <v>0.50476166666666666</v>
      </c>
      <c r="W195" s="37">
        <v>3</v>
      </c>
      <c r="X195" s="37">
        <v>5.4545000000000003E-2</v>
      </c>
      <c r="Y195" s="37">
        <v>5.4545000000000003E-2</v>
      </c>
      <c r="Z195" s="37">
        <v>100</v>
      </c>
      <c r="AA195" s="37">
        <v>1</v>
      </c>
      <c r="AB195" s="37">
        <v>1</v>
      </c>
      <c r="AC195" s="37"/>
      <c r="AD195" s="58" t="s">
        <v>698</v>
      </c>
      <c r="AE195" s="37" t="str" cm="1">
        <f t="array" ref="AE195">IF(SUMPRODUCT(--(NOT(ISERR(SEARCH({"Process","Command","Script","WMI","Module","Pipe","Service"},AD195)))))&gt;0,"1","0")</f>
        <v>1</v>
      </c>
      <c r="AF195" s="37">
        <v>191</v>
      </c>
      <c r="AG195" s="37" t="str" cm="1">
        <f t="array" ref="AG195">IF(SUMPRODUCT(--(NOT(ISERR(SEARCH({"Network","Firewall"},AD195)))))&gt;0,"1","0")</f>
        <v>0</v>
      </c>
      <c r="AH195" s="37">
        <v>191</v>
      </c>
      <c r="AI195" s="37" t="str" cm="1">
        <f t="array" ref="AI195">IF(SUMPRODUCT(--(NOT(ISERR(SEARCH({"File","Group","Logon","Schedule","User","Registry","Active","Application"},AD195)))))&gt;0,"1","0")</f>
        <v>1</v>
      </c>
      <c r="AJ195" s="37">
        <v>191</v>
      </c>
      <c r="AK195" s="37" t="str" cm="1">
        <f t="array" ref="AK195">IF(SUMPRODUCT(--(NOT(ISERR(SEARCH({"Cloud","Cluster","Container","Image","Instance","Pod","Snapshot","Volume"},AD195)))))&gt;0,"1","0")</f>
        <v>0</v>
      </c>
      <c r="AL195" s="37">
        <v>191</v>
      </c>
      <c r="AM195" s="37" t="str" cm="1">
        <f t="array" ref="AM195">IF(SUMPRODUCT(--(NOT(ISERR(SEARCH({"Drive","Firmware","Host","Kernel"},AD195)))))&gt;0,"1","0")</f>
        <v>0</v>
      </c>
      <c r="AN195" s="37">
        <v>0</v>
      </c>
      <c r="AO195" s="37">
        <v>8</v>
      </c>
      <c r="AP195" s="37">
        <f>parameters!$J$21*TechniqueData[[#This Row],[TAT Utility]]+parameters!$J$22*TechniqueData[[#This Row],[Count Utility]]</f>
        <v>0.56666666666666665</v>
      </c>
      <c r="AQ195" s="37">
        <f>(TechniqueData[[#This Row],[Total Top Att&amp;ck Score ]]-parameters!$D$19)/(parameters!$D$20-parameters!$D$19)</f>
        <v>409.214225</v>
      </c>
      <c r="AR195" s="37">
        <f>IF(TechniqueData[[#This Row],[TAT Utility (unclipped)]]&gt;1,1, IF(TechniqueData[[#This Row],[TAT Utility (unclipped)]]&lt;0,0, TechniqueData[[#This Row],[TAT Utility (unclipped)]]) )</f>
        <v>1</v>
      </c>
      <c r="AS195" s="37">
        <f>(TechniqueData[[#This Row],[Ransomware (Total '# of ATT&amp;CK Observations)]]-parameters!$D$21)/(parameters!$D$22-parameters!$D$21)</f>
        <v>0.38095238095238093</v>
      </c>
      <c r="AT195" s="37">
        <f>IF(TechniqueData[[#This Row],[Count Utility (unclipped)]]&gt;1,1, IF(TechniqueData[[#This Row],[Count Utility (unclipped)]]&lt;0,0, TechniqueData[[#This Row],[Count Utility (unclipped)]]) )</f>
        <v>0.38095238095238093</v>
      </c>
      <c r="AU19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78.136042857142854</v>
      </c>
    </row>
    <row r="196" spans="1:47" ht="34" x14ac:dyDescent="0.2">
      <c r="A196" s="37">
        <f>parameters!$J$21*TechniqueData[[#This Row],[TAT Utility]]+parameters!$J$22*TechniqueData[[#This Row],[Count Utility]]</f>
        <v>0.36666666666666664</v>
      </c>
      <c r="B196" s="37">
        <f t="shared" si="2"/>
        <v>276.0625776190476</v>
      </c>
      <c r="C196" s="37" t="s">
        <v>699</v>
      </c>
      <c r="D196" s="58" t="s">
        <v>700</v>
      </c>
      <c r="E196" s="37"/>
      <c r="F196" s="37">
        <v>3</v>
      </c>
      <c r="G196" s="37">
        <v>2</v>
      </c>
      <c r="H196" s="37">
        <f>parameters!$J$10*TechniqueData[[#This Row],[Before Utility]]+parameters!$J$11*TechniqueData[[#This Row],[After Utility]]</f>
        <v>0.25</v>
      </c>
      <c r="I196" s="37">
        <f>(TechniqueData[[#This Row],[Num. TID Before]]-parameters!$D$8)/(parameters!$D$9-parameters!$D$8)</f>
        <v>0.3</v>
      </c>
      <c r="J196" s="37">
        <f>IF(TechniqueData[[#This Row],[Before Utility (unclipped)]]&gt;1,1, IF(TechniqueData[[#This Row],[Before Utility (unclipped)]]&lt;0,0, TechniqueData[[#This Row],[Before Utility (unclipped)]]))</f>
        <v>0.3</v>
      </c>
      <c r="K196" s="37">
        <f>(TechniqueData[[#This Row],[Num. TID After]]-parameters!$D$10)/(parameters!$D$11-parameters!$D$10)</f>
        <v>0.2</v>
      </c>
      <c r="L196" s="37">
        <f>IF(TechniqueData[[#This Row],[After Utility (unclipped)]]&gt;1,1, IF(TechniqueData[[#This Row],[After Utility (unclipped)]]&lt;0,0, TechniqueData[[#This Row],[After Utility (unclipped)]]))</f>
        <v>0.2</v>
      </c>
      <c r="M196" s="37">
        <v>6.1370000000000001E-2</v>
      </c>
      <c r="N196" s="68">
        <v>0</v>
      </c>
      <c r="O196" s="68">
        <v>6</v>
      </c>
      <c r="P196" s="68">
        <v>1</v>
      </c>
      <c r="Q196" s="68">
        <v>3</v>
      </c>
      <c r="R196" s="69"/>
      <c r="S196" s="69">
        <v>0</v>
      </c>
      <c r="T196" s="69"/>
      <c r="U196" s="69">
        <v>0</v>
      </c>
      <c r="V196" s="37">
        <f>parameters!$J$4*TechniqueData[[#This Row],[Mitigations Utility]] + parameters!$J$5*TechniqueData[[#This Row],[Detections Utility]]</f>
        <v>4.7619047619047616E-2</v>
      </c>
      <c r="W196" s="37">
        <v>0</v>
      </c>
      <c r="X196" s="37">
        <v>0</v>
      </c>
      <c r="Y196" s="37">
        <v>0</v>
      </c>
      <c r="Z196" s="37">
        <v>10</v>
      </c>
      <c r="AA196" s="37">
        <v>0.1</v>
      </c>
      <c r="AB196" s="37">
        <v>0.1</v>
      </c>
      <c r="AC196" s="37"/>
      <c r="AD196" s="58" t="s">
        <v>469</v>
      </c>
      <c r="AE196" s="37" t="str" cm="1">
        <f t="array" ref="AE196">IF(SUMPRODUCT(--(NOT(ISERR(SEARCH({"Process","Command","Script","WMI","Module","Pipe","Service"},AD196)))))&gt;0,"1","0")</f>
        <v>1</v>
      </c>
      <c r="AF196" s="37">
        <v>192</v>
      </c>
      <c r="AG196" s="37" t="str" cm="1">
        <f t="array" ref="AG196">IF(SUMPRODUCT(--(NOT(ISERR(SEARCH({"Network","Firewall"},AD196)))))&gt;0,"1","0")</f>
        <v>0</v>
      </c>
      <c r="AH196" s="37">
        <v>192</v>
      </c>
      <c r="AI196" s="37" t="str" cm="1">
        <f t="array" ref="AI196">IF(SUMPRODUCT(--(NOT(ISERR(SEARCH({"File","Group","Logon","Schedule","User","Registry","Active","Application"},AD196)))))&gt;0,"1","0")</f>
        <v>0</v>
      </c>
      <c r="AJ196" s="37">
        <v>192</v>
      </c>
      <c r="AK196" s="37" t="str" cm="1">
        <f t="array" ref="AK196">IF(SUMPRODUCT(--(NOT(ISERR(SEARCH({"Cloud","Cluster","Container","Image","Instance","Pod","Snapshot","Volume"},AD196)))))&gt;0,"1","0")</f>
        <v>0</v>
      </c>
      <c r="AL196" s="37">
        <v>192</v>
      </c>
      <c r="AM196" s="37" t="str" cm="1">
        <f t="array" ref="AM196">IF(SUMPRODUCT(--(NOT(ISERR(SEARCH({"Drive","Firmware","Host","Kernel"},AD196)))))&gt;0,"1","0")</f>
        <v>0</v>
      </c>
      <c r="AN196" s="37">
        <v>0</v>
      </c>
      <c r="AO196" s="37">
        <v>2</v>
      </c>
      <c r="AP196" s="37">
        <f>parameters!$J$21*TechniqueData[[#This Row],[TAT Utility]]+parameters!$J$22*TechniqueData[[#This Row],[Count Utility]]</f>
        <v>0.36666666666666664</v>
      </c>
      <c r="AQ196" s="37">
        <f>(TechniqueData[[#This Row],[Total Top Att&amp;ck Score ]]-parameters!$D$19)/(parameters!$D$20-parameters!$D$19)</f>
        <v>92.020859206349201</v>
      </c>
      <c r="AR196" s="37">
        <f>IF(TechniqueData[[#This Row],[TAT Utility (unclipped)]]&gt;1,1, IF(TechniqueData[[#This Row],[TAT Utility (unclipped)]]&lt;0,0, TechniqueData[[#This Row],[TAT Utility (unclipped)]]) )</f>
        <v>1</v>
      </c>
      <c r="AS196" s="37">
        <f>(TechniqueData[[#This Row],[Ransomware (Total '# of ATT&amp;CK Observations)]]-parameters!$D$21)/(parameters!$D$22-parameters!$D$21)</f>
        <v>9.5238095238095233E-2</v>
      </c>
      <c r="AT196" s="37">
        <f>IF(TechniqueData[[#This Row],[Count Utility (unclipped)]]&gt;1,1, IF(TechniqueData[[#This Row],[Count Utility (unclipped)]]&lt;0,0, TechniqueData[[#This Row],[Count Utility (unclipped)]]) )</f>
        <v>9.5238095238095233E-2</v>
      </c>
      <c r="AU19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4.4295647241118665</v>
      </c>
    </row>
    <row r="197" spans="1:47" ht="68" x14ac:dyDescent="0.2">
      <c r="A197" s="37">
        <f>parameters!$J$21*TechniqueData[[#This Row],[TAT Utility]]+parameters!$J$22*TechniqueData[[#This Row],[Count Utility]]</f>
        <v>0.33333333333333331</v>
      </c>
      <c r="B197" s="37">
        <f t="shared" ref="B197:B260" si="3">SUM(H197,M197,V197)*(1+SUM(AF197,AH197,AJ197,AL197,AN197))</f>
        <v>349.69066023809523</v>
      </c>
      <c r="C197" s="37" t="s">
        <v>701</v>
      </c>
      <c r="D197" s="58" t="s">
        <v>702</v>
      </c>
      <c r="E197" s="37"/>
      <c r="F197" s="37">
        <v>2</v>
      </c>
      <c r="G197" s="37">
        <v>2</v>
      </c>
      <c r="H197" s="37">
        <f>parameters!$J$10*TechniqueData[[#This Row],[Before Utility]]+parameters!$J$11*TechniqueData[[#This Row],[After Utility]]</f>
        <v>0.2</v>
      </c>
      <c r="I197" s="37">
        <f>(TechniqueData[[#This Row],[Num. TID Before]]-parameters!$D$8)/(parameters!$D$9-parameters!$D$8)</f>
        <v>0.2</v>
      </c>
      <c r="J197" s="37">
        <f>IF(TechniqueData[[#This Row],[Before Utility (unclipped)]]&gt;1,1, IF(TechniqueData[[#This Row],[Before Utility (unclipped)]]&lt;0,0, TechniqueData[[#This Row],[Before Utility (unclipped)]]))</f>
        <v>0.2</v>
      </c>
      <c r="K197" s="37">
        <f>(TechniqueData[[#This Row],[Num. TID After]]-parameters!$D$10)/(parameters!$D$11-parameters!$D$10)</f>
        <v>0.2</v>
      </c>
      <c r="L197" s="37">
        <f>IF(TechniqueData[[#This Row],[After Utility (unclipped)]]&gt;1,1, IF(TechniqueData[[#This Row],[After Utility (unclipped)]]&lt;0,0, TechniqueData[[#This Row],[After Utility (unclipped)]]))</f>
        <v>0.2</v>
      </c>
      <c r="M197" s="37">
        <v>0</v>
      </c>
      <c r="N197" s="68">
        <v>0</v>
      </c>
      <c r="O197" s="68">
        <v>4</v>
      </c>
      <c r="P197" s="68">
        <v>3</v>
      </c>
      <c r="Q197" s="68">
        <v>8</v>
      </c>
      <c r="R197" s="69" t="s">
        <v>703</v>
      </c>
      <c r="S197" s="69">
        <v>5</v>
      </c>
      <c r="T197" s="69" t="s">
        <v>704</v>
      </c>
      <c r="U197" s="69">
        <v>14</v>
      </c>
      <c r="V197" s="37">
        <f>parameters!$J$4*TechniqueData[[#This Row],[Mitigations Utility]] + parameters!$J$5*TechniqueData[[#This Row],[Detections Utility]]</f>
        <v>0.25238119047619045</v>
      </c>
      <c r="W197" s="37">
        <v>19</v>
      </c>
      <c r="X197" s="37">
        <v>0.34545500000000001</v>
      </c>
      <c r="Y197" s="37">
        <v>0.34545500000000001</v>
      </c>
      <c r="Z197" s="37">
        <v>15</v>
      </c>
      <c r="AA197" s="37">
        <v>0.15</v>
      </c>
      <c r="AB197" s="37">
        <v>0.15</v>
      </c>
      <c r="AC197" s="37"/>
      <c r="AD197" s="58" t="s">
        <v>674</v>
      </c>
      <c r="AE197" s="37" t="str" cm="1">
        <f t="array" ref="AE197">IF(SUMPRODUCT(--(NOT(ISERR(SEARCH({"Process","Command","Script","WMI","Module","Pipe","Service"},AD197)))))&gt;0,"1","0")</f>
        <v>1</v>
      </c>
      <c r="AF197" s="37">
        <v>193</v>
      </c>
      <c r="AG197" s="37" t="str" cm="1">
        <f t="array" ref="AG197">IF(SUMPRODUCT(--(NOT(ISERR(SEARCH({"Network","Firewall"},AD197)))))&gt;0,"1","0")</f>
        <v>1</v>
      </c>
      <c r="AH197" s="37">
        <v>193</v>
      </c>
      <c r="AI197" s="37" t="str" cm="1">
        <f t="array" ref="AI197">IF(SUMPRODUCT(--(NOT(ISERR(SEARCH({"File","Group","Logon","Schedule","User","Registry","Active","Application"},AD197)))))&gt;0,"1","0")</f>
        <v>1</v>
      </c>
      <c r="AJ197" s="37">
        <v>193</v>
      </c>
      <c r="AK197" s="37" t="str" cm="1">
        <f t="array" ref="AK197">IF(SUMPRODUCT(--(NOT(ISERR(SEARCH({"Cloud","Cluster","Container","Image","Instance","Pod","Snapshot","Volume"},AD197)))))&gt;0,"1","0")</f>
        <v>0</v>
      </c>
      <c r="AL197" s="37">
        <v>193</v>
      </c>
      <c r="AM197" s="37" t="str" cm="1">
        <f t="array" ref="AM197">IF(SUMPRODUCT(--(NOT(ISERR(SEARCH({"Drive","Firmware","Host","Kernel"},AD197)))))&gt;0,"1","0")</f>
        <v>0</v>
      </c>
      <c r="AN197" s="37">
        <v>0</v>
      </c>
      <c r="AO197" s="37">
        <v>1</v>
      </c>
      <c r="AP197" s="37">
        <f>parameters!$J$21*TechniqueData[[#This Row],[TAT Utility]]+parameters!$J$22*TechniqueData[[#This Row],[Count Utility]]</f>
        <v>0.33333333333333331</v>
      </c>
      <c r="AQ197" s="37">
        <f>(TechniqueData[[#This Row],[Total Top Att&amp;ck Score ]]-parameters!$D$19)/(parameters!$D$20-parameters!$D$19)</f>
        <v>116.56355341269841</v>
      </c>
      <c r="AR197" s="37">
        <f>IF(TechniqueData[[#This Row],[TAT Utility (unclipped)]]&gt;1,1, IF(TechniqueData[[#This Row],[TAT Utility (unclipped)]]&lt;0,0, TechniqueData[[#This Row],[TAT Utility (unclipped)]]) )</f>
        <v>1</v>
      </c>
      <c r="AS197" s="37">
        <f>(TechniqueData[[#This Row],[Ransomware (Total '# of ATT&amp;CK Observations)]]-parameters!$D$21)/(parameters!$D$22-parameters!$D$21)</f>
        <v>4.7619047619047616E-2</v>
      </c>
      <c r="AT197" s="37">
        <f>IF(TechniqueData[[#This Row],[Count Utility (unclipped)]]&gt;1,1, IF(TechniqueData[[#This Row],[Count Utility (unclipped)]]&lt;0,0, TechniqueData[[#This Row],[Count Utility (unclipped)]]) )</f>
        <v>4.7619047619047616E-2</v>
      </c>
      <c r="AU19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2.7991322241118666</v>
      </c>
    </row>
    <row r="198" spans="1:47" ht="17" x14ac:dyDescent="0.2">
      <c r="A198" s="37">
        <f>parameters!$J$21*TechniqueData[[#This Row],[TAT Utility]]+parameters!$J$22*TechniqueData[[#This Row],[Count Utility]]</f>
        <v>0.3</v>
      </c>
      <c r="B198" s="37">
        <f t="shared" si="3"/>
        <v>155.39985200000001</v>
      </c>
      <c r="C198" s="37" t="s">
        <v>705</v>
      </c>
      <c r="D198" s="58" t="s">
        <v>702</v>
      </c>
      <c r="E198" s="37" t="s">
        <v>706</v>
      </c>
      <c r="F198" s="37">
        <v>1</v>
      </c>
      <c r="G198" s="37">
        <v>1</v>
      </c>
      <c r="H198" s="37">
        <f>parameters!$J$10*TechniqueData[[#This Row],[Before Utility]]+parameters!$J$11*TechniqueData[[#This Row],[After Utility]]</f>
        <v>0.1</v>
      </c>
      <c r="I198" s="37">
        <f>(TechniqueData[[#This Row],[Num. TID Before]]-parameters!$D$8)/(parameters!$D$9-parameters!$D$8)</f>
        <v>0.1</v>
      </c>
      <c r="J198" s="37">
        <f>IF(TechniqueData[[#This Row],[Before Utility (unclipped)]]&gt;1,1, IF(TechniqueData[[#This Row],[Before Utility (unclipped)]]&lt;0,0, TechniqueData[[#This Row],[Before Utility (unclipped)]]))</f>
        <v>0.1</v>
      </c>
      <c r="K198" s="37">
        <f>(TechniqueData[[#This Row],[Num. TID After]]-parameters!$D$10)/(parameters!$D$11-parameters!$D$10)</f>
        <v>0.1</v>
      </c>
      <c r="L198" s="37">
        <f>IF(TechniqueData[[#This Row],[After Utility (unclipped)]]&gt;1,1, IF(TechniqueData[[#This Row],[After Utility (unclipped)]]&lt;0,0, TechniqueData[[#This Row],[After Utility (unclipped)]]))</f>
        <v>0.1</v>
      </c>
      <c r="M198" s="37">
        <v>0</v>
      </c>
      <c r="N198" s="68">
        <v>0</v>
      </c>
      <c r="O198" s="68">
        <v>1</v>
      </c>
      <c r="P198" s="68">
        <v>0</v>
      </c>
      <c r="Q198" s="68">
        <v>2</v>
      </c>
      <c r="R198" s="69">
        <v>3.1</v>
      </c>
      <c r="S198" s="69">
        <v>1</v>
      </c>
      <c r="T198" s="69" t="s">
        <v>707</v>
      </c>
      <c r="U198" s="69">
        <v>8</v>
      </c>
      <c r="V198" s="37">
        <f>parameters!$J$4*TechniqueData[[#This Row],[Mitigations Utility]] + parameters!$J$5*TechniqueData[[#This Row],[Detections Utility]]</f>
        <v>9.9999809523809519E-2</v>
      </c>
      <c r="W198" s="37">
        <v>9</v>
      </c>
      <c r="X198" s="37">
        <v>0.163636</v>
      </c>
      <c r="Y198" s="37">
        <v>0.163636</v>
      </c>
      <c r="Z198" s="37">
        <v>3</v>
      </c>
      <c r="AA198" s="37">
        <v>0.03</v>
      </c>
      <c r="AB198" s="37">
        <v>0.03</v>
      </c>
      <c r="AC198" s="37"/>
      <c r="AD198" s="58" t="s">
        <v>101</v>
      </c>
      <c r="AE198" s="37" t="str" cm="1">
        <f t="array" ref="AE198">IF(SUMPRODUCT(--(NOT(ISERR(SEARCH({"Process","Command","Script","WMI","Module","Pipe","Service"},AD198)))))&gt;0,"1","0")</f>
        <v>1</v>
      </c>
      <c r="AF198" s="37">
        <v>194</v>
      </c>
      <c r="AG198" s="37" t="str" cm="1">
        <f t="array" ref="AG198">IF(SUMPRODUCT(--(NOT(ISERR(SEARCH({"Network","Firewall"},AD198)))))&gt;0,"1","0")</f>
        <v>0</v>
      </c>
      <c r="AH198" s="37">
        <v>194</v>
      </c>
      <c r="AI198" s="37" t="str" cm="1">
        <f t="array" ref="AI198">IF(SUMPRODUCT(--(NOT(ISERR(SEARCH({"File","Group","Logon","Schedule","User","Registry","Active","Application"},AD198)))))&gt;0,"1","0")</f>
        <v>1</v>
      </c>
      <c r="AJ198" s="37">
        <v>194</v>
      </c>
      <c r="AK198" s="37" t="str" cm="1">
        <f t="array" ref="AK198">IF(SUMPRODUCT(--(NOT(ISERR(SEARCH({"Cloud","Cluster","Container","Image","Instance","Pod","Snapshot","Volume"},AD198)))))&gt;0,"1","0")</f>
        <v>0</v>
      </c>
      <c r="AL198" s="37">
        <v>194</v>
      </c>
      <c r="AM198" s="37" t="str" cm="1">
        <f t="array" ref="AM198">IF(SUMPRODUCT(--(NOT(ISERR(SEARCH({"Drive","Firmware","Host","Kernel"},AD198)))))&gt;0,"1","0")</f>
        <v>0</v>
      </c>
      <c r="AN198" s="37">
        <v>0</v>
      </c>
      <c r="AO198" s="37">
        <v>0</v>
      </c>
      <c r="AP198" s="37">
        <f>parameters!$J$21*TechniqueData[[#This Row],[TAT Utility]]+parameters!$J$22*TechniqueData[[#This Row],[Count Utility]]</f>
        <v>0.3</v>
      </c>
      <c r="AQ198" s="37">
        <f>(TechniqueData[[#This Row],[Total Top Att&amp;ck Score ]]-parameters!$D$19)/(parameters!$D$20-parameters!$D$19)</f>
        <v>51.799950666666668</v>
      </c>
      <c r="AR198" s="37">
        <f>IF(TechniqueData[[#This Row],[TAT Utility (unclipped)]]&gt;1,1, IF(TechniqueData[[#This Row],[TAT Utility (unclipped)]]&lt;0,0, TechniqueData[[#This Row],[TAT Utility (unclipped)]]) )</f>
        <v>1</v>
      </c>
      <c r="AS198" s="37">
        <f>(TechniqueData[[#This Row],[Ransomware (Total '# of ATT&amp;CK Observations)]]-parameters!$D$21)/(parameters!$D$22-parameters!$D$21)</f>
        <v>0</v>
      </c>
      <c r="AT198" s="37">
        <f>IF(TechniqueData[[#This Row],[Count Utility (unclipped)]]&gt;1,1, IF(TechniqueData[[#This Row],[Count Utility (unclipped)]]&lt;0,0, TechniqueData[[#This Row],[Count Utility (unclipped)]]) )</f>
        <v>0</v>
      </c>
      <c r="AU19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99" spans="1:47" ht="51" x14ac:dyDescent="0.2">
      <c r="A199" s="37">
        <f>parameters!$J$21*TechniqueData[[#This Row],[TAT Utility]]+parameters!$J$22*TechniqueData[[#This Row],[Count Utility]]</f>
        <v>0.3</v>
      </c>
      <c r="B199" s="37">
        <f t="shared" si="3"/>
        <v>219.4238467142857</v>
      </c>
      <c r="C199" s="37" t="s">
        <v>708</v>
      </c>
      <c r="D199" s="58" t="s">
        <v>702</v>
      </c>
      <c r="E199" s="37" t="s">
        <v>709</v>
      </c>
      <c r="F199" s="37">
        <v>1</v>
      </c>
      <c r="G199" s="37">
        <v>1</v>
      </c>
      <c r="H199" s="37">
        <f>parameters!$J$10*TechniqueData[[#This Row],[Before Utility]]+parameters!$J$11*TechniqueData[[#This Row],[After Utility]]</f>
        <v>0.1</v>
      </c>
      <c r="I199" s="37">
        <f>(TechniqueData[[#This Row],[Num. TID Before]]-parameters!$D$8)/(parameters!$D$9-parameters!$D$8)</f>
        <v>0.1</v>
      </c>
      <c r="J199" s="37">
        <f>IF(TechniqueData[[#This Row],[Before Utility (unclipped)]]&gt;1,1, IF(TechniqueData[[#This Row],[Before Utility (unclipped)]]&lt;0,0, TechniqueData[[#This Row],[Before Utility (unclipped)]]))</f>
        <v>0.1</v>
      </c>
      <c r="K199" s="37">
        <f>(TechniqueData[[#This Row],[Num. TID After]]-parameters!$D$10)/(parameters!$D$11-parameters!$D$10)</f>
        <v>0.1</v>
      </c>
      <c r="L199" s="37">
        <f>IF(TechniqueData[[#This Row],[After Utility (unclipped)]]&gt;1,1, IF(TechniqueData[[#This Row],[After Utility (unclipped)]]&lt;0,0, TechniqueData[[#This Row],[After Utility (unclipped)]]))</f>
        <v>0.1</v>
      </c>
      <c r="M199" s="37">
        <v>0</v>
      </c>
      <c r="N199" s="68">
        <v>0</v>
      </c>
      <c r="O199" s="68">
        <v>0</v>
      </c>
      <c r="P199" s="68">
        <v>1</v>
      </c>
      <c r="Q199" s="68">
        <v>3</v>
      </c>
      <c r="R199" s="69" t="s">
        <v>710</v>
      </c>
      <c r="S199" s="69">
        <v>4</v>
      </c>
      <c r="T199" s="69" t="s">
        <v>711</v>
      </c>
      <c r="U199" s="69">
        <v>13</v>
      </c>
      <c r="V199" s="37">
        <f>parameters!$J$4*TechniqueData[[#This Row],[Mitigations Utility]] + parameters!$J$5*TechniqueData[[#This Row],[Detections Utility]]</f>
        <v>0.18095242857142857</v>
      </c>
      <c r="W199" s="37">
        <v>17</v>
      </c>
      <c r="X199" s="37">
        <v>0.309091</v>
      </c>
      <c r="Y199" s="37">
        <v>0.309091</v>
      </c>
      <c r="Z199" s="37">
        <v>4</v>
      </c>
      <c r="AA199" s="37">
        <v>0.04</v>
      </c>
      <c r="AB199" s="37">
        <v>0.04</v>
      </c>
      <c r="AC199" s="37"/>
      <c r="AD199" s="58" t="s">
        <v>712</v>
      </c>
      <c r="AE199" s="37" t="str" cm="1">
        <f t="array" ref="AE199">IF(SUMPRODUCT(--(NOT(ISERR(SEARCH({"Process","Command","Script","WMI","Module","Pipe","Service"},AD199)))))&gt;0,"1","0")</f>
        <v>1</v>
      </c>
      <c r="AF199" s="37">
        <v>195</v>
      </c>
      <c r="AG199" s="37" t="str" cm="1">
        <f t="array" ref="AG199">IF(SUMPRODUCT(--(NOT(ISERR(SEARCH({"Network","Firewall"},AD199)))))&gt;0,"1","0")</f>
        <v>1</v>
      </c>
      <c r="AH199" s="37">
        <v>195</v>
      </c>
      <c r="AI199" s="37" t="str" cm="1">
        <f t="array" ref="AI199">IF(SUMPRODUCT(--(NOT(ISERR(SEARCH({"File","Group","Logon","Schedule","User","Registry","Active","Application"},AD199)))))&gt;0,"1","0")</f>
        <v>1</v>
      </c>
      <c r="AJ199" s="37">
        <v>195</v>
      </c>
      <c r="AK199" s="37" t="str" cm="1">
        <f t="array" ref="AK199">IF(SUMPRODUCT(--(NOT(ISERR(SEARCH({"Cloud","Cluster","Container","Image","Instance","Pod","Snapshot","Volume"},AD199)))))&gt;0,"1","0")</f>
        <v>0</v>
      </c>
      <c r="AL199" s="37">
        <v>195</v>
      </c>
      <c r="AM199" s="37" t="str" cm="1">
        <f t="array" ref="AM199">IF(SUMPRODUCT(--(NOT(ISERR(SEARCH({"Drive","Firmware","Host","Kernel"},AD199)))))&gt;0,"1","0")</f>
        <v>0</v>
      </c>
      <c r="AN199" s="37">
        <v>0</v>
      </c>
      <c r="AO199" s="37">
        <v>0</v>
      </c>
      <c r="AP199" s="37">
        <f>parameters!$J$21*TechniqueData[[#This Row],[TAT Utility]]+parameters!$J$22*TechniqueData[[#This Row],[Count Utility]]</f>
        <v>0.3</v>
      </c>
      <c r="AQ199" s="37">
        <f>(TechniqueData[[#This Row],[Total Top Att&amp;ck Score ]]-parameters!$D$19)/(parameters!$D$20-parameters!$D$19)</f>
        <v>73.141282238095229</v>
      </c>
      <c r="AR199" s="37">
        <f>IF(TechniqueData[[#This Row],[TAT Utility (unclipped)]]&gt;1,1, IF(TechniqueData[[#This Row],[TAT Utility (unclipped)]]&lt;0,0, TechniqueData[[#This Row],[TAT Utility (unclipped)]]) )</f>
        <v>1</v>
      </c>
      <c r="AS199" s="37">
        <f>(TechniqueData[[#This Row],[Ransomware (Total '# of ATT&amp;CK Observations)]]-parameters!$D$21)/(parameters!$D$22-parameters!$D$21)</f>
        <v>0</v>
      </c>
      <c r="AT199" s="37">
        <f>IF(TechniqueData[[#This Row],[Count Utility (unclipped)]]&gt;1,1, IF(TechniqueData[[#This Row],[Count Utility (unclipped)]]&lt;0,0, TechniqueData[[#This Row],[Count Utility (unclipped)]]) )</f>
        <v>0</v>
      </c>
      <c r="AU19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00" spans="1:47" ht="17" x14ac:dyDescent="0.2">
      <c r="A200" s="37">
        <f>parameters!$J$21*TechniqueData[[#This Row],[TAT Utility]]+parameters!$J$22*TechniqueData[[#This Row],[Count Utility]]</f>
        <v>0.33333333333333331</v>
      </c>
      <c r="B200" s="37">
        <f t="shared" si="3"/>
        <v>194.3807654761905</v>
      </c>
      <c r="C200" s="37" t="s">
        <v>713</v>
      </c>
      <c r="D200" s="58" t="s">
        <v>702</v>
      </c>
      <c r="E200" s="37" t="s">
        <v>714</v>
      </c>
      <c r="F200" s="37">
        <v>1</v>
      </c>
      <c r="G200" s="37">
        <v>1</v>
      </c>
      <c r="H200" s="37">
        <f>parameters!$J$10*TechniqueData[[#This Row],[Before Utility]]+parameters!$J$11*TechniqueData[[#This Row],[After Utility]]</f>
        <v>0.1</v>
      </c>
      <c r="I200" s="37">
        <f>(TechniqueData[[#This Row],[Num. TID Before]]-parameters!$D$8)/(parameters!$D$9-parameters!$D$8)</f>
        <v>0.1</v>
      </c>
      <c r="J200" s="37">
        <f>IF(TechniqueData[[#This Row],[Before Utility (unclipped)]]&gt;1,1, IF(TechniqueData[[#This Row],[Before Utility (unclipped)]]&lt;0,0, TechniqueData[[#This Row],[Before Utility (unclipped)]]))</f>
        <v>0.1</v>
      </c>
      <c r="K200" s="37">
        <f>(TechniqueData[[#This Row],[Num. TID After]]-parameters!$D$10)/(parameters!$D$11-parameters!$D$10)</f>
        <v>0.1</v>
      </c>
      <c r="L200" s="37">
        <f>IF(TechniqueData[[#This Row],[After Utility (unclipped)]]&gt;1,1, IF(TechniqueData[[#This Row],[After Utility (unclipped)]]&lt;0,0, TechniqueData[[#This Row],[After Utility (unclipped)]]))</f>
        <v>0.1</v>
      </c>
      <c r="M200" s="37">
        <v>0</v>
      </c>
      <c r="N200" s="68">
        <v>0</v>
      </c>
      <c r="O200" s="68">
        <v>0</v>
      </c>
      <c r="P200" s="68">
        <v>1</v>
      </c>
      <c r="Q200" s="68">
        <v>2</v>
      </c>
      <c r="R200" s="69" t="s">
        <v>715</v>
      </c>
      <c r="S200" s="69">
        <v>3</v>
      </c>
      <c r="T200" s="69" t="s">
        <v>716</v>
      </c>
      <c r="U200" s="69">
        <v>11</v>
      </c>
      <c r="V200" s="37">
        <f>parameters!$J$4*TechniqueData[[#This Row],[Mitigations Utility]] + parameters!$J$5*TechniqueData[[#This Row],[Detections Utility]]</f>
        <v>0.14761880952380954</v>
      </c>
      <c r="W200" s="37">
        <v>14</v>
      </c>
      <c r="X200" s="37">
        <v>0.25454500000000002</v>
      </c>
      <c r="Y200" s="37">
        <v>0.25454500000000002</v>
      </c>
      <c r="Z200" s="37">
        <v>3</v>
      </c>
      <c r="AA200" s="37">
        <v>0.03</v>
      </c>
      <c r="AB200" s="37">
        <v>0.03</v>
      </c>
      <c r="AC200" s="37"/>
      <c r="AD200" s="58" t="s">
        <v>227</v>
      </c>
      <c r="AE200" s="37" t="str" cm="1">
        <f t="array" ref="AE200">IF(SUMPRODUCT(--(NOT(ISERR(SEARCH({"Process","Command","Script","WMI","Module","Pipe","Service"},AD200)))))&gt;0,"1","0")</f>
        <v>0</v>
      </c>
      <c r="AF200" s="37">
        <v>196</v>
      </c>
      <c r="AG200" s="37" t="str" cm="1">
        <f t="array" ref="AG200">IF(SUMPRODUCT(--(NOT(ISERR(SEARCH({"Network","Firewall"},AD200)))))&gt;0,"1","0")</f>
        <v>0</v>
      </c>
      <c r="AH200" s="37">
        <v>196</v>
      </c>
      <c r="AI200" s="37" t="str" cm="1">
        <f t="array" ref="AI200">IF(SUMPRODUCT(--(NOT(ISERR(SEARCH({"File","Group","Logon","Schedule","User","Registry","Active","Application"},AD200)))))&gt;0,"1","0")</f>
        <v>1</v>
      </c>
      <c r="AJ200" s="37">
        <v>196</v>
      </c>
      <c r="AK200" s="37" t="str" cm="1">
        <f t="array" ref="AK200">IF(SUMPRODUCT(--(NOT(ISERR(SEARCH({"Cloud","Cluster","Container","Image","Instance","Pod","Snapshot","Volume"},AD200)))))&gt;0,"1","0")</f>
        <v>0</v>
      </c>
      <c r="AL200" s="37">
        <v>196</v>
      </c>
      <c r="AM200" s="37" t="str" cm="1">
        <f t="array" ref="AM200">IF(SUMPRODUCT(--(NOT(ISERR(SEARCH({"Drive","Firmware","Host","Kernel"},AD200)))))&gt;0,"1","0")</f>
        <v>0</v>
      </c>
      <c r="AN200" s="37">
        <v>0</v>
      </c>
      <c r="AO200" s="37">
        <v>1</v>
      </c>
      <c r="AP200" s="37">
        <f>parameters!$J$21*TechniqueData[[#This Row],[TAT Utility]]+parameters!$J$22*TechniqueData[[#This Row],[Count Utility]]</f>
        <v>0.33333333333333331</v>
      </c>
      <c r="AQ200" s="37">
        <f>(TechniqueData[[#This Row],[Total Top Att&amp;ck Score ]]-parameters!$D$19)/(parameters!$D$20-parameters!$D$19)</f>
        <v>64.793588492063506</v>
      </c>
      <c r="AR200" s="37">
        <f>IF(TechniqueData[[#This Row],[TAT Utility (unclipped)]]&gt;1,1, IF(TechniqueData[[#This Row],[TAT Utility (unclipped)]]&lt;0,0, TechniqueData[[#This Row],[TAT Utility (unclipped)]]) )</f>
        <v>1</v>
      </c>
      <c r="AS200" s="37">
        <f>(TechniqueData[[#This Row],[Ransomware (Total '# of ATT&amp;CK Observations)]]-parameters!$D$21)/(parameters!$D$22-parameters!$D$21)</f>
        <v>4.7619047619047616E-2</v>
      </c>
      <c r="AT200" s="37">
        <f>IF(TechniqueData[[#This Row],[Count Utility (unclipped)]]&gt;1,1, IF(TechniqueData[[#This Row],[Count Utility (unclipped)]]&lt;0,0, TechniqueData[[#This Row],[Count Utility (unclipped)]]) )</f>
        <v>4.7619047619047616E-2</v>
      </c>
      <c r="AU20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1.5665140117157976</v>
      </c>
    </row>
    <row r="201" spans="1:47" ht="34" x14ac:dyDescent="0.2">
      <c r="A201" s="37">
        <f>parameters!$J$21*TechniqueData[[#This Row],[TAT Utility]]+parameters!$J$22*TechniqueData[[#This Row],[Count Utility]]</f>
        <v>0.3</v>
      </c>
      <c r="B201" s="37">
        <f t="shared" si="3"/>
        <v>108.95714285714287</v>
      </c>
      <c r="C201" s="37" t="s">
        <v>717</v>
      </c>
      <c r="D201" s="58" t="s">
        <v>718</v>
      </c>
      <c r="E201" s="37"/>
      <c r="F201" s="37">
        <v>1</v>
      </c>
      <c r="G201" s="37">
        <v>1</v>
      </c>
      <c r="H201" s="37">
        <f>parameters!$J$10*TechniqueData[[#This Row],[Before Utility]]+parameters!$J$11*TechniqueData[[#This Row],[After Utility]]</f>
        <v>0.1</v>
      </c>
      <c r="I201" s="37">
        <f>(TechniqueData[[#This Row],[Num. TID Before]]-parameters!$D$8)/(parameters!$D$9-parameters!$D$8)</f>
        <v>0.1</v>
      </c>
      <c r="J201" s="37">
        <f>IF(TechniqueData[[#This Row],[Before Utility (unclipped)]]&gt;1,1, IF(TechniqueData[[#This Row],[Before Utility (unclipped)]]&lt;0,0, TechniqueData[[#This Row],[Before Utility (unclipped)]]))</f>
        <v>0.1</v>
      </c>
      <c r="K201" s="37">
        <f>(TechniqueData[[#This Row],[Num. TID After]]-parameters!$D$10)/(parameters!$D$11-parameters!$D$10)</f>
        <v>0.1</v>
      </c>
      <c r="L201" s="37">
        <f>IF(TechniqueData[[#This Row],[After Utility (unclipped)]]&gt;1,1, IF(TechniqueData[[#This Row],[After Utility (unclipped)]]&lt;0,0, TechniqueData[[#This Row],[After Utility (unclipped)]]))</f>
        <v>0.1</v>
      </c>
      <c r="M201" s="37">
        <v>0</v>
      </c>
      <c r="N201" s="68">
        <v>0</v>
      </c>
      <c r="O201" s="68">
        <v>6</v>
      </c>
      <c r="P201" s="68">
        <v>0</v>
      </c>
      <c r="Q201" s="68">
        <v>2</v>
      </c>
      <c r="R201" s="69"/>
      <c r="S201" s="69">
        <v>0</v>
      </c>
      <c r="T201" s="69"/>
      <c r="U201" s="69">
        <v>0</v>
      </c>
      <c r="V201" s="37">
        <f>parameters!$J$4*TechniqueData[[#This Row],[Mitigations Utility]] + parameters!$J$5*TechniqueData[[#This Row],[Detections Utility]]</f>
        <v>3.8095238095238092E-2</v>
      </c>
      <c r="W201" s="37">
        <v>0</v>
      </c>
      <c r="X201" s="37">
        <v>0</v>
      </c>
      <c r="Y201" s="37">
        <v>0</v>
      </c>
      <c r="Z201" s="37">
        <v>8</v>
      </c>
      <c r="AA201" s="37">
        <v>0.08</v>
      </c>
      <c r="AB201" s="37">
        <v>0.08</v>
      </c>
      <c r="AC201" s="37"/>
      <c r="AD201" s="58" t="s">
        <v>469</v>
      </c>
      <c r="AE201" s="37" t="str" cm="1">
        <f t="array" ref="AE201">IF(SUMPRODUCT(--(NOT(ISERR(SEARCH({"Process","Command","Script","WMI","Module","Pipe","Service"},AD201)))))&gt;0,"1","0")</f>
        <v>1</v>
      </c>
      <c r="AF201" s="37">
        <v>197</v>
      </c>
      <c r="AG201" s="37" t="str" cm="1">
        <f t="array" ref="AG201">IF(SUMPRODUCT(--(NOT(ISERR(SEARCH({"Network","Firewall"},AD201)))))&gt;0,"1","0")</f>
        <v>0</v>
      </c>
      <c r="AH201" s="37">
        <v>197</v>
      </c>
      <c r="AI201" s="37" t="str" cm="1">
        <f t="array" ref="AI201">IF(SUMPRODUCT(--(NOT(ISERR(SEARCH({"File","Group","Logon","Schedule","User","Registry","Active","Application"},AD201)))))&gt;0,"1","0")</f>
        <v>0</v>
      </c>
      <c r="AJ201" s="37">
        <v>197</v>
      </c>
      <c r="AK201" s="37" t="str" cm="1">
        <f t="array" ref="AK201">IF(SUMPRODUCT(--(NOT(ISERR(SEARCH({"Cloud","Cluster","Container","Image","Instance","Pod","Snapshot","Volume"},AD201)))))&gt;0,"1","0")</f>
        <v>0</v>
      </c>
      <c r="AL201" s="37">
        <v>197</v>
      </c>
      <c r="AM201" s="37" t="str" cm="1">
        <f t="array" ref="AM201">IF(SUMPRODUCT(--(NOT(ISERR(SEARCH({"Drive","Firmware","Host","Kernel"},AD201)))))&gt;0,"1","0")</f>
        <v>0</v>
      </c>
      <c r="AN201" s="37">
        <v>0</v>
      </c>
      <c r="AO201" s="37">
        <v>0</v>
      </c>
      <c r="AP201" s="37">
        <f>parameters!$J$21*TechniqueData[[#This Row],[TAT Utility]]+parameters!$J$22*TechniqueData[[#This Row],[Count Utility]]</f>
        <v>0.3</v>
      </c>
      <c r="AQ201" s="37">
        <f>(TechniqueData[[#This Row],[Total Top Att&amp;ck Score ]]-parameters!$D$19)/(parameters!$D$20-parameters!$D$19)</f>
        <v>36.319047619047623</v>
      </c>
      <c r="AR201" s="37">
        <f>IF(TechniqueData[[#This Row],[TAT Utility (unclipped)]]&gt;1,1, IF(TechniqueData[[#This Row],[TAT Utility (unclipped)]]&lt;0,0, TechniqueData[[#This Row],[TAT Utility (unclipped)]]) )</f>
        <v>1</v>
      </c>
      <c r="AS201" s="37">
        <f>(TechniqueData[[#This Row],[Ransomware (Total '# of ATT&amp;CK Observations)]]-parameters!$D$21)/(parameters!$D$22-parameters!$D$21)</f>
        <v>0</v>
      </c>
      <c r="AT201" s="37">
        <f>IF(TechniqueData[[#This Row],[Count Utility (unclipped)]]&gt;1,1, IF(TechniqueData[[#This Row],[Count Utility (unclipped)]]&lt;0,0, TechniqueData[[#This Row],[Count Utility (unclipped)]]) )</f>
        <v>0</v>
      </c>
      <c r="AU20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02" spans="1:47" ht="34" x14ac:dyDescent="0.2">
      <c r="A202" s="37">
        <f>parameters!$J$21*TechniqueData[[#This Row],[TAT Utility]]+parameters!$J$22*TechniqueData[[#This Row],[Count Utility]]</f>
        <v>0.36666666666666664</v>
      </c>
      <c r="B202" s="37">
        <f t="shared" si="3"/>
        <v>254.0030733809524</v>
      </c>
      <c r="C202" s="37" t="s">
        <v>719</v>
      </c>
      <c r="D202" s="58" t="s">
        <v>720</v>
      </c>
      <c r="E202" s="37"/>
      <c r="F202" s="37">
        <v>1</v>
      </c>
      <c r="G202" s="37">
        <v>1</v>
      </c>
      <c r="H202" s="37">
        <f>parameters!$J$10*TechniqueData[[#This Row],[Before Utility]]+parameters!$J$11*TechniqueData[[#This Row],[After Utility]]</f>
        <v>0.1</v>
      </c>
      <c r="I202" s="37">
        <f>(TechniqueData[[#This Row],[Num. TID Before]]-parameters!$D$8)/(parameters!$D$9-parameters!$D$8)</f>
        <v>0.1</v>
      </c>
      <c r="J202" s="37">
        <f>IF(TechniqueData[[#This Row],[Before Utility (unclipped)]]&gt;1,1, IF(TechniqueData[[#This Row],[Before Utility (unclipped)]]&lt;0,0, TechniqueData[[#This Row],[Before Utility (unclipped)]]))</f>
        <v>0.1</v>
      </c>
      <c r="K202" s="37">
        <f>(TechniqueData[[#This Row],[Num. TID After]]-parameters!$D$10)/(parameters!$D$11-parameters!$D$10)</f>
        <v>0.1</v>
      </c>
      <c r="L202" s="37">
        <f>IF(TechniqueData[[#This Row],[After Utility (unclipped)]]&gt;1,1, IF(TechniqueData[[#This Row],[After Utility (unclipped)]]&lt;0,0, TechniqueData[[#This Row],[After Utility (unclipped)]]))</f>
        <v>0.1</v>
      </c>
      <c r="M202" s="37">
        <v>6.0210000000000003E-3</v>
      </c>
      <c r="N202" s="68">
        <v>0</v>
      </c>
      <c r="O202" s="68">
        <v>5</v>
      </c>
      <c r="P202" s="68">
        <v>0</v>
      </c>
      <c r="Q202" s="68">
        <v>0</v>
      </c>
      <c r="R202" s="69" t="s">
        <v>721</v>
      </c>
      <c r="S202" s="69">
        <v>3</v>
      </c>
      <c r="T202" s="69" t="s">
        <v>722</v>
      </c>
      <c r="U202" s="69">
        <v>17</v>
      </c>
      <c r="V202" s="37">
        <f>parameters!$J$4*TechniqueData[[#This Row],[Mitigations Utility]] + parameters!$J$5*TechniqueData[[#This Row],[Detections Utility]]</f>
        <v>0.21428552380952381</v>
      </c>
      <c r="W202" s="37">
        <v>20</v>
      </c>
      <c r="X202" s="37">
        <v>0.36363600000000001</v>
      </c>
      <c r="Y202" s="37">
        <v>0.36363600000000001</v>
      </c>
      <c r="Z202" s="37">
        <v>5</v>
      </c>
      <c r="AA202" s="37">
        <v>0.05</v>
      </c>
      <c r="AB202" s="37">
        <v>0.05</v>
      </c>
      <c r="AC202" s="37"/>
      <c r="AD202" s="58" t="s">
        <v>723</v>
      </c>
      <c r="AE202" s="37" t="str" cm="1">
        <f t="array" ref="AE202">IF(SUMPRODUCT(--(NOT(ISERR(SEARCH({"Process","Command","Script","WMI","Module","Pipe","Service"},AD202)))))&gt;0,"1","0")</f>
        <v>1</v>
      </c>
      <c r="AF202" s="37">
        <v>198</v>
      </c>
      <c r="AG202" s="37" t="str" cm="1">
        <f t="array" ref="AG202">IF(SUMPRODUCT(--(NOT(ISERR(SEARCH({"Network","Firewall"},AD202)))))&gt;0,"1","0")</f>
        <v>0</v>
      </c>
      <c r="AH202" s="37">
        <v>198</v>
      </c>
      <c r="AI202" s="37" t="str" cm="1">
        <f t="array" ref="AI202">IF(SUMPRODUCT(--(NOT(ISERR(SEARCH({"File","Group","Logon","Schedule","User","Registry","Active","Application"},AD202)))))&gt;0,"1","0")</f>
        <v>1</v>
      </c>
      <c r="AJ202" s="37">
        <v>198</v>
      </c>
      <c r="AK202" s="37" t="str" cm="1">
        <f t="array" ref="AK202">IF(SUMPRODUCT(--(NOT(ISERR(SEARCH({"Cloud","Cluster","Container","Image","Instance","Pod","Snapshot","Volume"},AD202)))))&gt;0,"1","0")</f>
        <v>0</v>
      </c>
      <c r="AL202" s="37">
        <v>198</v>
      </c>
      <c r="AM202" s="37" t="str" cm="1">
        <f t="array" ref="AM202">IF(SUMPRODUCT(--(NOT(ISERR(SEARCH({"Drive","Firmware","Host","Kernel"},AD202)))))&gt;0,"1","0")</f>
        <v>0</v>
      </c>
      <c r="AN202" s="37">
        <v>0</v>
      </c>
      <c r="AO202" s="37">
        <v>2</v>
      </c>
      <c r="AP202" s="37">
        <f>parameters!$J$21*TechniqueData[[#This Row],[TAT Utility]]+parameters!$J$22*TechniqueData[[#This Row],[Count Utility]]</f>
        <v>0.36666666666666664</v>
      </c>
      <c r="AQ202" s="37">
        <f>(TechniqueData[[#This Row],[Total Top Att&amp;ck Score ]]-parameters!$D$19)/(parameters!$D$20-parameters!$D$19)</f>
        <v>84.667691126984138</v>
      </c>
      <c r="AR202" s="37">
        <f>IF(TechniqueData[[#This Row],[TAT Utility (unclipped)]]&gt;1,1, IF(TechniqueData[[#This Row],[TAT Utility (unclipped)]]&lt;0,0, TechniqueData[[#This Row],[TAT Utility (unclipped)]]) )</f>
        <v>1</v>
      </c>
      <c r="AS202" s="37">
        <f>(TechniqueData[[#This Row],[Ransomware (Total '# of ATT&amp;CK Observations)]]-parameters!$D$21)/(parameters!$D$22-parameters!$D$21)</f>
        <v>9.5238095238095233E-2</v>
      </c>
      <c r="AT202" s="37">
        <f>IF(TechniqueData[[#This Row],[Count Utility (unclipped)]]&gt;1,1, IF(TechniqueData[[#This Row],[Count Utility (unclipped)]]&lt;0,0, TechniqueData[[#This Row],[Count Utility (unclipped)]]) )</f>
        <v>9.5238095238095233E-2</v>
      </c>
      <c r="AU20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4.0794138631897203</v>
      </c>
    </row>
    <row r="203" spans="1:47" ht="34" x14ac:dyDescent="0.2">
      <c r="A203" s="37">
        <f>parameters!$J$21*TechniqueData[[#This Row],[TAT Utility]]+parameters!$J$22*TechniqueData[[#This Row],[Count Utility]]</f>
        <v>0.33333333333333331</v>
      </c>
      <c r="B203" s="37">
        <f t="shared" si="3"/>
        <v>94.256977285714285</v>
      </c>
      <c r="C203" s="37" t="s">
        <v>724</v>
      </c>
      <c r="D203" s="58" t="s">
        <v>725</v>
      </c>
      <c r="E203" s="37"/>
      <c r="F203" s="37">
        <v>1</v>
      </c>
      <c r="G203" s="37">
        <v>1</v>
      </c>
      <c r="H203" s="37">
        <f>parameters!$J$10*TechniqueData[[#This Row],[Before Utility]]+parameters!$J$11*TechniqueData[[#This Row],[After Utility]]</f>
        <v>0.1</v>
      </c>
      <c r="I203" s="37">
        <f>(TechniqueData[[#This Row],[Num. TID Before]]-parameters!$D$8)/(parameters!$D$9-parameters!$D$8)</f>
        <v>0.1</v>
      </c>
      <c r="J203" s="37">
        <f>IF(TechniqueData[[#This Row],[Before Utility (unclipped)]]&gt;1,1, IF(TechniqueData[[#This Row],[Before Utility (unclipped)]]&lt;0,0, TechniqueData[[#This Row],[Before Utility (unclipped)]]))</f>
        <v>0.1</v>
      </c>
      <c r="K203" s="37">
        <f>(TechniqueData[[#This Row],[Num. TID After]]-parameters!$D$10)/(parameters!$D$11-parameters!$D$10)</f>
        <v>0.1</v>
      </c>
      <c r="L203" s="37">
        <f>IF(TechniqueData[[#This Row],[After Utility (unclipped)]]&gt;1,1, IF(TechniqueData[[#This Row],[After Utility (unclipped)]]&lt;0,0, TechniqueData[[#This Row],[After Utility (unclipped)]]))</f>
        <v>0.1</v>
      </c>
      <c r="M203" s="37">
        <v>3.9789999999999999E-3</v>
      </c>
      <c r="N203" s="68">
        <v>0</v>
      </c>
      <c r="O203" s="68">
        <v>2</v>
      </c>
      <c r="P203" s="68">
        <v>1</v>
      </c>
      <c r="Q203" s="68">
        <v>0</v>
      </c>
      <c r="R203" s="69"/>
      <c r="S203" s="69">
        <v>0</v>
      </c>
      <c r="T203" s="69"/>
      <c r="U203" s="69">
        <v>0</v>
      </c>
      <c r="V203" s="37">
        <f>parameters!$J$4*TechniqueData[[#This Row],[Mitigations Utility]] + parameters!$J$5*TechniqueData[[#This Row],[Detections Utility]]</f>
        <v>1.4285714285714284E-2</v>
      </c>
      <c r="W203" s="37">
        <v>0</v>
      </c>
      <c r="X203" s="37">
        <v>0</v>
      </c>
      <c r="Y203" s="37">
        <v>0</v>
      </c>
      <c r="Z203" s="37">
        <v>3</v>
      </c>
      <c r="AA203" s="37">
        <v>0.03</v>
      </c>
      <c r="AB203" s="37">
        <v>0.03</v>
      </c>
      <c r="AC203" s="37"/>
      <c r="AD203" s="58" t="s">
        <v>131</v>
      </c>
      <c r="AE203" s="37" t="str" cm="1">
        <f t="array" ref="AE203">IF(SUMPRODUCT(--(NOT(ISERR(SEARCH({"Process","Command","Script","WMI","Module","Pipe","Service"},AD203)))))&gt;0,"1","0")</f>
        <v>1</v>
      </c>
      <c r="AF203" s="37">
        <v>199</v>
      </c>
      <c r="AG203" s="37" t="str" cm="1">
        <f t="array" ref="AG203">IF(SUMPRODUCT(--(NOT(ISERR(SEARCH({"Network","Firewall"},AD203)))))&gt;0,"1","0")</f>
        <v>0</v>
      </c>
      <c r="AH203" s="37">
        <v>199</v>
      </c>
      <c r="AI203" s="37" t="str" cm="1">
        <f t="array" ref="AI203">IF(SUMPRODUCT(--(NOT(ISERR(SEARCH({"File","Group","Logon","Schedule","User","Registry","Active","Application"},AD203)))))&gt;0,"1","0")</f>
        <v>0</v>
      </c>
      <c r="AJ203" s="37">
        <v>199</v>
      </c>
      <c r="AK203" s="37" t="str" cm="1">
        <f t="array" ref="AK203">IF(SUMPRODUCT(--(NOT(ISERR(SEARCH({"Cloud","Cluster","Container","Image","Instance","Pod","Snapshot","Volume"},AD203)))))&gt;0,"1","0")</f>
        <v>0</v>
      </c>
      <c r="AL203" s="37">
        <v>199</v>
      </c>
      <c r="AM203" s="37" t="str" cm="1">
        <f t="array" ref="AM203">IF(SUMPRODUCT(--(NOT(ISERR(SEARCH({"Drive","Firmware","Host","Kernel"},AD203)))))&gt;0,"1","0")</f>
        <v>0</v>
      </c>
      <c r="AN203" s="37">
        <v>0</v>
      </c>
      <c r="AO203" s="37">
        <v>1</v>
      </c>
      <c r="AP203" s="37">
        <f>parameters!$J$21*TechniqueData[[#This Row],[TAT Utility]]+parameters!$J$22*TechniqueData[[#This Row],[Count Utility]]</f>
        <v>0.33333333333333331</v>
      </c>
      <c r="AQ203" s="37">
        <f>(TechniqueData[[#This Row],[Total Top Att&amp;ck Score ]]-parameters!$D$19)/(parameters!$D$20-parameters!$D$19)</f>
        <v>31.418992428571428</v>
      </c>
      <c r="AR203" s="37">
        <f>IF(TechniqueData[[#This Row],[TAT Utility (unclipped)]]&gt;1,1, IF(TechniqueData[[#This Row],[TAT Utility (unclipped)]]&lt;0,0, TechniqueData[[#This Row],[TAT Utility (unclipped)]]) )</f>
        <v>1</v>
      </c>
      <c r="AS203" s="37">
        <f>(TechniqueData[[#This Row],[Ransomware (Total '# of ATT&amp;CK Observations)]]-parameters!$D$21)/(parameters!$D$22-parameters!$D$21)</f>
        <v>4.7619047619047616E-2</v>
      </c>
      <c r="AT203" s="37">
        <f>IF(TechniqueData[[#This Row],[Count Utility (unclipped)]]&gt;1,1, IF(TechniqueData[[#This Row],[Count Utility (unclipped)]]&lt;0,0, TechniqueData[[#This Row],[Count Utility (unclipped)]]) )</f>
        <v>4.7619047619047616E-2</v>
      </c>
      <c r="AU20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0.77188077210884354</v>
      </c>
    </row>
    <row r="204" spans="1:47" ht="34" x14ac:dyDescent="0.2">
      <c r="A204" s="37">
        <f>parameters!$J$21*TechniqueData[[#This Row],[TAT Utility]]+parameters!$J$22*TechniqueData[[#This Row],[Count Utility]]</f>
        <v>0.33333333333333331</v>
      </c>
      <c r="B204" s="37">
        <f t="shared" si="3"/>
        <v>106.8</v>
      </c>
      <c r="C204" s="37" t="s">
        <v>726</v>
      </c>
      <c r="D204" s="58" t="s">
        <v>727</v>
      </c>
      <c r="E204" s="37"/>
      <c r="F204" s="37">
        <v>1</v>
      </c>
      <c r="G204" s="37">
        <v>1</v>
      </c>
      <c r="H204" s="37">
        <f>parameters!$J$10*TechniqueData[[#This Row],[Before Utility]]+parameters!$J$11*TechniqueData[[#This Row],[After Utility]]</f>
        <v>0.1</v>
      </c>
      <c r="I204" s="37">
        <f>(TechniqueData[[#This Row],[Num. TID Before]]-parameters!$D$8)/(parameters!$D$9-parameters!$D$8)</f>
        <v>0.1</v>
      </c>
      <c r="J204" s="37">
        <f>IF(TechniqueData[[#This Row],[Before Utility (unclipped)]]&gt;1,1, IF(TechniqueData[[#This Row],[Before Utility (unclipped)]]&lt;0,0, TechniqueData[[#This Row],[Before Utility (unclipped)]]))</f>
        <v>0.1</v>
      </c>
      <c r="K204" s="37">
        <f>(TechniqueData[[#This Row],[Num. TID After]]-parameters!$D$10)/(parameters!$D$11-parameters!$D$10)</f>
        <v>0.1</v>
      </c>
      <c r="L204" s="37">
        <f>IF(TechniqueData[[#This Row],[After Utility (unclipped)]]&gt;1,1, IF(TechniqueData[[#This Row],[After Utility (unclipped)]]&lt;0,0, TechniqueData[[#This Row],[After Utility (unclipped)]]))</f>
        <v>0.1</v>
      </c>
      <c r="M204" s="37">
        <v>0</v>
      </c>
      <c r="N204" s="68">
        <v>0</v>
      </c>
      <c r="O204" s="68">
        <v>6</v>
      </c>
      <c r="P204" s="68">
        <v>1</v>
      </c>
      <c r="Q204" s="68">
        <v>0</v>
      </c>
      <c r="R204" s="69"/>
      <c r="S204" s="69">
        <v>0</v>
      </c>
      <c r="T204" s="69"/>
      <c r="U204" s="69">
        <v>0</v>
      </c>
      <c r="V204" s="37">
        <f>parameters!$J$4*TechniqueData[[#This Row],[Mitigations Utility]] + parameters!$J$5*TechniqueData[[#This Row],[Detections Utility]]</f>
        <v>3.3333333333333333E-2</v>
      </c>
      <c r="W204" s="37">
        <v>0</v>
      </c>
      <c r="X204" s="37">
        <v>0</v>
      </c>
      <c r="Y204" s="37">
        <v>0</v>
      </c>
      <c r="Z204" s="37">
        <v>7</v>
      </c>
      <c r="AA204" s="37">
        <v>7.0000000000000007E-2</v>
      </c>
      <c r="AB204" s="37">
        <v>7.0000000000000007E-2</v>
      </c>
      <c r="AC204" s="37"/>
      <c r="AD204" s="58" t="s">
        <v>469</v>
      </c>
      <c r="AE204" s="37" t="str" cm="1">
        <f t="array" ref="AE204">IF(SUMPRODUCT(--(NOT(ISERR(SEARCH({"Process","Command","Script","WMI","Module","Pipe","Service"},AD204)))))&gt;0,"1","0")</f>
        <v>1</v>
      </c>
      <c r="AF204" s="37">
        <v>200</v>
      </c>
      <c r="AG204" s="37" t="str" cm="1">
        <f t="array" ref="AG204">IF(SUMPRODUCT(--(NOT(ISERR(SEARCH({"Network","Firewall"},AD204)))))&gt;0,"1","0")</f>
        <v>0</v>
      </c>
      <c r="AH204" s="37">
        <v>200</v>
      </c>
      <c r="AI204" s="37" t="str" cm="1">
        <f t="array" ref="AI204">IF(SUMPRODUCT(--(NOT(ISERR(SEARCH({"File","Group","Logon","Schedule","User","Registry","Active","Application"},AD204)))))&gt;0,"1","0")</f>
        <v>0</v>
      </c>
      <c r="AJ204" s="37">
        <v>200</v>
      </c>
      <c r="AK204" s="37" t="str" cm="1">
        <f t="array" ref="AK204">IF(SUMPRODUCT(--(NOT(ISERR(SEARCH({"Cloud","Cluster","Container","Image","Instance","Pod","Snapshot","Volume"},AD204)))))&gt;0,"1","0")</f>
        <v>0</v>
      </c>
      <c r="AL204" s="37">
        <v>200</v>
      </c>
      <c r="AM204" s="37" t="str" cm="1">
        <f t="array" ref="AM204">IF(SUMPRODUCT(--(NOT(ISERR(SEARCH({"Drive","Firmware","Host","Kernel"},AD204)))))&gt;0,"1","0")</f>
        <v>0</v>
      </c>
      <c r="AN204" s="37">
        <v>0</v>
      </c>
      <c r="AO204" s="37">
        <v>1</v>
      </c>
      <c r="AP204" s="37">
        <f>parameters!$J$21*TechniqueData[[#This Row],[TAT Utility]]+parameters!$J$22*TechniqueData[[#This Row],[Count Utility]]</f>
        <v>0.33333333333333331</v>
      </c>
      <c r="AQ204" s="37">
        <f>(TechniqueData[[#This Row],[Total Top Att&amp;ck Score ]]-parameters!$D$19)/(parameters!$D$20-parameters!$D$19)</f>
        <v>35.6</v>
      </c>
      <c r="AR204" s="37">
        <f>IF(TechniqueData[[#This Row],[TAT Utility (unclipped)]]&gt;1,1, IF(TechniqueData[[#This Row],[TAT Utility (unclipped)]]&lt;0,0, TechniqueData[[#This Row],[TAT Utility (unclipped)]]) )</f>
        <v>1</v>
      </c>
      <c r="AS204" s="37">
        <f>(TechniqueData[[#This Row],[Ransomware (Total '# of ATT&amp;CK Observations)]]-parameters!$D$21)/(parameters!$D$22-parameters!$D$21)</f>
        <v>4.7619047619047616E-2</v>
      </c>
      <c r="AT204" s="37">
        <f>IF(TechniqueData[[#This Row],[Count Utility (unclipped)]]&gt;1,1, IF(TechniqueData[[#This Row],[Count Utility (unclipped)]]&lt;0,0, TechniqueData[[#This Row],[Count Utility (unclipped)]]) )</f>
        <v>4.7619047619047616E-2</v>
      </c>
      <c r="AU20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0.87142857142857144</v>
      </c>
    </row>
    <row r="205" spans="1:47" ht="34" x14ac:dyDescent="0.2">
      <c r="A205" s="37">
        <f>parameters!$J$21*TechniqueData[[#This Row],[TAT Utility]]+parameters!$J$22*TechniqueData[[#This Row],[Count Utility]]</f>
        <v>0.33333333333333331</v>
      </c>
      <c r="B205" s="37">
        <f t="shared" si="3"/>
        <v>95.833333333333343</v>
      </c>
      <c r="C205" s="37" t="s">
        <v>728</v>
      </c>
      <c r="D205" s="58" t="s">
        <v>729</v>
      </c>
      <c r="E205" s="37"/>
      <c r="F205" s="37">
        <v>1</v>
      </c>
      <c r="G205" s="37">
        <v>1</v>
      </c>
      <c r="H205" s="37">
        <f>parameters!$J$10*TechniqueData[[#This Row],[Before Utility]]+parameters!$J$11*TechniqueData[[#This Row],[After Utility]]</f>
        <v>0.1</v>
      </c>
      <c r="I205" s="37">
        <f>(TechniqueData[[#This Row],[Num. TID Before]]-parameters!$D$8)/(parameters!$D$9-parameters!$D$8)</f>
        <v>0.1</v>
      </c>
      <c r="J205" s="37">
        <f>IF(TechniqueData[[#This Row],[Before Utility (unclipped)]]&gt;1,1, IF(TechniqueData[[#This Row],[Before Utility (unclipped)]]&lt;0,0, TechniqueData[[#This Row],[Before Utility (unclipped)]]))</f>
        <v>0.1</v>
      </c>
      <c r="K205" s="37">
        <f>(TechniqueData[[#This Row],[Num. TID After]]-parameters!$D$10)/(parameters!$D$11-parameters!$D$10)</f>
        <v>0.1</v>
      </c>
      <c r="L205" s="37">
        <f>IF(TechniqueData[[#This Row],[After Utility (unclipped)]]&gt;1,1, IF(TechniqueData[[#This Row],[After Utility (unclipped)]]&lt;0,0, TechniqueData[[#This Row],[After Utility (unclipped)]]))</f>
        <v>0.1</v>
      </c>
      <c r="M205" s="37">
        <v>0</v>
      </c>
      <c r="N205" s="68">
        <v>0</v>
      </c>
      <c r="O205" s="68">
        <v>3</v>
      </c>
      <c r="P205" s="68">
        <v>0</v>
      </c>
      <c r="Q205" s="68">
        <v>1</v>
      </c>
      <c r="R205" s="69"/>
      <c r="S205" s="69">
        <v>0</v>
      </c>
      <c r="T205" s="69"/>
      <c r="U205" s="69">
        <v>0</v>
      </c>
      <c r="V205" s="37">
        <f>parameters!$J$4*TechniqueData[[#This Row],[Mitigations Utility]] + parameters!$J$5*TechniqueData[[#This Row],[Detections Utility]]</f>
        <v>1.9047619047619046E-2</v>
      </c>
      <c r="W205" s="37">
        <v>0</v>
      </c>
      <c r="X205" s="37">
        <v>0</v>
      </c>
      <c r="Y205" s="37">
        <v>0</v>
      </c>
      <c r="Z205" s="37">
        <v>4</v>
      </c>
      <c r="AA205" s="37">
        <v>0.04</v>
      </c>
      <c r="AB205" s="37">
        <v>0.04</v>
      </c>
      <c r="AC205" s="37"/>
      <c r="AD205" s="58" t="s">
        <v>131</v>
      </c>
      <c r="AE205" s="37" t="str" cm="1">
        <f t="array" ref="AE205">IF(SUMPRODUCT(--(NOT(ISERR(SEARCH({"Process","Command","Script","WMI","Module","Pipe","Service"},AD205)))))&gt;0,"1","0")</f>
        <v>1</v>
      </c>
      <c r="AF205" s="37">
        <v>201</v>
      </c>
      <c r="AG205" s="37" t="str" cm="1">
        <f t="array" ref="AG205">IF(SUMPRODUCT(--(NOT(ISERR(SEARCH({"Network","Firewall"},AD205)))))&gt;0,"1","0")</f>
        <v>0</v>
      </c>
      <c r="AH205" s="37">
        <v>201</v>
      </c>
      <c r="AI205" s="37" t="str" cm="1">
        <f t="array" ref="AI205">IF(SUMPRODUCT(--(NOT(ISERR(SEARCH({"File","Group","Logon","Schedule","User","Registry","Active","Application"},AD205)))))&gt;0,"1","0")</f>
        <v>0</v>
      </c>
      <c r="AJ205" s="37">
        <v>201</v>
      </c>
      <c r="AK205" s="37" t="str" cm="1">
        <f t="array" ref="AK205">IF(SUMPRODUCT(--(NOT(ISERR(SEARCH({"Cloud","Cluster","Container","Image","Instance","Pod","Snapshot","Volume"},AD205)))))&gt;0,"1","0")</f>
        <v>0</v>
      </c>
      <c r="AL205" s="37">
        <v>201</v>
      </c>
      <c r="AM205" s="37" t="str" cm="1">
        <f t="array" ref="AM205">IF(SUMPRODUCT(--(NOT(ISERR(SEARCH({"Drive","Firmware","Host","Kernel"},AD205)))))&gt;0,"1","0")</f>
        <v>0</v>
      </c>
      <c r="AN205" s="37">
        <v>0</v>
      </c>
      <c r="AO205" s="37">
        <v>1</v>
      </c>
      <c r="AP205" s="37">
        <f>parameters!$J$21*TechniqueData[[#This Row],[TAT Utility]]+parameters!$J$22*TechniqueData[[#This Row],[Count Utility]]</f>
        <v>0.33333333333333331</v>
      </c>
      <c r="AQ205" s="37">
        <f>(TechniqueData[[#This Row],[Total Top Att&amp;ck Score ]]-parameters!$D$19)/(parameters!$D$20-parameters!$D$19)</f>
        <v>31.944444444444446</v>
      </c>
      <c r="AR205" s="37">
        <f>IF(TechniqueData[[#This Row],[TAT Utility (unclipped)]]&gt;1,1, IF(TechniqueData[[#This Row],[TAT Utility (unclipped)]]&lt;0,0, TechniqueData[[#This Row],[TAT Utility (unclipped)]]) )</f>
        <v>1</v>
      </c>
      <c r="AS205" s="37">
        <f>(TechniqueData[[#This Row],[Ransomware (Total '# of ATT&amp;CK Observations)]]-parameters!$D$21)/(parameters!$D$22-parameters!$D$21)</f>
        <v>4.7619047619047616E-2</v>
      </c>
      <c r="AT205" s="37">
        <f>IF(TechniqueData[[#This Row],[Count Utility (unclipped)]]&gt;1,1, IF(TechniqueData[[#This Row],[Count Utility (unclipped)]]&lt;0,0, TechniqueData[[#This Row],[Count Utility (unclipped)]]) )</f>
        <v>4.7619047619047616E-2</v>
      </c>
      <c r="AU20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0.78439153439153442</v>
      </c>
    </row>
    <row r="206" spans="1:47" ht="34" x14ac:dyDescent="0.2">
      <c r="A206" s="37">
        <f>parameters!$J$21*TechniqueData[[#This Row],[TAT Utility]]+parameters!$J$22*TechniqueData[[#This Row],[Count Utility]]</f>
        <v>0.3</v>
      </c>
      <c r="B206" s="37">
        <f t="shared" si="3"/>
        <v>84.75238095238096</v>
      </c>
      <c r="C206" s="37" t="s">
        <v>730</v>
      </c>
      <c r="D206" s="58" t="s">
        <v>731</v>
      </c>
      <c r="E206" s="37"/>
      <c r="F206" s="37">
        <v>1</v>
      </c>
      <c r="G206" s="37">
        <v>1</v>
      </c>
      <c r="H206" s="37">
        <f>parameters!$J$10*TechniqueData[[#This Row],[Before Utility]]+parameters!$J$11*TechniqueData[[#This Row],[After Utility]]</f>
        <v>0.1</v>
      </c>
      <c r="I206" s="37">
        <f>(TechniqueData[[#This Row],[Num. TID Before]]-parameters!$D$8)/(parameters!$D$9-parameters!$D$8)</f>
        <v>0.1</v>
      </c>
      <c r="J206" s="37">
        <f>IF(TechniqueData[[#This Row],[Before Utility (unclipped)]]&gt;1,1, IF(TechniqueData[[#This Row],[Before Utility (unclipped)]]&lt;0,0, TechniqueData[[#This Row],[Before Utility (unclipped)]]))</f>
        <v>0.1</v>
      </c>
      <c r="K206" s="37">
        <f>(TechniqueData[[#This Row],[Num. TID After]]-parameters!$D$10)/(parameters!$D$11-parameters!$D$10)</f>
        <v>0.1</v>
      </c>
      <c r="L206" s="37">
        <f>IF(TechniqueData[[#This Row],[After Utility (unclipped)]]&gt;1,1, IF(TechniqueData[[#This Row],[After Utility (unclipped)]]&lt;0,0, TechniqueData[[#This Row],[After Utility (unclipped)]]))</f>
        <v>0.1</v>
      </c>
      <c r="M206" s="37">
        <v>0</v>
      </c>
      <c r="N206" s="68">
        <v>0</v>
      </c>
      <c r="O206" s="68">
        <v>1</v>
      </c>
      <c r="P206" s="68">
        <v>0</v>
      </c>
      <c r="Q206" s="68">
        <v>0</v>
      </c>
      <c r="R206" s="69"/>
      <c r="S206" s="69">
        <v>0</v>
      </c>
      <c r="T206" s="69"/>
      <c r="U206" s="69">
        <v>0</v>
      </c>
      <c r="V206" s="37">
        <f>parameters!$J$4*TechniqueData[[#This Row],[Mitigations Utility]] + parameters!$J$5*TechniqueData[[#This Row],[Detections Utility]]</f>
        <v>4.7619047619047615E-3</v>
      </c>
      <c r="W206" s="37">
        <v>0</v>
      </c>
      <c r="X206" s="37">
        <v>0</v>
      </c>
      <c r="Y206" s="37">
        <v>0</v>
      </c>
      <c r="Z206" s="37">
        <v>1</v>
      </c>
      <c r="AA206" s="37">
        <v>0.01</v>
      </c>
      <c r="AB206" s="37">
        <v>0.01</v>
      </c>
      <c r="AC206" s="37"/>
      <c r="AD206" s="58" t="s">
        <v>469</v>
      </c>
      <c r="AE206" s="37" t="str" cm="1">
        <f t="array" ref="AE206">IF(SUMPRODUCT(--(NOT(ISERR(SEARCH({"Process","Command","Script","WMI","Module","Pipe","Service"},AD206)))))&gt;0,"1","0")</f>
        <v>1</v>
      </c>
      <c r="AF206" s="37">
        <v>202</v>
      </c>
      <c r="AG206" s="37" t="str" cm="1">
        <f t="array" ref="AG206">IF(SUMPRODUCT(--(NOT(ISERR(SEARCH({"Network","Firewall"},AD206)))))&gt;0,"1","0")</f>
        <v>0</v>
      </c>
      <c r="AH206" s="37">
        <v>202</v>
      </c>
      <c r="AI206" s="37" t="str" cm="1">
        <f t="array" ref="AI206">IF(SUMPRODUCT(--(NOT(ISERR(SEARCH({"File","Group","Logon","Schedule","User","Registry","Active","Application"},AD206)))))&gt;0,"1","0")</f>
        <v>0</v>
      </c>
      <c r="AJ206" s="37">
        <v>202</v>
      </c>
      <c r="AK206" s="37" t="str" cm="1">
        <f t="array" ref="AK206">IF(SUMPRODUCT(--(NOT(ISERR(SEARCH({"Cloud","Cluster","Container","Image","Instance","Pod","Snapshot","Volume"},AD206)))))&gt;0,"1","0")</f>
        <v>0</v>
      </c>
      <c r="AL206" s="37">
        <v>202</v>
      </c>
      <c r="AM206" s="37" t="str" cm="1">
        <f t="array" ref="AM206">IF(SUMPRODUCT(--(NOT(ISERR(SEARCH({"Drive","Firmware","Host","Kernel"},AD206)))))&gt;0,"1","0")</f>
        <v>0</v>
      </c>
      <c r="AN206" s="37">
        <v>0</v>
      </c>
      <c r="AO206" s="37">
        <v>0</v>
      </c>
      <c r="AP206" s="37">
        <f>parameters!$J$21*TechniqueData[[#This Row],[TAT Utility]]+parameters!$J$22*TechniqueData[[#This Row],[Count Utility]]</f>
        <v>0.3</v>
      </c>
      <c r="AQ206" s="37">
        <f>(TechniqueData[[#This Row],[Total Top Att&amp;ck Score ]]-parameters!$D$19)/(parameters!$D$20-parameters!$D$19)</f>
        <v>28.250793650793653</v>
      </c>
      <c r="AR206" s="37">
        <f>IF(TechniqueData[[#This Row],[TAT Utility (unclipped)]]&gt;1,1, IF(TechniqueData[[#This Row],[TAT Utility (unclipped)]]&lt;0,0, TechniqueData[[#This Row],[TAT Utility (unclipped)]]) )</f>
        <v>1</v>
      </c>
      <c r="AS206" s="37">
        <f>(TechniqueData[[#This Row],[Ransomware (Total '# of ATT&amp;CK Observations)]]-parameters!$D$21)/(parameters!$D$22-parameters!$D$21)</f>
        <v>0</v>
      </c>
      <c r="AT206" s="37">
        <f>IF(TechniqueData[[#This Row],[Count Utility (unclipped)]]&gt;1,1, IF(TechniqueData[[#This Row],[Count Utility (unclipped)]]&lt;0,0, TechniqueData[[#This Row],[Count Utility (unclipped)]]) )</f>
        <v>0</v>
      </c>
      <c r="AU20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07" spans="1:47" ht="34" x14ac:dyDescent="0.2">
      <c r="A207" s="37">
        <f>parameters!$J$21*TechniqueData[[#This Row],[TAT Utility]]+parameters!$J$22*TechniqueData[[#This Row],[Count Utility]]</f>
        <v>0.33333333333333331</v>
      </c>
      <c r="B207" s="37">
        <f t="shared" si="3"/>
        <v>366.24240800000001</v>
      </c>
      <c r="C207" s="37" t="s">
        <v>732</v>
      </c>
      <c r="D207" s="58" t="s">
        <v>733</v>
      </c>
      <c r="E207" s="37"/>
      <c r="F207" s="37">
        <v>1</v>
      </c>
      <c r="G207" s="37">
        <v>1</v>
      </c>
      <c r="H207" s="37">
        <f>parameters!$J$10*TechniqueData[[#This Row],[Before Utility]]+parameters!$J$11*TechniqueData[[#This Row],[After Utility]]</f>
        <v>0.1</v>
      </c>
      <c r="I207" s="37">
        <f>(TechniqueData[[#This Row],[Num. TID Before]]-parameters!$D$8)/(parameters!$D$9-parameters!$D$8)</f>
        <v>0.1</v>
      </c>
      <c r="J207" s="37">
        <f>IF(TechniqueData[[#This Row],[Before Utility (unclipped)]]&gt;1,1, IF(TechniqueData[[#This Row],[Before Utility (unclipped)]]&lt;0,0, TechniqueData[[#This Row],[Before Utility (unclipped)]]))</f>
        <v>0.1</v>
      </c>
      <c r="K207" s="37">
        <f>(TechniqueData[[#This Row],[Num. TID After]]-parameters!$D$10)/(parameters!$D$11-parameters!$D$10)</f>
        <v>0.1</v>
      </c>
      <c r="L207" s="37">
        <f>IF(TechniqueData[[#This Row],[After Utility (unclipped)]]&gt;1,1, IF(TechniqueData[[#This Row],[After Utility (unclipped)]]&lt;0,0, TechniqueData[[#This Row],[After Utility (unclipped)]]))</f>
        <v>0.1</v>
      </c>
      <c r="M207" s="37">
        <v>3.6197E-2</v>
      </c>
      <c r="N207" s="68">
        <v>0</v>
      </c>
      <c r="O207" s="68">
        <v>17</v>
      </c>
      <c r="P207" s="68">
        <v>8</v>
      </c>
      <c r="Q207" s="68">
        <v>9</v>
      </c>
      <c r="R207" s="69" t="s">
        <v>734</v>
      </c>
      <c r="S207" s="69">
        <v>8</v>
      </c>
      <c r="T207" s="69" t="s">
        <v>735</v>
      </c>
      <c r="U207" s="69">
        <v>8</v>
      </c>
      <c r="V207" s="37">
        <f>parameters!$J$4*TechniqueData[[#This Row],[Mitigations Utility]] + parameters!$J$5*TechniqueData[[#This Row],[Detections Utility]]</f>
        <v>0.31428566666666669</v>
      </c>
      <c r="W207" s="37">
        <v>16</v>
      </c>
      <c r="X207" s="37">
        <v>0.29090899999999997</v>
      </c>
      <c r="Y207" s="37">
        <v>0.29090899999999997</v>
      </c>
      <c r="Z207" s="37">
        <v>34</v>
      </c>
      <c r="AA207" s="37">
        <v>0.34</v>
      </c>
      <c r="AB207" s="37">
        <v>0.34</v>
      </c>
      <c r="AC207" s="37"/>
      <c r="AD207" s="58" t="s">
        <v>159</v>
      </c>
      <c r="AE207" s="37" t="str" cm="1">
        <f t="array" ref="AE207">IF(SUMPRODUCT(--(NOT(ISERR(SEARCH({"Process","Command","Script","WMI","Module","Pipe","Service"},AD207)))))&gt;0,"1","0")</f>
        <v>1</v>
      </c>
      <c r="AF207" s="37">
        <v>203</v>
      </c>
      <c r="AG207" s="37" t="str" cm="1">
        <f t="array" ref="AG207">IF(SUMPRODUCT(--(NOT(ISERR(SEARCH({"Network","Firewall"},AD207)))))&gt;0,"1","0")</f>
        <v>0</v>
      </c>
      <c r="AH207" s="37">
        <v>203</v>
      </c>
      <c r="AI207" s="37" t="str" cm="1">
        <f t="array" ref="AI207">IF(SUMPRODUCT(--(NOT(ISERR(SEARCH({"File","Group","Logon","Schedule","User","Registry","Active","Application"},AD207)))))&gt;0,"1","0")</f>
        <v>0</v>
      </c>
      <c r="AJ207" s="37">
        <v>203</v>
      </c>
      <c r="AK207" s="37" t="str" cm="1">
        <f t="array" ref="AK207">IF(SUMPRODUCT(--(NOT(ISERR(SEARCH({"Cloud","Cluster","Container","Image","Instance","Pod","Snapshot","Volume"},AD207)))))&gt;0,"1","0")</f>
        <v>0</v>
      </c>
      <c r="AL207" s="37">
        <v>203</v>
      </c>
      <c r="AM207" s="37" t="str" cm="1">
        <f t="array" ref="AM207">IF(SUMPRODUCT(--(NOT(ISERR(SEARCH({"Drive","Firmware","Host","Kernel"},AD207)))))&gt;0,"1","0")</f>
        <v>0</v>
      </c>
      <c r="AN207" s="37">
        <v>0</v>
      </c>
      <c r="AO207" s="37">
        <v>1</v>
      </c>
      <c r="AP207" s="37">
        <f>parameters!$J$21*TechniqueData[[#This Row],[TAT Utility]]+parameters!$J$22*TechniqueData[[#This Row],[Count Utility]]</f>
        <v>0.33333333333333331</v>
      </c>
      <c r="AQ207" s="37">
        <f>(TechniqueData[[#This Row],[Total Top Att&amp;ck Score ]]-parameters!$D$19)/(parameters!$D$20-parameters!$D$19)</f>
        <v>122.08080266666667</v>
      </c>
      <c r="AR207" s="37">
        <f>IF(TechniqueData[[#This Row],[TAT Utility (unclipped)]]&gt;1,1, IF(TechniqueData[[#This Row],[TAT Utility (unclipped)]]&lt;0,0, TechniqueData[[#This Row],[TAT Utility (unclipped)]]) )</f>
        <v>1</v>
      </c>
      <c r="AS207" s="37">
        <f>(TechniqueData[[#This Row],[Ransomware (Total '# of ATT&amp;CK Observations)]]-parameters!$D$21)/(parameters!$D$22-parameters!$D$21)</f>
        <v>4.7619047619047616E-2</v>
      </c>
      <c r="AT207" s="37">
        <f>IF(TechniqueData[[#This Row],[Count Utility (unclipped)]]&gt;1,1, IF(TechniqueData[[#This Row],[Count Utility (unclipped)]]&lt;0,0, TechniqueData[[#This Row],[Count Utility (unclipped)]]) )</f>
        <v>4.7619047619047616E-2</v>
      </c>
      <c r="AU20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2.9304953015873014</v>
      </c>
    </row>
    <row r="208" spans="1:47" ht="34" x14ac:dyDescent="0.2">
      <c r="A208" s="37">
        <f>parameters!$J$21*TechniqueData[[#This Row],[TAT Utility]]+parameters!$J$22*TechniqueData[[#This Row],[Count Utility]]</f>
        <v>0.33333333333333331</v>
      </c>
      <c r="B208" s="37">
        <f t="shared" si="3"/>
        <v>217.86674447619049</v>
      </c>
      <c r="C208" s="37" t="s">
        <v>736</v>
      </c>
      <c r="D208" s="58" t="s">
        <v>733</v>
      </c>
      <c r="E208" s="37" t="s">
        <v>737</v>
      </c>
      <c r="F208" s="37">
        <v>1</v>
      </c>
      <c r="G208" s="37">
        <v>1</v>
      </c>
      <c r="H208" s="37">
        <f>parameters!$J$10*TechniqueData[[#This Row],[Before Utility]]+parameters!$J$11*TechniqueData[[#This Row],[After Utility]]</f>
        <v>0.1</v>
      </c>
      <c r="I208" s="37">
        <f>(TechniqueData[[#This Row],[Num. TID Before]]-parameters!$D$8)/(parameters!$D$9-parameters!$D$8)</f>
        <v>0.1</v>
      </c>
      <c r="J208" s="37">
        <f>IF(TechniqueData[[#This Row],[Before Utility (unclipped)]]&gt;1,1, IF(TechniqueData[[#This Row],[Before Utility (unclipped)]]&lt;0,0, TechniqueData[[#This Row],[Before Utility (unclipped)]]))</f>
        <v>0.1</v>
      </c>
      <c r="K208" s="37">
        <f>(TechniqueData[[#This Row],[Num. TID After]]-parameters!$D$10)/(parameters!$D$11-parameters!$D$10)</f>
        <v>0.1</v>
      </c>
      <c r="L208" s="37">
        <f>IF(TechniqueData[[#This Row],[After Utility (unclipped)]]&gt;1,1, IF(TechniqueData[[#This Row],[After Utility (unclipped)]]&lt;0,0, TechniqueData[[#This Row],[After Utility (unclipped)]]))</f>
        <v>0.1</v>
      </c>
      <c r="M208" s="37">
        <v>0</v>
      </c>
      <c r="N208" s="68">
        <v>1</v>
      </c>
      <c r="O208" s="68">
        <v>1</v>
      </c>
      <c r="P208" s="68">
        <v>3</v>
      </c>
      <c r="Q208" s="68">
        <v>6</v>
      </c>
      <c r="R208" s="69" t="s">
        <v>738</v>
      </c>
      <c r="S208" s="69">
        <v>7</v>
      </c>
      <c r="T208" s="69" t="s">
        <v>739</v>
      </c>
      <c r="U208" s="69">
        <v>5</v>
      </c>
      <c r="V208" s="37">
        <f>parameters!$J$4*TechniqueData[[#This Row],[Mitigations Utility]] + parameters!$J$5*TechniqueData[[#This Row],[Detections Utility]]</f>
        <v>0.1666667619047619</v>
      </c>
      <c r="W208" s="37">
        <v>12</v>
      </c>
      <c r="X208" s="37">
        <v>0.21818199999999999</v>
      </c>
      <c r="Y208" s="37">
        <v>0.21818199999999999</v>
      </c>
      <c r="Z208" s="37">
        <v>11</v>
      </c>
      <c r="AA208" s="37">
        <v>0.11</v>
      </c>
      <c r="AB208" s="37">
        <v>0.11</v>
      </c>
      <c r="AC208" s="37"/>
      <c r="AD208" s="58" t="s">
        <v>159</v>
      </c>
      <c r="AE208" s="37" t="str" cm="1">
        <f t="array" ref="AE208">IF(SUMPRODUCT(--(NOT(ISERR(SEARCH({"Process","Command","Script","WMI","Module","Pipe","Service"},AD208)))))&gt;0,"1","0")</f>
        <v>1</v>
      </c>
      <c r="AF208" s="37">
        <v>204</v>
      </c>
      <c r="AG208" s="37" t="str" cm="1">
        <f t="array" ref="AG208">IF(SUMPRODUCT(--(NOT(ISERR(SEARCH({"Network","Firewall"},AD208)))))&gt;0,"1","0")</f>
        <v>0</v>
      </c>
      <c r="AH208" s="37">
        <v>204</v>
      </c>
      <c r="AI208" s="37" t="str" cm="1">
        <f t="array" ref="AI208">IF(SUMPRODUCT(--(NOT(ISERR(SEARCH({"File","Group","Logon","Schedule","User","Registry","Active","Application"},AD208)))))&gt;0,"1","0")</f>
        <v>0</v>
      </c>
      <c r="AJ208" s="37">
        <v>204</v>
      </c>
      <c r="AK208" s="37" t="str" cm="1">
        <f t="array" ref="AK208">IF(SUMPRODUCT(--(NOT(ISERR(SEARCH({"Cloud","Cluster","Container","Image","Instance","Pod","Snapshot","Volume"},AD208)))))&gt;0,"1","0")</f>
        <v>0</v>
      </c>
      <c r="AL208" s="37">
        <v>204</v>
      </c>
      <c r="AM208" s="37" t="str" cm="1">
        <f t="array" ref="AM208">IF(SUMPRODUCT(--(NOT(ISERR(SEARCH({"Drive","Firmware","Host","Kernel"},AD208)))))&gt;0,"1","0")</f>
        <v>0</v>
      </c>
      <c r="AN208" s="37">
        <v>0</v>
      </c>
      <c r="AO208" s="37">
        <v>1</v>
      </c>
      <c r="AP208" s="37">
        <f>parameters!$J$21*TechniqueData[[#This Row],[TAT Utility]]+parameters!$J$22*TechniqueData[[#This Row],[Count Utility]]</f>
        <v>0.33333333333333331</v>
      </c>
      <c r="AQ208" s="37">
        <f>(TechniqueData[[#This Row],[Total Top Att&amp;ck Score ]]-parameters!$D$19)/(parameters!$D$20-parameters!$D$19)</f>
        <v>72.622248158730159</v>
      </c>
      <c r="AR208" s="37">
        <f>IF(TechniqueData[[#This Row],[TAT Utility (unclipped)]]&gt;1,1, IF(TechniqueData[[#This Row],[TAT Utility (unclipped)]]&lt;0,0, TechniqueData[[#This Row],[TAT Utility (unclipped)]]) )</f>
        <v>1</v>
      </c>
      <c r="AS208" s="37">
        <f>(TechniqueData[[#This Row],[Ransomware (Total '# of ATT&amp;CK Observations)]]-parameters!$D$21)/(parameters!$D$22-parameters!$D$21)</f>
        <v>4.7619047619047616E-2</v>
      </c>
      <c r="AT208" s="37">
        <f>IF(TechniqueData[[#This Row],[Count Utility (unclipped)]]&gt;1,1, IF(TechniqueData[[#This Row],[Count Utility (unclipped)]]&lt;0,0, TechniqueData[[#This Row],[Count Utility (unclipped)]]) )</f>
        <v>4.7619047619047616E-2</v>
      </c>
      <c r="AU20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1.7529106704459563</v>
      </c>
    </row>
    <row r="209" spans="1:47" ht="17" x14ac:dyDescent="0.2">
      <c r="A209" s="37">
        <f>parameters!$J$21*TechniqueData[[#This Row],[TAT Utility]]+parameters!$J$22*TechniqueData[[#This Row],[Count Utility]]</f>
        <v>0.36666666666666664</v>
      </c>
      <c r="B209" s="37">
        <f t="shared" si="3"/>
        <v>140.98599042857143</v>
      </c>
      <c r="C209" s="37" t="s">
        <v>740</v>
      </c>
      <c r="D209" s="58" t="s">
        <v>741</v>
      </c>
      <c r="E209" s="37"/>
      <c r="F209" s="37">
        <v>1</v>
      </c>
      <c r="G209" s="37">
        <v>1</v>
      </c>
      <c r="H209" s="37">
        <f>parameters!$J$10*TechniqueData[[#This Row],[Before Utility]]+parameters!$J$11*TechniqueData[[#This Row],[After Utility]]</f>
        <v>0.1</v>
      </c>
      <c r="I209" s="37">
        <f>(TechniqueData[[#This Row],[Num. TID Before]]-parameters!$D$8)/(parameters!$D$9-parameters!$D$8)</f>
        <v>0.1</v>
      </c>
      <c r="J209" s="37">
        <f>IF(TechniqueData[[#This Row],[Before Utility (unclipped)]]&gt;1,1, IF(TechniqueData[[#This Row],[Before Utility (unclipped)]]&lt;0,0, TechniqueData[[#This Row],[Before Utility (unclipped)]]))</f>
        <v>0.1</v>
      </c>
      <c r="K209" s="37">
        <f>(TechniqueData[[#This Row],[Num. TID After]]-parameters!$D$10)/(parameters!$D$11-parameters!$D$10)</f>
        <v>0.1</v>
      </c>
      <c r="L209" s="37">
        <f>IF(TechniqueData[[#This Row],[After Utility (unclipped)]]&gt;1,1, IF(TechniqueData[[#This Row],[After Utility (unclipped)]]&lt;0,0, TechniqueData[[#This Row],[After Utility (unclipped)]]))</f>
        <v>0.1</v>
      </c>
      <c r="M209" s="37">
        <v>2.9599999999999998E-4</v>
      </c>
      <c r="N209" s="68">
        <v>0</v>
      </c>
      <c r="O209" s="68">
        <v>0</v>
      </c>
      <c r="P209" s="68">
        <v>1</v>
      </c>
      <c r="Q209" s="68">
        <v>0</v>
      </c>
      <c r="R209" s="69" t="s">
        <v>742</v>
      </c>
      <c r="S209" s="69">
        <v>2</v>
      </c>
      <c r="T209" s="69" t="s">
        <v>743</v>
      </c>
      <c r="U209" s="69">
        <v>5</v>
      </c>
      <c r="V209" s="37">
        <f>parameters!$J$4*TechniqueData[[#This Row],[Mitigations Utility]] + parameters!$J$5*TechniqueData[[#This Row],[Detections Utility]]</f>
        <v>7.142871428571429E-2</v>
      </c>
      <c r="W209" s="37">
        <v>7</v>
      </c>
      <c r="X209" s="37">
        <v>0.127273</v>
      </c>
      <c r="Y209" s="37">
        <v>0.127273</v>
      </c>
      <c r="Z209" s="37">
        <v>1</v>
      </c>
      <c r="AA209" s="37">
        <v>0.01</v>
      </c>
      <c r="AB209" s="37">
        <v>0.01</v>
      </c>
      <c r="AC209" s="37"/>
      <c r="AD209" s="58" t="s">
        <v>404</v>
      </c>
      <c r="AE209" s="37" t="str" cm="1">
        <f t="array" ref="AE209">IF(SUMPRODUCT(--(NOT(ISERR(SEARCH({"Process","Command","Script","WMI","Module","Pipe","Service"},AD209)))))&gt;0,"1","0")</f>
        <v>1</v>
      </c>
      <c r="AF209" s="37">
        <v>205</v>
      </c>
      <c r="AG209" s="37" t="str" cm="1">
        <f t="array" ref="AG209">IF(SUMPRODUCT(--(NOT(ISERR(SEARCH({"Network","Firewall"},AD209)))))&gt;0,"1","0")</f>
        <v>0</v>
      </c>
      <c r="AH209" s="37">
        <v>205</v>
      </c>
      <c r="AI209" s="37" t="str" cm="1">
        <f t="array" ref="AI209">IF(SUMPRODUCT(--(NOT(ISERR(SEARCH({"File","Group","Logon","Schedule","User","Registry","Active","Application"},AD209)))))&gt;0,"1","0")</f>
        <v>0</v>
      </c>
      <c r="AJ209" s="37">
        <v>205</v>
      </c>
      <c r="AK209" s="37" t="str" cm="1">
        <f t="array" ref="AK209">IF(SUMPRODUCT(--(NOT(ISERR(SEARCH({"Cloud","Cluster","Container","Image","Instance","Pod","Snapshot","Volume"},AD209)))))&gt;0,"1","0")</f>
        <v>0</v>
      </c>
      <c r="AL209" s="37">
        <v>205</v>
      </c>
      <c r="AM209" s="37" t="str" cm="1">
        <f t="array" ref="AM209">IF(SUMPRODUCT(--(NOT(ISERR(SEARCH({"Drive","Firmware","Host","Kernel"},AD209)))))&gt;0,"1","0")</f>
        <v>0</v>
      </c>
      <c r="AN209" s="37">
        <v>0</v>
      </c>
      <c r="AO209" s="37">
        <v>2</v>
      </c>
      <c r="AP209" s="37">
        <f>parameters!$J$21*TechniqueData[[#This Row],[TAT Utility]]+parameters!$J$22*TechniqueData[[#This Row],[Count Utility]]</f>
        <v>0.36666666666666664</v>
      </c>
      <c r="AQ209" s="37">
        <f>(TechniqueData[[#This Row],[Total Top Att&amp;ck Score ]]-parameters!$D$19)/(parameters!$D$20-parameters!$D$19)</f>
        <v>46.995330142857142</v>
      </c>
      <c r="AR209" s="37">
        <f>IF(TechniqueData[[#This Row],[TAT Utility (unclipped)]]&gt;1,1, IF(TechniqueData[[#This Row],[TAT Utility (unclipped)]]&lt;0,0, TechniqueData[[#This Row],[TAT Utility (unclipped)]]) )</f>
        <v>1</v>
      </c>
      <c r="AS209" s="37">
        <f>(TechniqueData[[#This Row],[Ransomware (Total '# of ATT&amp;CK Observations)]]-parameters!$D$21)/(parameters!$D$22-parameters!$D$21)</f>
        <v>9.5238095238095233E-2</v>
      </c>
      <c r="AT209" s="37">
        <f>IF(TechniqueData[[#This Row],[Count Utility (unclipped)]]&gt;1,1, IF(TechniqueData[[#This Row],[Count Utility (unclipped)]]&lt;0,0, TechniqueData[[#This Row],[Count Utility (unclipped)]]) )</f>
        <v>9.5238095238095233E-2</v>
      </c>
      <c r="AU20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2.2854919115646255</v>
      </c>
    </row>
    <row r="210" spans="1:47" ht="17" x14ac:dyDescent="0.2">
      <c r="A210" s="37">
        <f>parameters!$J$21*TechniqueData[[#This Row],[TAT Utility]]+parameters!$J$22*TechniqueData[[#This Row],[Count Utility]]</f>
        <v>0.43333333333333335</v>
      </c>
      <c r="B210" s="37">
        <f t="shared" si="3"/>
        <v>214.92825357142857</v>
      </c>
      <c r="C210" s="37" t="s">
        <v>744</v>
      </c>
      <c r="D210" s="58" t="s">
        <v>745</v>
      </c>
      <c r="E210" s="37"/>
      <c r="F210" s="37">
        <v>2</v>
      </c>
      <c r="G210" s="37">
        <v>1</v>
      </c>
      <c r="H210" s="37">
        <f>parameters!$J$10*TechniqueData[[#This Row],[Before Utility]]+parameters!$J$11*TechniqueData[[#This Row],[After Utility]]</f>
        <v>0.15000000000000002</v>
      </c>
      <c r="I210" s="37">
        <f>(TechniqueData[[#This Row],[Num. TID Before]]-parameters!$D$8)/(parameters!$D$9-parameters!$D$8)</f>
        <v>0.2</v>
      </c>
      <c r="J210" s="37">
        <f>IF(TechniqueData[[#This Row],[Before Utility (unclipped)]]&gt;1,1, IF(TechniqueData[[#This Row],[Before Utility (unclipped)]]&lt;0,0, TechniqueData[[#This Row],[Before Utility (unclipped)]]))</f>
        <v>0.2</v>
      </c>
      <c r="K210" s="37">
        <f>(TechniqueData[[#This Row],[Num. TID After]]-parameters!$D$10)/(parameters!$D$11-parameters!$D$10)</f>
        <v>0.1</v>
      </c>
      <c r="L210" s="37">
        <f>IF(TechniqueData[[#This Row],[After Utility (unclipped)]]&gt;1,1, IF(TechniqueData[[#This Row],[After Utility (unclipped)]]&lt;0,0, TechniqueData[[#This Row],[After Utility (unclipped)]]))</f>
        <v>0.1</v>
      </c>
      <c r="M210" s="37">
        <v>2.4805000000000001E-2</v>
      </c>
      <c r="N210" s="68">
        <v>0</v>
      </c>
      <c r="O210" s="68">
        <v>0</v>
      </c>
      <c r="P210" s="68">
        <v>0</v>
      </c>
      <c r="Q210" s="68">
        <v>0</v>
      </c>
      <c r="R210" s="69" t="s">
        <v>134</v>
      </c>
      <c r="S210" s="69">
        <v>2</v>
      </c>
      <c r="T210" s="69" t="s">
        <v>74</v>
      </c>
      <c r="U210" s="69">
        <v>7</v>
      </c>
      <c r="V210" s="37">
        <f>parameters!$J$4*TechniqueData[[#This Row],[Mitigations Utility]] + parameters!$J$5*TechniqueData[[#This Row],[Detections Utility]]</f>
        <v>8.5714095238095242E-2</v>
      </c>
      <c r="W210" s="37">
        <v>9</v>
      </c>
      <c r="X210" s="37">
        <v>0.163636</v>
      </c>
      <c r="Y210" s="37">
        <v>0.163636</v>
      </c>
      <c r="Z210" s="37">
        <v>0</v>
      </c>
      <c r="AA210" s="37">
        <v>0</v>
      </c>
      <c r="AB210" s="37">
        <v>0</v>
      </c>
      <c r="AC210" s="37"/>
      <c r="AD210" s="58" t="s">
        <v>75</v>
      </c>
      <c r="AE210" s="37" t="str" cm="1">
        <f t="array" ref="AE210">IF(SUMPRODUCT(--(NOT(ISERR(SEARCH({"Process","Command","Script","WMI","Module","Pipe","Service"},AD210)))))&gt;0,"1","0")</f>
        <v>0</v>
      </c>
      <c r="AF210" s="37">
        <v>206</v>
      </c>
      <c r="AG210" s="37" t="str" cm="1">
        <f t="array" ref="AG210">IF(SUMPRODUCT(--(NOT(ISERR(SEARCH({"Network","Firewall"},AD210)))))&gt;0,"1","0")</f>
        <v>1</v>
      </c>
      <c r="AH210" s="37">
        <v>206</v>
      </c>
      <c r="AI210" s="37" t="str" cm="1">
        <f t="array" ref="AI210">IF(SUMPRODUCT(--(NOT(ISERR(SEARCH({"File","Group","Logon","Schedule","User","Registry","Active","Application"},AD210)))))&gt;0,"1","0")</f>
        <v>0</v>
      </c>
      <c r="AJ210" s="37">
        <v>206</v>
      </c>
      <c r="AK210" s="37" t="str" cm="1">
        <f t="array" ref="AK210">IF(SUMPRODUCT(--(NOT(ISERR(SEARCH({"Cloud","Cluster","Container","Image","Instance","Pod","Snapshot","Volume"},AD210)))))&gt;0,"1","0")</f>
        <v>0</v>
      </c>
      <c r="AL210" s="37">
        <v>206</v>
      </c>
      <c r="AM210" s="37" t="str" cm="1">
        <f t="array" ref="AM210">IF(SUMPRODUCT(--(NOT(ISERR(SEARCH({"Drive","Firmware","Host","Kernel"},AD210)))))&gt;0,"1","0")</f>
        <v>0</v>
      </c>
      <c r="AN210" s="37">
        <v>0</v>
      </c>
      <c r="AO210" s="37">
        <v>4</v>
      </c>
      <c r="AP210" s="37">
        <f>parameters!$J$21*TechniqueData[[#This Row],[TAT Utility]]+parameters!$J$22*TechniqueData[[#This Row],[Count Utility]]</f>
        <v>0.43333333333333335</v>
      </c>
      <c r="AQ210" s="37">
        <f>(TechniqueData[[#This Row],[Total Top Att&amp;ck Score ]]-parameters!$D$19)/(parameters!$D$20-parameters!$D$19)</f>
        <v>71.64275119047619</v>
      </c>
      <c r="AR210" s="37">
        <f>IF(TechniqueData[[#This Row],[TAT Utility (unclipped)]]&gt;1,1, IF(TechniqueData[[#This Row],[TAT Utility (unclipped)]]&lt;0,0, TechniqueData[[#This Row],[TAT Utility (unclipped)]]) )</f>
        <v>1</v>
      </c>
      <c r="AS210" s="37">
        <f>(TechniqueData[[#This Row],[Ransomware (Total '# of ATT&amp;CK Observations)]]-parameters!$D$21)/(parameters!$D$22-parameters!$D$21)</f>
        <v>0.19047619047619047</v>
      </c>
      <c r="AT210" s="37">
        <f>IF(TechniqueData[[#This Row],[Count Utility (unclipped)]]&gt;1,1, IF(TechniqueData[[#This Row],[Count Utility (unclipped)]]&lt;0,0, TechniqueData[[#This Row],[Count Utility (unclipped)]]) )</f>
        <v>0.19047619047619047</v>
      </c>
      <c r="AU21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6.9183572562358266</v>
      </c>
    </row>
    <row r="211" spans="1:47" ht="17" x14ac:dyDescent="0.2">
      <c r="A211" s="37">
        <f>parameters!$J$21*TechniqueData[[#This Row],[TAT Utility]]+parameters!$J$22*TechniqueData[[#This Row],[Count Utility]]</f>
        <v>0.33333333333333331</v>
      </c>
      <c r="B211" s="37">
        <f t="shared" si="3"/>
        <v>157.90460400000001</v>
      </c>
      <c r="C211" s="37" t="s">
        <v>746</v>
      </c>
      <c r="D211" s="58" t="s">
        <v>745</v>
      </c>
      <c r="E211" s="37" t="s">
        <v>747</v>
      </c>
      <c r="F211" s="37">
        <v>1</v>
      </c>
      <c r="G211" s="37">
        <v>1</v>
      </c>
      <c r="H211" s="37">
        <f>parameters!$J$10*TechniqueData[[#This Row],[Before Utility]]+parameters!$J$11*TechniqueData[[#This Row],[After Utility]]</f>
        <v>0.1</v>
      </c>
      <c r="I211" s="37">
        <f>(TechniqueData[[#This Row],[Num. TID Before]]-parameters!$D$8)/(parameters!$D$9-parameters!$D$8)</f>
        <v>0.1</v>
      </c>
      <c r="J211" s="37">
        <f>IF(TechniqueData[[#This Row],[Before Utility (unclipped)]]&gt;1,1, IF(TechniqueData[[#This Row],[Before Utility (unclipped)]]&lt;0,0, TechniqueData[[#This Row],[Before Utility (unclipped)]]))</f>
        <v>0.1</v>
      </c>
      <c r="K211" s="37">
        <f>(TechniqueData[[#This Row],[Num. TID After]]-parameters!$D$10)/(parameters!$D$11-parameters!$D$10)</f>
        <v>0.1</v>
      </c>
      <c r="L211" s="37">
        <f>IF(TechniqueData[[#This Row],[After Utility (unclipped)]]&gt;1,1, IF(TechniqueData[[#This Row],[After Utility (unclipped)]]&lt;0,0, TechniqueData[[#This Row],[After Utility (unclipped)]]))</f>
        <v>0.1</v>
      </c>
      <c r="M211" s="37">
        <v>0</v>
      </c>
      <c r="N211" s="68">
        <v>0</v>
      </c>
      <c r="O211" s="68">
        <v>1</v>
      </c>
      <c r="P211" s="68">
        <v>0</v>
      </c>
      <c r="Q211" s="68">
        <v>0</v>
      </c>
      <c r="R211" s="69" t="s">
        <v>134</v>
      </c>
      <c r="S211" s="69">
        <v>2</v>
      </c>
      <c r="T211" s="69" t="s">
        <v>74</v>
      </c>
      <c r="U211" s="69">
        <v>7</v>
      </c>
      <c r="V211" s="37">
        <f>parameters!$J$4*TechniqueData[[#This Row],[Mitigations Utility]] + parameters!$J$5*TechniqueData[[#This Row],[Detections Utility]]</f>
        <v>9.0476000000000001E-2</v>
      </c>
      <c r="W211" s="37">
        <v>9</v>
      </c>
      <c r="X211" s="37">
        <v>0.163636</v>
      </c>
      <c r="Y211" s="37">
        <v>0.163636</v>
      </c>
      <c r="Z211" s="37">
        <v>1</v>
      </c>
      <c r="AA211" s="37">
        <v>0.01</v>
      </c>
      <c r="AB211" s="37">
        <v>0.01</v>
      </c>
      <c r="AC211" s="37"/>
      <c r="AD211" s="58" t="s">
        <v>75</v>
      </c>
      <c r="AE211" s="37" t="str" cm="1">
        <f t="array" ref="AE211">IF(SUMPRODUCT(--(NOT(ISERR(SEARCH({"Process","Command","Script","WMI","Module","Pipe","Service"},AD211)))))&gt;0,"1","0")</f>
        <v>0</v>
      </c>
      <c r="AF211" s="37">
        <v>207</v>
      </c>
      <c r="AG211" s="37" t="str" cm="1">
        <f t="array" ref="AG211">IF(SUMPRODUCT(--(NOT(ISERR(SEARCH({"Network","Firewall"},AD211)))))&gt;0,"1","0")</f>
        <v>1</v>
      </c>
      <c r="AH211" s="37">
        <v>207</v>
      </c>
      <c r="AI211" s="37" t="str" cm="1">
        <f t="array" ref="AI211">IF(SUMPRODUCT(--(NOT(ISERR(SEARCH({"File","Group","Logon","Schedule","User","Registry","Active","Application"},AD211)))))&gt;0,"1","0")</f>
        <v>0</v>
      </c>
      <c r="AJ211" s="37">
        <v>207</v>
      </c>
      <c r="AK211" s="37" t="str" cm="1">
        <f t="array" ref="AK211">IF(SUMPRODUCT(--(NOT(ISERR(SEARCH({"Cloud","Cluster","Container","Image","Instance","Pod","Snapshot","Volume"},AD211)))))&gt;0,"1","0")</f>
        <v>0</v>
      </c>
      <c r="AL211" s="37">
        <v>207</v>
      </c>
      <c r="AM211" s="37" t="str" cm="1">
        <f t="array" ref="AM211">IF(SUMPRODUCT(--(NOT(ISERR(SEARCH({"Drive","Firmware","Host","Kernel"},AD211)))))&gt;0,"1","0")</f>
        <v>0</v>
      </c>
      <c r="AN211" s="37">
        <v>0</v>
      </c>
      <c r="AO211" s="37">
        <v>1</v>
      </c>
      <c r="AP211" s="37">
        <f>parameters!$J$21*TechniqueData[[#This Row],[TAT Utility]]+parameters!$J$22*TechniqueData[[#This Row],[Count Utility]]</f>
        <v>0.33333333333333331</v>
      </c>
      <c r="AQ211" s="37">
        <f>(TechniqueData[[#This Row],[Total Top Att&amp;ck Score ]]-parameters!$D$19)/(parameters!$D$20-parameters!$D$19)</f>
        <v>52.634868000000004</v>
      </c>
      <c r="AR211" s="37">
        <f>IF(TechniqueData[[#This Row],[TAT Utility (unclipped)]]&gt;1,1, IF(TechniqueData[[#This Row],[TAT Utility (unclipped)]]&lt;0,0, TechniqueData[[#This Row],[TAT Utility (unclipped)]]) )</f>
        <v>1</v>
      </c>
      <c r="AS211" s="37">
        <f>(TechniqueData[[#This Row],[Ransomware (Total '# of ATT&amp;CK Observations)]]-parameters!$D$21)/(parameters!$D$22-parameters!$D$21)</f>
        <v>4.7619047619047616E-2</v>
      </c>
      <c r="AT211" s="37">
        <f>IF(TechniqueData[[#This Row],[Count Utility (unclipped)]]&gt;1,1, IF(TechniqueData[[#This Row],[Count Utility (unclipped)]]&lt;0,0, TechniqueData[[#This Row],[Count Utility (unclipped)]]) )</f>
        <v>4.7619047619047616E-2</v>
      </c>
      <c r="AU21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1.2770206666666666</v>
      </c>
    </row>
    <row r="212" spans="1:47" ht="17" x14ac:dyDescent="0.2">
      <c r="A212" s="37">
        <f>parameters!$J$21*TechniqueData[[#This Row],[TAT Utility]]+parameters!$J$22*TechniqueData[[#This Row],[Count Utility]]</f>
        <v>0.3</v>
      </c>
      <c r="B212" s="37">
        <f t="shared" si="3"/>
        <v>154.69984133333332</v>
      </c>
      <c r="C212" s="37" t="s">
        <v>748</v>
      </c>
      <c r="D212" s="58" t="s">
        <v>745</v>
      </c>
      <c r="E212" s="37" t="s">
        <v>749</v>
      </c>
      <c r="F212" s="37">
        <v>1</v>
      </c>
      <c r="G212" s="37">
        <v>1</v>
      </c>
      <c r="H212" s="37">
        <f>parameters!$J$10*TechniqueData[[#This Row],[Before Utility]]+parameters!$J$11*TechniqueData[[#This Row],[After Utility]]</f>
        <v>0.1</v>
      </c>
      <c r="I212" s="37">
        <f>(TechniqueData[[#This Row],[Num. TID Before]]-parameters!$D$8)/(parameters!$D$9-parameters!$D$8)</f>
        <v>0.1</v>
      </c>
      <c r="J212" s="37">
        <f>IF(TechniqueData[[#This Row],[Before Utility (unclipped)]]&gt;1,1, IF(TechniqueData[[#This Row],[Before Utility (unclipped)]]&lt;0,0, TechniqueData[[#This Row],[Before Utility (unclipped)]]))</f>
        <v>0.1</v>
      </c>
      <c r="K212" s="37">
        <f>(TechniqueData[[#This Row],[Num. TID After]]-parameters!$D$10)/(parameters!$D$11-parameters!$D$10)</f>
        <v>0.1</v>
      </c>
      <c r="L212" s="37">
        <f>IF(TechniqueData[[#This Row],[After Utility (unclipped)]]&gt;1,1, IF(TechniqueData[[#This Row],[After Utility (unclipped)]]&lt;0,0, TechniqueData[[#This Row],[After Utility (unclipped)]]))</f>
        <v>0.1</v>
      </c>
      <c r="M212" s="37">
        <v>0</v>
      </c>
      <c r="N212" s="68">
        <v>0</v>
      </c>
      <c r="O212" s="68">
        <v>0</v>
      </c>
      <c r="P212" s="68">
        <v>0</v>
      </c>
      <c r="Q212" s="68">
        <v>0</v>
      </c>
      <c r="R212" s="69" t="s">
        <v>134</v>
      </c>
      <c r="S212" s="69">
        <v>2</v>
      </c>
      <c r="T212" s="69" t="s">
        <v>74</v>
      </c>
      <c r="U212" s="69">
        <v>7</v>
      </c>
      <c r="V212" s="37">
        <f>parameters!$J$4*TechniqueData[[#This Row],[Mitigations Utility]] + parameters!$J$5*TechniqueData[[#This Row],[Detections Utility]]</f>
        <v>8.5714095238095242E-2</v>
      </c>
      <c r="W212" s="37">
        <v>9</v>
      </c>
      <c r="X212" s="37">
        <v>0.163636</v>
      </c>
      <c r="Y212" s="37">
        <v>0.163636</v>
      </c>
      <c r="Z212" s="37">
        <v>0</v>
      </c>
      <c r="AA212" s="37">
        <v>0</v>
      </c>
      <c r="AB212" s="37">
        <v>0</v>
      </c>
      <c r="AC212" s="37"/>
      <c r="AD212" s="58" t="s">
        <v>75</v>
      </c>
      <c r="AE212" s="37" t="str" cm="1">
        <f t="array" ref="AE212">IF(SUMPRODUCT(--(NOT(ISERR(SEARCH({"Process","Command","Script","WMI","Module","Pipe","Service"},AD212)))))&gt;0,"1","0")</f>
        <v>0</v>
      </c>
      <c r="AF212" s="37">
        <v>208</v>
      </c>
      <c r="AG212" s="37" t="str" cm="1">
        <f t="array" ref="AG212">IF(SUMPRODUCT(--(NOT(ISERR(SEARCH({"Network","Firewall"},AD212)))))&gt;0,"1","0")</f>
        <v>1</v>
      </c>
      <c r="AH212" s="37">
        <v>208</v>
      </c>
      <c r="AI212" s="37" t="str" cm="1">
        <f t="array" ref="AI212">IF(SUMPRODUCT(--(NOT(ISERR(SEARCH({"File","Group","Logon","Schedule","User","Registry","Active","Application"},AD212)))))&gt;0,"1","0")</f>
        <v>0</v>
      </c>
      <c r="AJ212" s="37">
        <v>208</v>
      </c>
      <c r="AK212" s="37" t="str" cm="1">
        <f t="array" ref="AK212">IF(SUMPRODUCT(--(NOT(ISERR(SEARCH({"Cloud","Cluster","Container","Image","Instance","Pod","Snapshot","Volume"},AD212)))))&gt;0,"1","0")</f>
        <v>0</v>
      </c>
      <c r="AL212" s="37">
        <v>208</v>
      </c>
      <c r="AM212" s="37" t="str" cm="1">
        <f t="array" ref="AM212">IF(SUMPRODUCT(--(NOT(ISERR(SEARCH({"Drive","Firmware","Host","Kernel"},AD212)))))&gt;0,"1","0")</f>
        <v>0</v>
      </c>
      <c r="AN212" s="37">
        <v>0</v>
      </c>
      <c r="AO212" s="37">
        <v>0</v>
      </c>
      <c r="AP212" s="37">
        <f>parameters!$J$21*TechniqueData[[#This Row],[TAT Utility]]+parameters!$J$22*TechniqueData[[#This Row],[Count Utility]]</f>
        <v>0.3</v>
      </c>
      <c r="AQ212" s="37">
        <f>(TechniqueData[[#This Row],[Total Top Att&amp;ck Score ]]-parameters!$D$19)/(parameters!$D$20-parameters!$D$19)</f>
        <v>51.566613777777775</v>
      </c>
      <c r="AR212" s="37">
        <f>IF(TechniqueData[[#This Row],[TAT Utility (unclipped)]]&gt;1,1, IF(TechniqueData[[#This Row],[TAT Utility (unclipped)]]&lt;0,0, TechniqueData[[#This Row],[TAT Utility (unclipped)]]) )</f>
        <v>1</v>
      </c>
      <c r="AS212" s="37">
        <f>(TechniqueData[[#This Row],[Ransomware (Total '# of ATT&amp;CK Observations)]]-parameters!$D$21)/(parameters!$D$22-parameters!$D$21)</f>
        <v>0</v>
      </c>
      <c r="AT212" s="37">
        <f>IF(TechniqueData[[#This Row],[Count Utility (unclipped)]]&gt;1,1, IF(TechniqueData[[#This Row],[Count Utility (unclipped)]]&lt;0,0, TechniqueData[[#This Row],[Count Utility (unclipped)]]) )</f>
        <v>0</v>
      </c>
      <c r="AU21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13" spans="1:47" ht="85" x14ac:dyDescent="0.2">
      <c r="A213" s="37">
        <f>parameters!$J$21*TechniqueData[[#This Row],[TAT Utility]]+parameters!$J$22*TechniqueData[[#This Row],[Count Utility]]</f>
        <v>0.33333333333333331</v>
      </c>
      <c r="B213" s="37">
        <f t="shared" si="3"/>
        <v>442.41432557142855</v>
      </c>
      <c r="C213" s="37" t="s">
        <v>750</v>
      </c>
      <c r="D213" s="58" t="s">
        <v>751</v>
      </c>
      <c r="E213" s="37"/>
      <c r="F213" s="37">
        <v>1</v>
      </c>
      <c r="G213" s="37">
        <v>1</v>
      </c>
      <c r="H213" s="37">
        <f>parameters!$J$10*TechniqueData[[#This Row],[Before Utility]]+parameters!$J$11*TechniqueData[[#This Row],[After Utility]]</f>
        <v>0.1</v>
      </c>
      <c r="I213" s="37">
        <f>(TechniqueData[[#This Row],[Num. TID Before]]-parameters!$D$8)/(parameters!$D$9-parameters!$D$8)</f>
        <v>0.1</v>
      </c>
      <c r="J213" s="37">
        <f>IF(TechniqueData[[#This Row],[Before Utility (unclipped)]]&gt;1,1, IF(TechniqueData[[#This Row],[Before Utility (unclipped)]]&lt;0,0, TechniqueData[[#This Row],[Before Utility (unclipped)]]))</f>
        <v>0.1</v>
      </c>
      <c r="K213" s="37">
        <f>(TechniqueData[[#This Row],[Num. TID After]]-parameters!$D$10)/(parameters!$D$11-parameters!$D$10)</f>
        <v>0.1</v>
      </c>
      <c r="L213" s="37">
        <f>IF(TechniqueData[[#This Row],[After Utility (unclipped)]]&gt;1,1, IF(TechniqueData[[#This Row],[After Utility (unclipped)]]&lt;0,0, TechniqueData[[#This Row],[After Utility (unclipped)]]))</f>
        <v>0.1</v>
      </c>
      <c r="M213" s="37">
        <v>0</v>
      </c>
      <c r="N213" s="68">
        <v>0</v>
      </c>
      <c r="O213" s="68">
        <v>7</v>
      </c>
      <c r="P213" s="68">
        <v>5</v>
      </c>
      <c r="Q213" s="68">
        <v>0</v>
      </c>
      <c r="R213" s="69" t="s">
        <v>752</v>
      </c>
      <c r="S213" s="69">
        <v>21</v>
      </c>
      <c r="T213" s="69" t="s">
        <v>753</v>
      </c>
      <c r="U213" s="69">
        <v>18</v>
      </c>
      <c r="V213" s="37">
        <f>parameters!$J$4*TechniqueData[[#This Row],[Mitigations Utility]] + parameters!$J$5*TechniqueData[[#This Row],[Detections Utility]]</f>
        <v>0.4285714761904762</v>
      </c>
      <c r="W213" s="37">
        <v>39</v>
      </c>
      <c r="X213" s="37">
        <v>0.70909100000000003</v>
      </c>
      <c r="Y213" s="37">
        <v>0.70909100000000003</v>
      </c>
      <c r="Z213" s="37">
        <v>12</v>
      </c>
      <c r="AA213" s="37">
        <v>0.12</v>
      </c>
      <c r="AB213" s="37">
        <v>0.12</v>
      </c>
      <c r="AC213" s="37"/>
      <c r="AD213" s="58" t="s">
        <v>754</v>
      </c>
      <c r="AE213" s="37" t="str" cm="1">
        <f t="array" ref="AE213">IF(SUMPRODUCT(--(NOT(ISERR(SEARCH({"Process","Command","Script","WMI","Module","Pipe","Service"},AD213)))))&gt;0,"1","0")</f>
        <v>0</v>
      </c>
      <c r="AF213" s="37">
        <v>209</v>
      </c>
      <c r="AG213" s="37" t="str" cm="1">
        <f t="array" ref="AG213">IF(SUMPRODUCT(--(NOT(ISERR(SEARCH({"Network","Firewall"},AD213)))))&gt;0,"1","0")</f>
        <v>1</v>
      </c>
      <c r="AH213" s="37">
        <v>209</v>
      </c>
      <c r="AI213" s="37" t="str" cm="1">
        <f t="array" ref="AI213">IF(SUMPRODUCT(--(NOT(ISERR(SEARCH({"File","Group","Logon","Schedule","User","Registry","Active","Application"},AD213)))))&gt;0,"1","0")</f>
        <v>1</v>
      </c>
      <c r="AJ213" s="37">
        <v>209</v>
      </c>
      <c r="AK213" s="37" t="str" cm="1">
        <f t="array" ref="AK213">IF(SUMPRODUCT(--(NOT(ISERR(SEARCH({"Cloud","Cluster","Container","Image","Instance","Pod","Snapshot","Volume"},AD213)))))&gt;0,"1","0")</f>
        <v>0</v>
      </c>
      <c r="AL213" s="37">
        <v>209</v>
      </c>
      <c r="AM213" s="37" t="str" cm="1">
        <f t="array" ref="AM213">IF(SUMPRODUCT(--(NOT(ISERR(SEARCH({"Drive","Firmware","Host","Kernel"},AD213)))))&gt;0,"1","0")</f>
        <v>0</v>
      </c>
      <c r="AN213" s="37">
        <v>0</v>
      </c>
      <c r="AO213" s="37">
        <v>1</v>
      </c>
      <c r="AP213" s="37">
        <f>parameters!$J$21*TechniqueData[[#This Row],[TAT Utility]]+parameters!$J$22*TechniqueData[[#This Row],[Count Utility]]</f>
        <v>0.33333333333333331</v>
      </c>
      <c r="AQ213" s="37">
        <f>(TechniqueData[[#This Row],[Total Top Att&amp;ck Score ]]-parameters!$D$19)/(parameters!$D$20-parameters!$D$19)</f>
        <v>147.47144185714285</v>
      </c>
      <c r="AR213" s="37">
        <f>IF(TechniqueData[[#This Row],[TAT Utility (unclipped)]]&gt;1,1, IF(TechniqueData[[#This Row],[TAT Utility (unclipped)]]&lt;0,0, TechniqueData[[#This Row],[TAT Utility (unclipped)]]) )</f>
        <v>1</v>
      </c>
      <c r="AS213" s="37">
        <f>(TechniqueData[[#This Row],[Ransomware (Total '# of ATT&amp;CK Observations)]]-parameters!$D$21)/(parameters!$D$22-parameters!$D$21)</f>
        <v>4.7619047619047616E-2</v>
      </c>
      <c r="AT213" s="37">
        <f>IF(TechniqueData[[#This Row],[Count Utility (unclipped)]]&gt;1,1, IF(TechniqueData[[#This Row],[Count Utility (unclipped)]]&lt;0,0, TechniqueData[[#This Row],[Count Utility (unclipped)]]) )</f>
        <v>4.7619047619047616E-2</v>
      </c>
      <c r="AU21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3.5350343299319724</v>
      </c>
    </row>
    <row r="214" spans="1:47" ht="68" x14ac:dyDescent="0.2">
      <c r="A214" s="37">
        <f>parameters!$J$21*TechniqueData[[#This Row],[TAT Utility]]+parameters!$J$22*TechniqueData[[#This Row],[Count Utility]]</f>
        <v>0.4</v>
      </c>
      <c r="B214" s="37">
        <f t="shared" si="3"/>
        <v>350.69235447619053</v>
      </c>
      <c r="C214" s="37" t="s">
        <v>755</v>
      </c>
      <c r="D214" s="58" t="s">
        <v>756</v>
      </c>
      <c r="E214" s="37"/>
      <c r="F214" s="37">
        <v>2</v>
      </c>
      <c r="G214" s="37">
        <v>2</v>
      </c>
      <c r="H214" s="37">
        <f>parameters!$J$10*TechniqueData[[#This Row],[Before Utility]]+parameters!$J$11*TechniqueData[[#This Row],[After Utility]]</f>
        <v>0.2</v>
      </c>
      <c r="I214" s="37">
        <f>(TechniqueData[[#This Row],[Num. TID Before]]-parameters!$D$8)/(parameters!$D$9-parameters!$D$8)</f>
        <v>0.2</v>
      </c>
      <c r="J214" s="37">
        <f>IF(TechniqueData[[#This Row],[Before Utility (unclipped)]]&gt;1,1, IF(TechniqueData[[#This Row],[Before Utility (unclipped)]]&lt;0,0, TechniqueData[[#This Row],[Before Utility (unclipped)]]))</f>
        <v>0.2</v>
      </c>
      <c r="K214" s="37">
        <f>(TechniqueData[[#This Row],[Num. TID After]]-parameters!$D$10)/(parameters!$D$11-parameters!$D$10)</f>
        <v>0.2</v>
      </c>
      <c r="L214" s="37">
        <f>IF(TechniqueData[[#This Row],[After Utility (unclipped)]]&gt;1,1, IF(TechniqueData[[#This Row],[After Utility (unclipped)]]&lt;0,0, TechniqueData[[#This Row],[After Utility (unclipped)]]))</f>
        <v>0.2</v>
      </c>
      <c r="M214" s="37">
        <v>2.709E-3</v>
      </c>
      <c r="N214" s="68">
        <v>0</v>
      </c>
      <c r="O214" s="68">
        <v>0</v>
      </c>
      <c r="P214" s="68">
        <v>12</v>
      </c>
      <c r="Q214" s="68">
        <v>5</v>
      </c>
      <c r="R214" s="69" t="s">
        <v>757</v>
      </c>
      <c r="S214" s="69">
        <v>7</v>
      </c>
      <c r="T214" s="69" t="s">
        <v>422</v>
      </c>
      <c r="U214" s="69">
        <v>7</v>
      </c>
      <c r="V214" s="37">
        <f>parameters!$J$4*TechniqueData[[#This Row],[Mitigations Utility]] + parameters!$J$5*TechniqueData[[#This Row],[Detections Utility]]</f>
        <v>0.21428547619047622</v>
      </c>
      <c r="W214" s="37">
        <v>14</v>
      </c>
      <c r="X214" s="37">
        <v>0.25454500000000002</v>
      </c>
      <c r="Y214" s="37">
        <v>0.25454500000000002</v>
      </c>
      <c r="Z214" s="37">
        <v>17</v>
      </c>
      <c r="AA214" s="37">
        <v>0.17</v>
      </c>
      <c r="AB214" s="37">
        <v>0.17</v>
      </c>
      <c r="AC214" s="37"/>
      <c r="AD214" s="58" t="s">
        <v>758</v>
      </c>
      <c r="AE214" s="37" t="str" cm="1">
        <f t="array" ref="AE214">IF(SUMPRODUCT(--(NOT(ISERR(SEARCH({"Process","Command","Script","WMI","Module","Pipe","Service"},AD214)))))&gt;0,"1","0")</f>
        <v>1</v>
      </c>
      <c r="AF214" s="37">
        <v>210</v>
      </c>
      <c r="AG214" s="37" t="str" cm="1">
        <f t="array" ref="AG214">IF(SUMPRODUCT(--(NOT(ISERR(SEARCH({"Network","Firewall"},AD214)))))&gt;0,"1","0")</f>
        <v>0</v>
      </c>
      <c r="AH214" s="37">
        <v>210</v>
      </c>
      <c r="AI214" s="37" t="str" cm="1">
        <f t="array" ref="AI214">IF(SUMPRODUCT(--(NOT(ISERR(SEARCH({"File","Group","Logon","Schedule","User","Registry","Active","Application"},AD214)))))&gt;0,"1","0")</f>
        <v>1</v>
      </c>
      <c r="AJ214" s="37">
        <v>210</v>
      </c>
      <c r="AK214" s="37" t="str" cm="1">
        <f t="array" ref="AK214">IF(SUMPRODUCT(--(NOT(ISERR(SEARCH({"Cloud","Cluster","Container","Image","Instance","Pod","Snapshot","Volume"},AD214)))))&gt;0,"1","0")</f>
        <v>0</v>
      </c>
      <c r="AL214" s="37">
        <v>210</v>
      </c>
      <c r="AM214" s="37" t="str" cm="1">
        <f t="array" ref="AM214">IF(SUMPRODUCT(--(NOT(ISERR(SEARCH({"Drive","Firmware","Host","Kernel"},AD214)))))&gt;0,"1","0")</f>
        <v>0</v>
      </c>
      <c r="AN214" s="37">
        <v>0</v>
      </c>
      <c r="AO214" s="37">
        <v>3</v>
      </c>
      <c r="AP214" s="37">
        <f>parameters!$J$21*TechniqueData[[#This Row],[TAT Utility]]+parameters!$J$22*TechniqueData[[#This Row],[Count Utility]]</f>
        <v>0.4</v>
      </c>
      <c r="AQ214" s="37">
        <f>(TechniqueData[[#This Row],[Total Top Att&amp;ck Score ]]-parameters!$D$19)/(parameters!$D$20-parameters!$D$19)</f>
        <v>116.89745149206351</v>
      </c>
      <c r="AR214" s="37">
        <f>IF(TechniqueData[[#This Row],[TAT Utility (unclipped)]]&gt;1,1, IF(TechniqueData[[#This Row],[TAT Utility (unclipped)]]&lt;0,0, TechniqueData[[#This Row],[TAT Utility (unclipped)]]) )</f>
        <v>1</v>
      </c>
      <c r="AS214" s="37">
        <f>(TechniqueData[[#This Row],[Ransomware (Total '# of ATT&amp;CK Observations)]]-parameters!$D$21)/(parameters!$D$22-parameters!$D$21)</f>
        <v>0.14285714285714285</v>
      </c>
      <c r="AT214" s="37">
        <f>IF(TechniqueData[[#This Row],[Count Utility (unclipped)]]&gt;1,1, IF(TechniqueData[[#This Row],[Count Utility (unclipped)]]&lt;0,0, TechniqueData[[#This Row],[Count Utility (unclipped)]]) )</f>
        <v>0.14285714285714285</v>
      </c>
      <c r="AU21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8.4212465351473931</v>
      </c>
    </row>
    <row r="215" spans="1:47" ht="34" x14ac:dyDescent="0.2">
      <c r="A215" s="37">
        <f>parameters!$J$21*TechniqueData[[#This Row],[TAT Utility]]+parameters!$J$22*TechniqueData[[#This Row],[Count Utility]]</f>
        <v>0.36666666666666664</v>
      </c>
      <c r="B215" s="37">
        <f t="shared" si="3"/>
        <v>241.42837023809523</v>
      </c>
      <c r="C215" s="37" t="s">
        <v>759</v>
      </c>
      <c r="D215" s="58" t="s">
        <v>756</v>
      </c>
      <c r="E215" s="37" t="s">
        <v>760</v>
      </c>
      <c r="F215" s="37">
        <v>1</v>
      </c>
      <c r="G215" s="37">
        <v>1</v>
      </c>
      <c r="H215" s="37">
        <f>parameters!$J$10*TechniqueData[[#This Row],[Before Utility]]+parameters!$J$11*TechniqueData[[#This Row],[After Utility]]</f>
        <v>0.1</v>
      </c>
      <c r="I215" s="37">
        <f>(TechniqueData[[#This Row],[Num. TID Before]]-parameters!$D$8)/(parameters!$D$9-parameters!$D$8)</f>
        <v>0.1</v>
      </c>
      <c r="J215" s="37">
        <f>IF(TechniqueData[[#This Row],[Before Utility (unclipped)]]&gt;1,1, IF(TechniqueData[[#This Row],[Before Utility (unclipped)]]&lt;0,0, TechniqueData[[#This Row],[Before Utility (unclipped)]]))</f>
        <v>0.1</v>
      </c>
      <c r="K215" s="37">
        <f>(TechniqueData[[#This Row],[Num. TID After]]-parameters!$D$10)/(parameters!$D$11-parameters!$D$10)</f>
        <v>0.1</v>
      </c>
      <c r="L215" s="37">
        <f>IF(TechniqueData[[#This Row],[After Utility (unclipped)]]&gt;1,1, IF(TechniqueData[[#This Row],[After Utility (unclipped)]]&lt;0,0, TechniqueData[[#This Row],[After Utility (unclipped)]]))</f>
        <v>0.1</v>
      </c>
      <c r="M215" s="37">
        <v>0</v>
      </c>
      <c r="N215" s="68">
        <v>0</v>
      </c>
      <c r="O215" s="68">
        <v>7</v>
      </c>
      <c r="P215" s="68">
        <v>1</v>
      </c>
      <c r="Q215" s="68">
        <v>3</v>
      </c>
      <c r="R215" s="69" t="s">
        <v>757</v>
      </c>
      <c r="S215" s="69">
        <v>7</v>
      </c>
      <c r="T215" s="69" t="s">
        <v>422</v>
      </c>
      <c r="U215" s="69">
        <v>7</v>
      </c>
      <c r="V215" s="37">
        <f>parameters!$J$4*TechniqueData[[#This Row],[Mitigations Utility]] + parameters!$J$5*TechniqueData[[#This Row],[Detections Utility]]</f>
        <v>0.18571404761904764</v>
      </c>
      <c r="W215" s="37">
        <v>14</v>
      </c>
      <c r="X215" s="37">
        <v>0.25454500000000002</v>
      </c>
      <c r="Y215" s="37">
        <v>0.25454500000000002</v>
      </c>
      <c r="Z215" s="37">
        <v>11</v>
      </c>
      <c r="AA215" s="37">
        <v>0.11</v>
      </c>
      <c r="AB215" s="37">
        <v>0.11</v>
      </c>
      <c r="AC215" s="37"/>
      <c r="AD215" s="58" t="s">
        <v>469</v>
      </c>
      <c r="AE215" s="37" t="str" cm="1">
        <f t="array" ref="AE215">IF(SUMPRODUCT(--(NOT(ISERR(SEARCH({"Process","Command","Script","WMI","Module","Pipe","Service"},AD215)))))&gt;0,"1","0")</f>
        <v>1</v>
      </c>
      <c r="AF215" s="37">
        <v>211</v>
      </c>
      <c r="AG215" s="37" t="str" cm="1">
        <f t="array" ref="AG215">IF(SUMPRODUCT(--(NOT(ISERR(SEARCH({"Network","Firewall"},AD215)))))&gt;0,"1","0")</f>
        <v>0</v>
      </c>
      <c r="AH215" s="37">
        <v>211</v>
      </c>
      <c r="AI215" s="37" t="str" cm="1">
        <f t="array" ref="AI215">IF(SUMPRODUCT(--(NOT(ISERR(SEARCH({"File","Group","Logon","Schedule","User","Registry","Active","Application"},AD215)))))&gt;0,"1","0")</f>
        <v>0</v>
      </c>
      <c r="AJ215" s="37">
        <v>211</v>
      </c>
      <c r="AK215" s="37" t="str" cm="1">
        <f t="array" ref="AK215">IF(SUMPRODUCT(--(NOT(ISERR(SEARCH({"Cloud","Cluster","Container","Image","Instance","Pod","Snapshot","Volume"},AD215)))))&gt;0,"1","0")</f>
        <v>0</v>
      </c>
      <c r="AL215" s="37">
        <v>211</v>
      </c>
      <c r="AM215" s="37" t="str" cm="1">
        <f t="array" ref="AM215">IF(SUMPRODUCT(--(NOT(ISERR(SEARCH({"Drive","Firmware","Host","Kernel"},AD215)))))&gt;0,"1","0")</f>
        <v>0</v>
      </c>
      <c r="AN215" s="37">
        <v>0</v>
      </c>
      <c r="AO215" s="37">
        <v>2</v>
      </c>
      <c r="AP215" s="37">
        <f>parameters!$J$21*TechniqueData[[#This Row],[TAT Utility]]+parameters!$J$22*TechniqueData[[#This Row],[Count Utility]]</f>
        <v>0.36666666666666664</v>
      </c>
      <c r="AQ215" s="37">
        <f>(TechniqueData[[#This Row],[Total Top Att&amp;ck Score ]]-parameters!$D$19)/(parameters!$D$20-parameters!$D$19)</f>
        <v>80.476123412698414</v>
      </c>
      <c r="AR215" s="37">
        <f>IF(TechniqueData[[#This Row],[TAT Utility (unclipped)]]&gt;1,1, IF(TechniqueData[[#This Row],[TAT Utility (unclipped)]]&lt;0,0, TechniqueData[[#This Row],[TAT Utility (unclipped)]]) )</f>
        <v>1</v>
      </c>
      <c r="AS215" s="37">
        <f>(TechniqueData[[#This Row],[Ransomware (Total '# of ATT&amp;CK Observations)]]-parameters!$D$21)/(parameters!$D$22-parameters!$D$21)</f>
        <v>9.5238095238095233E-2</v>
      </c>
      <c r="AT215" s="37">
        <f>IF(TechniqueData[[#This Row],[Count Utility (unclipped)]]&gt;1,1, IF(TechniqueData[[#This Row],[Count Utility (unclipped)]]&lt;0,0, TechniqueData[[#This Row],[Count Utility (unclipped)]]) )</f>
        <v>9.5238095238095233E-2</v>
      </c>
      <c r="AU21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3.8798154006046857</v>
      </c>
    </row>
    <row r="216" spans="1:47" ht="34" x14ac:dyDescent="0.2">
      <c r="A216" s="37">
        <f>parameters!$J$21*TechniqueData[[#This Row],[TAT Utility]]+parameters!$J$22*TechniqueData[[#This Row],[Count Utility]]</f>
        <v>0.4</v>
      </c>
      <c r="B216" s="37">
        <f t="shared" si="3"/>
        <v>234.48551214285717</v>
      </c>
      <c r="C216" s="37" t="s">
        <v>761</v>
      </c>
      <c r="D216" s="58" t="s">
        <v>756</v>
      </c>
      <c r="E216" s="37" t="s">
        <v>762</v>
      </c>
      <c r="F216" s="37">
        <v>1</v>
      </c>
      <c r="G216" s="37">
        <v>1</v>
      </c>
      <c r="H216" s="37">
        <f>parameters!$J$10*TechniqueData[[#This Row],[Before Utility]]+parameters!$J$11*TechniqueData[[#This Row],[After Utility]]</f>
        <v>0.1</v>
      </c>
      <c r="I216" s="37">
        <f>(TechniqueData[[#This Row],[Num. TID Before]]-parameters!$D$8)/(parameters!$D$9-parameters!$D$8)</f>
        <v>0.1</v>
      </c>
      <c r="J216" s="37">
        <f>IF(TechniqueData[[#This Row],[Before Utility (unclipped)]]&gt;1,1, IF(TechniqueData[[#This Row],[Before Utility (unclipped)]]&lt;0,0, TechniqueData[[#This Row],[Before Utility (unclipped)]]))</f>
        <v>0.1</v>
      </c>
      <c r="K216" s="37">
        <f>(TechniqueData[[#This Row],[Num. TID After]]-parameters!$D$10)/(parameters!$D$11-parameters!$D$10)</f>
        <v>0.1</v>
      </c>
      <c r="L216" s="37">
        <f>IF(TechniqueData[[#This Row],[After Utility (unclipped)]]&gt;1,1, IF(TechniqueData[[#This Row],[After Utility (unclipped)]]&lt;0,0, TechniqueData[[#This Row],[After Utility (unclipped)]]))</f>
        <v>0.1</v>
      </c>
      <c r="M216" s="37">
        <v>0</v>
      </c>
      <c r="N216" s="68">
        <v>0</v>
      </c>
      <c r="O216" s="68">
        <v>5</v>
      </c>
      <c r="P216" s="68">
        <v>3</v>
      </c>
      <c r="Q216" s="68">
        <v>1</v>
      </c>
      <c r="R216" s="69" t="s">
        <v>757</v>
      </c>
      <c r="S216" s="69">
        <v>7</v>
      </c>
      <c r="T216" s="69" t="s">
        <v>422</v>
      </c>
      <c r="U216" s="69">
        <v>7</v>
      </c>
      <c r="V216" s="37">
        <f>parameters!$J$4*TechniqueData[[#This Row],[Mitigations Utility]] + parameters!$J$5*TechniqueData[[#This Row],[Detections Utility]]</f>
        <v>0.17619023809523809</v>
      </c>
      <c r="W216" s="37">
        <v>14</v>
      </c>
      <c r="X216" s="37">
        <v>0.25454500000000002</v>
      </c>
      <c r="Y216" s="37">
        <v>0.25454500000000002</v>
      </c>
      <c r="Z216" s="37">
        <v>9</v>
      </c>
      <c r="AA216" s="37">
        <v>0.09</v>
      </c>
      <c r="AB216" s="37">
        <v>0.09</v>
      </c>
      <c r="AC216" s="37"/>
      <c r="AD216" s="58" t="s">
        <v>469</v>
      </c>
      <c r="AE216" s="37" t="str" cm="1">
        <f t="array" ref="AE216">IF(SUMPRODUCT(--(NOT(ISERR(SEARCH({"Process","Command","Script","WMI","Module","Pipe","Service"},AD216)))))&gt;0,"1","0")</f>
        <v>1</v>
      </c>
      <c r="AF216" s="37">
        <v>212</v>
      </c>
      <c r="AG216" s="37" t="str" cm="1">
        <f t="array" ref="AG216">IF(SUMPRODUCT(--(NOT(ISERR(SEARCH({"Network","Firewall"},AD216)))))&gt;0,"1","0")</f>
        <v>0</v>
      </c>
      <c r="AH216" s="37">
        <v>212</v>
      </c>
      <c r="AI216" s="37" t="str" cm="1">
        <f t="array" ref="AI216">IF(SUMPRODUCT(--(NOT(ISERR(SEARCH({"File","Group","Logon","Schedule","User","Registry","Active","Application"},AD216)))))&gt;0,"1","0")</f>
        <v>0</v>
      </c>
      <c r="AJ216" s="37">
        <v>212</v>
      </c>
      <c r="AK216" s="37" t="str" cm="1">
        <f t="array" ref="AK216">IF(SUMPRODUCT(--(NOT(ISERR(SEARCH({"Cloud","Cluster","Container","Image","Instance","Pod","Snapshot","Volume"},AD216)))))&gt;0,"1","0")</f>
        <v>0</v>
      </c>
      <c r="AL216" s="37">
        <v>212</v>
      </c>
      <c r="AM216" s="37" t="str" cm="1">
        <f t="array" ref="AM216">IF(SUMPRODUCT(--(NOT(ISERR(SEARCH({"Drive","Firmware","Host","Kernel"},AD216)))))&gt;0,"1","0")</f>
        <v>0</v>
      </c>
      <c r="AN216" s="37">
        <v>0</v>
      </c>
      <c r="AO216" s="37">
        <v>3</v>
      </c>
      <c r="AP216" s="37">
        <f>parameters!$J$21*TechniqueData[[#This Row],[TAT Utility]]+parameters!$J$22*TechniqueData[[#This Row],[Count Utility]]</f>
        <v>0.4</v>
      </c>
      <c r="AQ216" s="37">
        <f>(TechniqueData[[#This Row],[Total Top Att&amp;ck Score ]]-parameters!$D$19)/(parameters!$D$20-parameters!$D$19)</f>
        <v>78.161837380952392</v>
      </c>
      <c r="AR216" s="37">
        <f>IF(TechniqueData[[#This Row],[TAT Utility (unclipped)]]&gt;1,1, IF(TechniqueData[[#This Row],[TAT Utility (unclipped)]]&lt;0,0, TechniqueData[[#This Row],[TAT Utility (unclipped)]]) )</f>
        <v>1</v>
      </c>
      <c r="AS216" s="37">
        <f>(TechniqueData[[#This Row],[Ransomware (Total '# of ATT&amp;CK Observations)]]-parameters!$D$21)/(parameters!$D$22-parameters!$D$21)</f>
        <v>0.14285714285714285</v>
      </c>
      <c r="AT216" s="37">
        <f>IF(TechniqueData[[#This Row],[Count Utility (unclipped)]]&gt;1,1, IF(TechniqueData[[#This Row],[Count Utility (unclipped)]]&lt;0,0, TechniqueData[[#This Row],[Count Utility (unclipped)]]) )</f>
        <v>0.14285714285714285</v>
      </c>
      <c r="AU21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5.6544169557823123</v>
      </c>
    </row>
    <row r="217" spans="1:47" ht="34" x14ac:dyDescent="0.2">
      <c r="A217" s="37">
        <f>parameters!$J$21*TechniqueData[[#This Row],[TAT Utility]]+parameters!$J$22*TechniqueData[[#This Row],[Count Utility]]</f>
        <v>0.33333333333333331</v>
      </c>
      <c r="B217" s="37">
        <f t="shared" si="3"/>
        <v>207.15693976190477</v>
      </c>
      <c r="C217" s="37" t="s">
        <v>763</v>
      </c>
      <c r="D217" s="58" t="s">
        <v>756</v>
      </c>
      <c r="E217" s="37" t="s">
        <v>764</v>
      </c>
      <c r="F217" s="37">
        <v>1</v>
      </c>
      <c r="G217" s="37">
        <v>1</v>
      </c>
      <c r="H217" s="37">
        <f>parameters!$J$10*TechniqueData[[#This Row],[Before Utility]]+parameters!$J$11*TechniqueData[[#This Row],[After Utility]]</f>
        <v>0.1</v>
      </c>
      <c r="I217" s="37">
        <f>(TechniqueData[[#This Row],[Num. TID Before]]-parameters!$D$8)/(parameters!$D$9-parameters!$D$8)</f>
        <v>0.1</v>
      </c>
      <c r="J217" s="37">
        <f>IF(TechniqueData[[#This Row],[Before Utility (unclipped)]]&gt;1,1, IF(TechniqueData[[#This Row],[Before Utility (unclipped)]]&lt;0,0, TechniqueData[[#This Row],[Before Utility (unclipped)]]))</f>
        <v>0.1</v>
      </c>
      <c r="K217" s="37">
        <f>(TechniqueData[[#This Row],[Num. TID After]]-parameters!$D$10)/(parameters!$D$11-parameters!$D$10)</f>
        <v>0.1</v>
      </c>
      <c r="L217" s="37">
        <f>IF(TechniqueData[[#This Row],[After Utility (unclipped)]]&gt;1,1, IF(TechniqueData[[#This Row],[After Utility (unclipped)]]&lt;0,0, TechniqueData[[#This Row],[After Utility (unclipped)]]))</f>
        <v>0.1</v>
      </c>
      <c r="M217" s="37">
        <v>0</v>
      </c>
      <c r="N217" s="68">
        <v>0</v>
      </c>
      <c r="O217" s="68">
        <v>1</v>
      </c>
      <c r="P217" s="68">
        <v>1</v>
      </c>
      <c r="Q217" s="68">
        <v>0</v>
      </c>
      <c r="R217" s="69" t="s">
        <v>757</v>
      </c>
      <c r="S217" s="69">
        <v>7</v>
      </c>
      <c r="T217" s="69" t="s">
        <v>422</v>
      </c>
      <c r="U217" s="69">
        <v>7</v>
      </c>
      <c r="V217" s="37">
        <f>parameters!$J$4*TechniqueData[[#This Row],[Mitigations Utility]] + parameters!$J$5*TechniqueData[[#This Row],[Detections Utility]]</f>
        <v>0.14285690476190477</v>
      </c>
      <c r="W217" s="37">
        <v>14</v>
      </c>
      <c r="X217" s="37">
        <v>0.25454500000000002</v>
      </c>
      <c r="Y217" s="37">
        <v>0.25454500000000002</v>
      </c>
      <c r="Z217" s="37">
        <v>2</v>
      </c>
      <c r="AA217" s="37">
        <v>0.02</v>
      </c>
      <c r="AB217" s="37">
        <v>0.02</v>
      </c>
      <c r="AC217" s="37"/>
      <c r="AD217" s="58" t="s">
        <v>469</v>
      </c>
      <c r="AE217" s="37" t="str" cm="1">
        <f t="array" ref="AE217">IF(SUMPRODUCT(--(NOT(ISERR(SEARCH({"Process","Command","Script","WMI","Module","Pipe","Service"},AD217)))))&gt;0,"1","0")</f>
        <v>1</v>
      </c>
      <c r="AF217" s="37">
        <v>213</v>
      </c>
      <c r="AG217" s="37" t="str" cm="1">
        <f t="array" ref="AG217">IF(SUMPRODUCT(--(NOT(ISERR(SEARCH({"Network","Firewall"},AD217)))))&gt;0,"1","0")</f>
        <v>0</v>
      </c>
      <c r="AH217" s="37">
        <v>213</v>
      </c>
      <c r="AI217" s="37" t="str" cm="1">
        <f t="array" ref="AI217">IF(SUMPRODUCT(--(NOT(ISERR(SEARCH({"File","Group","Logon","Schedule","User","Registry","Active","Application"},AD217)))))&gt;0,"1","0")</f>
        <v>0</v>
      </c>
      <c r="AJ217" s="37">
        <v>213</v>
      </c>
      <c r="AK217" s="37" t="str" cm="1">
        <f t="array" ref="AK217">IF(SUMPRODUCT(--(NOT(ISERR(SEARCH({"Cloud","Cluster","Container","Image","Instance","Pod","Snapshot","Volume"},AD217)))))&gt;0,"1","0")</f>
        <v>0</v>
      </c>
      <c r="AL217" s="37">
        <v>213</v>
      </c>
      <c r="AM217" s="37" t="str" cm="1">
        <f t="array" ref="AM217">IF(SUMPRODUCT(--(NOT(ISERR(SEARCH({"Drive","Firmware","Host","Kernel"},AD217)))))&gt;0,"1","0")</f>
        <v>0</v>
      </c>
      <c r="AN217" s="37">
        <v>0</v>
      </c>
      <c r="AO217" s="37">
        <v>1</v>
      </c>
      <c r="AP217" s="37">
        <f>parameters!$J$21*TechniqueData[[#This Row],[TAT Utility]]+parameters!$J$22*TechniqueData[[#This Row],[Count Utility]]</f>
        <v>0.33333333333333331</v>
      </c>
      <c r="AQ217" s="37">
        <f>(TechniqueData[[#This Row],[Total Top Att&amp;ck Score ]]-parameters!$D$19)/(parameters!$D$20-parameters!$D$19)</f>
        <v>69.052313253968251</v>
      </c>
      <c r="AR217" s="37">
        <f>IF(TechniqueData[[#This Row],[TAT Utility (unclipped)]]&gt;1,1, IF(TechniqueData[[#This Row],[TAT Utility (unclipped)]]&lt;0,0, TechniqueData[[#This Row],[TAT Utility (unclipped)]]) )</f>
        <v>1</v>
      </c>
      <c r="AS217" s="37">
        <f>(TechniqueData[[#This Row],[Ransomware (Total '# of ATT&amp;CK Observations)]]-parameters!$D$21)/(parameters!$D$22-parameters!$D$21)</f>
        <v>4.7619047619047616E-2</v>
      </c>
      <c r="AT217" s="37">
        <f>IF(TechniqueData[[#This Row],[Count Utility (unclipped)]]&gt;1,1, IF(TechniqueData[[#This Row],[Count Utility (unclipped)]]&lt;0,0, TechniqueData[[#This Row],[Count Utility (unclipped)]]) )</f>
        <v>4.7619047619047616E-2</v>
      </c>
      <c r="AU21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1.6679122203325774</v>
      </c>
    </row>
    <row r="218" spans="1:47" ht="34" x14ac:dyDescent="0.2">
      <c r="A218" s="37">
        <f>parameters!$J$21*TechniqueData[[#This Row],[TAT Utility]]+parameters!$J$22*TechniqueData[[#This Row],[Count Utility]]</f>
        <v>0.33333333333333331</v>
      </c>
      <c r="B218" s="37">
        <f t="shared" si="3"/>
        <v>102.02380952380953</v>
      </c>
      <c r="C218" s="37" t="s">
        <v>765</v>
      </c>
      <c r="D218" s="58" t="s">
        <v>756</v>
      </c>
      <c r="E218" s="37" t="s">
        <v>766</v>
      </c>
      <c r="F218" s="37">
        <v>1</v>
      </c>
      <c r="G218" s="37">
        <v>1</v>
      </c>
      <c r="H218" s="37">
        <f>parameters!$J$10*TechniqueData[[#This Row],[Before Utility]]+parameters!$J$11*TechniqueData[[#This Row],[After Utility]]</f>
        <v>0.1</v>
      </c>
      <c r="I218" s="37">
        <f>(TechniqueData[[#This Row],[Num. TID Before]]-parameters!$D$8)/(parameters!$D$9-parameters!$D$8)</f>
        <v>0.1</v>
      </c>
      <c r="J218" s="37">
        <f>IF(TechniqueData[[#This Row],[Before Utility (unclipped)]]&gt;1,1, IF(TechniqueData[[#This Row],[Before Utility (unclipped)]]&lt;0,0, TechniqueData[[#This Row],[Before Utility (unclipped)]]))</f>
        <v>0.1</v>
      </c>
      <c r="K218" s="37">
        <f>(TechniqueData[[#This Row],[Num. TID After]]-parameters!$D$10)/(parameters!$D$11-parameters!$D$10)</f>
        <v>0.1</v>
      </c>
      <c r="L218" s="37">
        <f>IF(TechniqueData[[#This Row],[After Utility (unclipped)]]&gt;1,1, IF(TechniqueData[[#This Row],[After Utility (unclipped)]]&lt;0,0, TechniqueData[[#This Row],[After Utility (unclipped)]]))</f>
        <v>0.1</v>
      </c>
      <c r="M218" s="37">
        <v>0</v>
      </c>
      <c r="N218" s="68">
        <v>0</v>
      </c>
      <c r="O218" s="68">
        <v>1</v>
      </c>
      <c r="P218" s="68">
        <v>2</v>
      </c>
      <c r="Q218" s="68">
        <v>1</v>
      </c>
      <c r="R218" s="69"/>
      <c r="S218" s="69">
        <v>0</v>
      </c>
      <c r="T218" s="69"/>
      <c r="U218" s="69">
        <v>0</v>
      </c>
      <c r="V218" s="37">
        <f>parameters!$J$4*TechniqueData[[#This Row],[Mitigations Utility]] + parameters!$J$5*TechniqueData[[#This Row],[Detections Utility]]</f>
        <v>1.9047619047619046E-2</v>
      </c>
      <c r="W218" s="37">
        <v>0</v>
      </c>
      <c r="X218" s="37">
        <v>0</v>
      </c>
      <c r="Y218" s="37">
        <v>0</v>
      </c>
      <c r="Z218" s="37">
        <v>4</v>
      </c>
      <c r="AA218" s="37">
        <v>0.04</v>
      </c>
      <c r="AB218" s="37">
        <v>0.04</v>
      </c>
      <c r="AC218" s="37"/>
      <c r="AD218" s="58" t="s">
        <v>767</v>
      </c>
      <c r="AE218" s="37" t="str" cm="1">
        <f t="array" ref="AE218">IF(SUMPRODUCT(--(NOT(ISERR(SEARCH({"Process","Command","Script","WMI","Module","Pipe","Service"},AD218)))))&gt;0,"1","0")</f>
        <v>1</v>
      </c>
      <c r="AF218" s="37">
        <v>214</v>
      </c>
      <c r="AG218" s="37" t="str" cm="1">
        <f t="array" ref="AG218">IF(SUMPRODUCT(--(NOT(ISERR(SEARCH({"Network","Firewall"},AD218)))))&gt;0,"1","0")</f>
        <v>0</v>
      </c>
      <c r="AH218" s="37">
        <v>214</v>
      </c>
      <c r="AI218" s="37" t="str" cm="1">
        <f t="array" ref="AI218">IF(SUMPRODUCT(--(NOT(ISERR(SEARCH({"File","Group","Logon","Schedule","User","Registry","Active","Application"},AD218)))))&gt;0,"1","0")</f>
        <v>0</v>
      </c>
      <c r="AJ218" s="37">
        <v>214</v>
      </c>
      <c r="AK218" s="37" t="str" cm="1">
        <f t="array" ref="AK218">IF(SUMPRODUCT(--(NOT(ISERR(SEARCH({"Cloud","Cluster","Container","Image","Instance","Pod","Snapshot","Volume"},AD218)))))&gt;0,"1","0")</f>
        <v>0</v>
      </c>
      <c r="AL218" s="37">
        <v>214</v>
      </c>
      <c r="AM218" s="37" t="str" cm="1">
        <f t="array" ref="AM218">IF(SUMPRODUCT(--(NOT(ISERR(SEARCH({"Drive","Firmware","Host","Kernel"},AD218)))))&gt;0,"1","0")</f>
        <v>0</v>
      </c>
      <c r="AN218" s="37">
        <v>0</v>
      </c>
      <c r="AO218" s="37">
        <v>1</v>
      </c>
      <c r="AP218" s="37">
        <f>parameters!$J$21*TechniqueData[[#This Row],[TAT Utility]]+parameters!$J$22*TechniqueData[[#This Row],[Count Utility]]</f>
        <v>0.33333333333333331</v>
      </c>
      <c r="AQ218" s="37">
        <f>(TechniqueData[[#This Row],[Total Top Att&amp;ck Score ]]-parameters!$D$19)/(parameters!$D$20-parameters!$D$19)</f>
        <v>34.007936507936513</v>
      </c>
      <c r="AR218" s="37">
        <f>IF(TechniqueData[[#This Row],[TAT Utility (unclipped)]]&gt;1,1, IF(TechniqueData[[#This Row],[TAT Utility (unclipped)]]&lt;0,0, TechniqueData[[#This Row],[TAT Utility (unclipped)]]) )</f>
        <v>1</v>
      </c>
      <c r="AS218" s="37">
        <f>(TechniqueData[[#This Row],[Ransomware (Total '# of ATT&amp;CK Observations)]]-parameters!$D$21)/(parameters!$D$22-parameters!$D$21)</f>
        <v>4.7619047619047616E-2</v>
      </c>
      <c r="AT218" s="37">
        <f>IF(TechniqueData[[#This Row],[Count Utility (unclipped)]]&gt;1,1, IF(TechniqueData[[#This Row],[Count Utility (unclipped)]]&lt;0,0, TechniqueData[[#This Row],[Count Utility (unclipped)]]) )</f>
        <v>4.7619047619047616E-2</v>
      </c>
      <c r="AU21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0.83352229780801212</v>
      </c>
    </row>
    <row r="219" spans="1:47" ht="51" x14ac:dyDescent="0.2">
      <c r="A219" s="37">
        <f>parameters!$J$21*TechniqueData[[#This Row],[TAT Utility]]+parameters!$J$22*TechniqueData[[#This Row],[Count Utility]]</f>
        <v>0.33333333333333331</v>
      </c>
      <c r="B219" s="37">
        <f t="shared" si="3"/>
        <v>213.19987700000001</v>
      </c>
      <c r="C219" s="37" t="s">
        <v>768</v>
      </c>
      <c r="D219" s="58" t="s">
        <v>756</v>
      </c>
      <c r="E219" s="37" t="s">
        <v>769</v>
      </c>
      <c r="F219" s="37">
        <v>1</v>
      </c>
      <c r="G219" s="37">
        <v>1</v>
      </c>
      <c r="H219" s="37">
        <f>parameters!$J$10*TechniqueData[[#This Row],[Before Utility]]+parameters!$J$11*TechniqueData[[#This Row],[After Utility]]</f>
        <v>0.1</v>
      </c>
      <c r="I219" s="37">
        <f>(TechniqueData[[#This Row],[Num. TID Before]]-parameters!$D$8)/(parameters!$D$9-parameters!$D$8)</f>
        <v>0.1</v>
      </c>
      <c r="J219" s="37">
        <f>IF(TechniqueData[[#This Row],[Before Utility (unclipped)]]&gt;1,1, IF(TechniqueData[[#This Row],[Before Utility (unclipped)]]&lt;0,0, TechniqueData[[#This Row],[Before Utility (unclipped)]]))</f>
        <v>0.1</v>
      </c>
      <c r="K219" s="37">
        <f>(TechniqueData[[#This Row],[Num. TID After]]-parameters!$D$10)/(parameters!$D$11-parameters!$D$10)</f>
        <v>0.1</v>
      </c>
      <c r="L219" s="37">
        <f>IF(TechniqueData[[#This Row],[After Utility (unclipped)]]&gt;1,1, IF(TechniqueData[[#This Row],[After Utility (unclipped)]]&lt;0,0, TechniqueData[[#This Row],[After Utility (unclipped)]]))</f>
        <v>0.1</v>
      </c>
      <c r="M219" s="37">
        <v>0</v>
      </c>
      <c r="N219" s="68">
        <v>0</v>
      </c>
      <c r="O219" s="68">
        <v>1</v>
      </c>
      <c r="P219" s="68">
        <v>0</v>
      </c>
      <c r="Q219" s="68">
        <v>0</v>
      </c>
      <c r="R219" s="69" t="s">
        <v>141</v>
      </c>
      <c r="S219" s="69">
        <v>3</v>
      </c>
      <c r="T219" s="69" t="s">
        <v>770</v>
      </c>
      <c r="U219" s="69">
        <v>12</v>
      </c>
      <c r="V219" s="37">
        <f>parameters!$J$4*TechniqueData[[#This Row],[Mitigations Utility]] + parameters!$J$5*TechniqueData[[#This Row],[Detections Utility]]</f>
        <v>0.14761890476190478</v>
      </c>
      <c r="W219" s="37">
        <v>15</v>
      </c>
      <c r="X219" s="37">
        <v>0.272727</v>
      </c>
      <c r="Y219" s="37">
        <v>0.272727</v>
      </c>
      <c r="Z219" s="37">
        <v>1</v>
      </c>
      <c r="AA219" s="37">
        <v>0.01</v>
      </c>
      <c r="AB219" s="37">
        <v>0.01</v>
      </c>
      <c r="AC219" s="37"/>
      <c r="AD219" s="58" t="s">
        <v>771</v>
      </c>
      <c r="AE219" s="37" t="str" cm="1">
        <f t="array" ref="AE219">IF(SUMPRODUCT(--(NOT(ISERR(SEARCH({"Process","Command","Script","WMI","Module","Pipe","Service"},AD219)))))&gt;0,"1","0")</f>
        <v>1</v>
      </c>
      <c r="AF219" s="37">
        <v>215</v>
      </c>
      <c r="AG219" s="37" t="str" cm="1">
        <f t="array" ref="AG219">IF(SUMPRODUCT(--(NOT(ISERR(SEARCH({"Network","Firewall"},AD219)))))&gt;0,"1","0")</f>
        <v>0</v>
      </c>
      <c r="AH219" s="37">
        <v>215</v>
      </c>
      <c r="AI219" s="37" t="str" cm="1">
        <f t="array" ref="AI219">IF(SUMPRODUCT(--(NOT(ISERR(SEARCH({"File","Group","Logon","Schedule","User","Registry","Active","Application"},AD219)))))&gt;0,"1","0")</f>
        <v>1</v>
      </c>
      <c r="AJ219" s="37">
        <v>215</v>
      </c>
      <c r="AK219" s="37" t="str" cm="1">
        <f t="array" ref="AK219">IF(SUMPRODUCT(--(NOT(ISERR(SEARCH({"Cloud","Cluster","Container","Image","Instance","Pod","Snapshot","Volume"},AD219)))))&gt;0,"1","0")</f>
        <v>0</v>
      </c>
      <c r="AL219" s="37">
        <v>215</v>
      </c>
      <c r="AM219" s="37" t="str" cm="1">
        <f t="array" ref="AM219">IF(SUMPRODUCT(--(NOT(ISERR(SEARCH({"Drive","Firmware","Host","Kernel"},AD219)))))&gt;0,"1","0")</f>
        <v>0</v>
      </c>
      <c r="AN219" s="37">
        <v>0</v>
      </c>
      <c r="AO219" s="37">
        <v>1</v>
      </c>
      <c r="AP219" s="37">
        <f>parameters!$J$21*TechniqueData[[#This Row],[TAT Utility]]+parameters!$J$22*TechniqueData[[#This Row],[Count Utility]]</f>
        <v>0.33333333333333331</v>
      </c>
      <c r="AQ219" s="37">
        <f>(TechniqueData[[#This Row],[Total Top Att&amp;ck Score ]]-parameters!$D$19)/(parameters!$D$20-parameters!$D$19)</f>
        <v>71.066625666666667</v>
      </c>
      <c r="AR219" s="37">
        <f>IF(TechniqueData[[#This Row],[TAT Utility (unclipped)]]&gt;1,1, IF(TechniqueData[[#This Row],[TAT Utility (unclipped)]]&lt;0,0, TechniqueData[[#This Row],[TAT Utility (unclipped)]]) )</f>
        <v>1</v>
      </c>
      <c r="AS219" s="37">
        <f>(TechniqueData[[#This Row],[Ransomware (Total '# of ATT&amp;CK Observations)]]-parameters!$D$21)/(parameters!$D$22-parameters!$D$21)</f>
        <v>4.7619047619047616E-2</v>
      </c>
      <c r="AT219" s="37">
        <f>IF(TechniqueData[[#This Row],[Count Utility (unclipped)]]&gt;1,1, IF(TechniqueData[[#This Row],[Count Utility (unclipped)]]&lt;0,0, TechniqueData[[#This Row],[Count Utility (unclipped)]]) )</f>
        <v>4.7619047619047616E-2</v>
      </c>
      <c r="AU21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1.7158720396825398</v>
      </c>
    </row>
    <row r="220" spans="1:47" ht="34" x14ac:dyDescent="0.2">
      <c r="A220" s="37">
        <f>parameters!$J$21*TechniqueData[[#This Row],[TAT Utility]]+parameters!$J$22*TechniqueData[[#This Row],[Count Utility]]</f>
        <v>0.4</v>
      </c>
      <c r="B220" s="37">
        <f t="shared" si="3"/>
        <v>179.41220380952379</v>
      </c>
      <c r="C220" s="37" t="s">
        <v>772</v>
      </c>
      <c r="D220" s="58" t="s">
        <v>773</v>
      </c>
      <c r="E220" s="37"/>
      <c r="F220" s="37">
        <v>1</v>
      </c>
      <c r="G220" s="37">
        <v>1</v>
      </c>
      <c r="H220" s="37">
        <f>parameters!$J$10*TechniqueData[[#This Row],[Before Utility]]+parameters!$J$11*TechniqueData[[#This Row],[After Utility]]</f>
        <v>0.1</v>
      </c>
      <c r="I220" s="37">
        <f>(TechniqueData[[#This Row],[Num. TID Before]]-parameters!$D$8)/(parameters!$D$9-parameters!$D$8)</f>
        <v>0.1</v>
      </c>
      <c r="J220" s="37">
        <f>IF(TechniqueData[[#This Row],[Before Utility (unclipped)]]&gt;1,1, IF(TechniqueData[[#This Row],[Before Utility (unclipped)]]&lt;0,0, TechniqueData[[#This Row],[Before Utility (unclipped)]]))</f>
        <v>0.1</v>
      </c>
      <c r="K220" s="37">
        <f>(TechniqueData[[#This Row],[Num. TID After]]-parameters!$D$10)/(parameters!$D$11-parameters!$D$10)</f>
        <v>0.1</v>
      </c>
      <c r="L220" s="37">
        <f>IF(TechniqueData[[#This Row],[After Utility (unclipped)]]&gt;1,1, IF(TechniqueData[[#This Row],[After Utility (unclipped)]]&lt;0,0, TechniqueData[[#This Row],[After Utility (unclipped)]]))</f>
        <v>0.1</v>
      </c>
      <c r="M220" s="37">
        <v>2.6510000000000001E-3</v>
      </c>
      <c r="N220" s="68">
        <v>0</v>
      </c>
      <c r="O220" s="68">
        <v>7</v>
      </c>
      <c r="P220" s="68">
        <v>3</v>
      </c>
      <c r="Q220" s="68">
        <v>0</v>
      </c>
      <c r="R220" s="69" t="s">
        <v>141</v>
      </c>
      <c r="S220" s="69">
        <v>3</v>
      </c>
      <c r="T220" s="69" t="s">
        <v>584</v>
      </c>
      <c r="U220" s="69">
        <v>3</v>
      </c>
      <c r="V220" s="37">
        <f>parameters!$J$4*TechniqueData[[#This Row],[Mitigations Utility]] + parameters!$J$5*TechniqueData[[#This Row],[Detections Utility]]</f>
        <v>0.10476195238095237</v>
      </c>
      <c r="W220" s="37">
        <v>6</v>
      </c>
      <c r="X220" s="37">
        <v>0.10909099999999999</v>
      </c>
      <c r="Y220" s="37">
        <v>0.10909099999999999</v>
      </c>
      <c r="Z220" s="37">
        <v>10</v>
      </c>
      <c r="AA220" s="37">
        <v>0.1</v>
      </c>
      <c r="AB220" s="37">
        <v>0.1</v>
      </c>
      <c r="AC220" s="37"/>
      <c r="AD220" s="58" t="s">
        <v>131</v>
      </c>
      <c r="AE220" s="37" t="str" cm="1">
        <f t="array" ref="AE220">IF(SUMPRODUCT(--(NOT(ISERR(SEARCH({"Process","Command","Script","WMI","Module","Pipe","Service"},AD220)))))&gt;0,"1","0")</f>
        <v>1</v>
      </c>
      <c r="AF220" s="37">
        <v>216</v>
      </c>
      <c r="AG220" s="37" t="str" cm="1">
        <f t="array" ref="AG220">IF(SUMPRODUCT(--(NOT(ISERR(SEARCH({"Network","Firewall"},AD220)))))&gt;0,"1","0")</f>
        <v>0</v>
      </c>
      <c r="AH220" s="37">
        <v>216</v>
      </c>
      <c r="AI220" s="37" t="str" cm="1">
        <f t="array" ref="AI220">IF(SUMPRODUCT(--(NOT(ISERR(SEARCH({"File","Group","Logon","Schedule","User","Registry","Active","Application"},AD220)))))&gt;0,"1","0")</f>
        <v>0</v>
      </c>
      <c r="AJ220" s="37">
        <v>216</v>
      </c>
      <c r="AK220" s="37" t="str" cm="1">
        <f t="array" ref="AK220">IF(SUMPRODUCT(--(NOT(ISERR(SEARCH({"Cloud","Cluster","Container","Image","Instance","Pod","Snapshot","Volume"},AD220)))))&gt;0,"1","0")</f>
        <v>0</v>
      </c>
      <c r="AL220" s="37">
        <v>216</v>
      </c>
      <c r="AM220" s="37" t="str" cm="1">
        <f t="array" ref="AM220">IF(SUMPRODUCT(--(NOT(ISERR(SEARCH({"Drive","Firmware","Host","Kernel"},AD220)))))&gt;0,"1","0")</f>
        <v>0</v>
      </c>
      <c r="AN220" s="37">
        <v>0</v>
      </c>
      <c r="AO220" s="37">
        <v>3</v>
      </c>
      <c r="AP220" s="37">
        <f>parameters!$J$21*TechniqueData[[#This Row],[TAT Utility]]+parameters!$J$22*TechniqueData[[#This Row],[Count Utility]]</f>
        <v>0.4</v>
      </c>
      <c r="AQ220" s="37">
        <f>(TechniqueData[[#This Row],[Total Top Att&amp;ck Score ]]-parameters!$D$19)/(parameters!$D$20-parameters!$D$19)</f>
        <v>59.804067936507927</v>
      </c>
      <c r="AR220" s="37">
        <f>IF(TechniqueData[[#This Row],[TAT Utility (unclipped)]]&gt;1,1, IF(TechniqueData[[#This Row],[TAT Utility (unclipped)]]&lt;0,0, TechniqueData[[#This Row],[TAT Utility (unclipped)]]) )</f>
        <v>1</v>
      </c>
      <c r="AS220" s="37">
        <f>(TechniqueData[[#This Row],[Ransomware (Total '# of ATT&amp;CK Observations)]]-parameters!$D$21)/(parameters!$D$22-parameters!$D$21)</f>
        <v>0.14285714285714285</v>
      </c>
      <c r="AT220" s="37">
        <f>IF(TechniqueData[[#This Row],[Count Utility (unclipped)]]&gt;1,1, IF(TechniqueData[[#This Row],[Count Utility (unclipped)]]&lt;0,0, TechniqueData[[#This Row],[Count Utility (unclipped)]]) )</f>
        <v>0.14285714285714285</v>
      </c>
      <c r="AU22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4.343147709750566</v>
      </c>
    </row>
    <row r="221" spans="1:47" ht="34" x14ac:dyDescent="0.2">
      <c r="A221" s="37">
        <f>parameters!$J$21*TechniqueData[[#This Row],[TAT Utility]]+parameters!$J$22*TechniqueData[[#This Row],[Count Utility]]</f>
        <v>0.33333333333333331</v>
      </c>
      <c r="B221" s="37">
        <f t="shared" si="3"/>
        <v>581.65960495238085</v>
      </c>
      <c r="C221" s="37" t="s">
        <v>774</v>
      </c>
      <c r="D221" s="58" t="s">
        <v>775</v>
      </c>
      <c r="E221" s="37"/>
      <c r="F221" s="37">
        <v>4</v>
      </c>
      <c r="G221" s="37">
        <v>1</v>
      </c>
      <c r="H221" s="37">
        <f>parameters!$J$10*TechniqueData[[#This Row],[Before Utility]]+parameters!$J$11*TechniqueData[[#This Row],[After Utility]]</f>
        <v>0.25</v>
      </c>
      <c r="I221" s="37">
        <f>(TechniqueData[[#This Row],[Num. TID Before]]-parameters!$D$8)/(parameters!$D$9-parameters!$D$8)</f>
        <v>0.4</v>
      </c>
      <c r="J221" s="37">
        <f>IF(TechniqueData[[#This Row],[Before Utility (unclipped)]]&gt;1,1, IF(TechniqueData[[#This Row],[Before Utility (unclipped)]]&lt;0,0, TechniqueData[[#This Row],[Before Utility (unclipped)]]))</f>
        <v>0.4</v>
      </c>
      <c r="K221" s="37">
        <f>(TechniqueData[[#This Row],[Num. TID After]]-parameters!$D$10)/(parameters!$D$11-parameters!$D$10)</f>
        <v>0.1</v>
      </c>
      <c r="L221" s="37">
        <f>IF(TechniqueData[[#This Row],[After Utility (unclipped)]]&gt;1,1, IF(TechniqueData[[#This Row],[After Utility (unclipped)]]&lt;0,0, TechniqueData[[#This Row],[After Utility (unclipped)]]))</f>
        <v>0.1</v>
      </c>
      <c r="M221" s="37">
        <v>2.9599999999999998E-4</v>
      </c>
      <c r="N221" s="68">
        <v>0</v>
      </c>
      <c r="O221" s="68">
        <v>1</v>
      </c>
      <c r="P221" s="68">
        <v>7</v>
      </c>
      <c r="Q221" s="68">
        <v>14</v>
      </c>
      <c r="R221" s="69" t="s">
        <v>776</v>
      </c>
      <c r="S221" s="69">
        <v>18</v>
      </c>
      <c r="T221" s="69" t="s">
        <v>636</v>
      </c>
      <c r="U221" s="69">
        <v>15</v>
      </c>
      <c r="V221" s="37">
        <f>parameters!$J$4*TechniqueData[[#This Row],[Mitigations Utility]] + parameters!$J$5*TechniqueData[[#This Row],[Detections Utility]]</f>
        <v>0.419047619047619</v>
      </c>
      <c r="W221" s="37">
        <v>33</v>
      </c>
      <c r="X221" s="37">
        <v>0.6</v>
      </c>
      <c r="Y221" s="37">
        <v>0.6</v>
      </c>
      <c r="Z221" s="37">
        <v>22</v>
      </c>
      <c r="AA221" s="37">
        <v>0.22</v>
      </c>
      <c r="AB221" s="37">
        <v>0.22</v>
      </c>
      <c r="AC221" s="37"/>
      <c r="AD221" s="58" t="s">
        <v>777</v>
      </c>
      <c r="AE221" s="37" t="str" cm="1">
        <f t="array" ref="AE221">IF(SUMPRODUCT(--(NOT(ISERR(SEARCH({"Process","Command","Script","WMI","Module","Pipe","Service"},AD221)))))&gt;0,"1","0")</f>
        <v>1</v>
      </c>
      <c r="AF221" s="37">
        <v>217</v>
      </c>
      <c r="AG221" s="37" t="str" cm="1">
        <f t="array" ref="AG221">IF(SUMPRODUCT(--(NOT(ISERR(SEARCH({"Network","Firewall"},AD221)))))&gt;0,"1","0")</f>
        <v>0</v>
      </c>
      <c r="AH221" s="37">
        <v>217</v>
      </c>
      <c r="AI221" s="37" t="str" cm="1">
        <f t="array" ref="AI221">IF(SUMPRODUCT(--(NOT(ISERR(SEARCH({"File","Group","Logon","Schedule","User","Registry","Active","Application"},AD221)))))&gt;0,"1","0")</f>
        <v>1</v>
      </c>
      <c r="AJ221" s="37">
        <v>217</v>
      </c>
      <c r="AK221" s="37" t="str" cm="1">
        <f t="array" ref="AK221">IF(SUMPRODUCT(--(NOT(ISERR(SEARCH({"Cloud","Cluster","Container","Image","Instance","Pod","Snapshot","Volume"},AD221)))))&gt;0,"1","0")</f>
        <v>0</v>
      </c>
      <c r="AL221" s="37">
        <v>217</v>
      </c>
      <c r="AM221" s="37" t="str" cm="1">
        <f t="array" ref="AM221">IF(SUMPRODUCT(--(NOT(ISERR(SEARCH({"Drive","Firmware","Host","Kernel"},AD221)))))&gt;0,"1","0")</f>
        <v>0</v>
      </c>
      <c r="AN221" s="37">
        <v>0</v>
      </c>
      <c r="AO221" s="37">
        <v>1</v>
      </c>
      <c r="AP221" s="37">
        <f>parameters!$J$21*TechniqueData[[#This Row],[TAT Utility]]+parameters!$J$22*TechniqueData[[#This Row],[Count Utility]]</f>
        <v>0.33333333333333331</v>
      </c>
      <c r="AQ221" s="37">
        <f>(TechniqueData[[#This Row],[Total Top Att&amp;ck Score ]]-parameters!$D$19)/(parameters!$D$20-parameters!$D$19)</f>
        <v>193.88653498412694</v>
      </c>
      <c r="AR221" s="37">
        <f>IF(TechniqueData[[#This Row],[TAT Utility (unclipped)]]&gt;1,1, IF(TechniqueData[[#This Row],[TAT Utility (unclipped)]]&lt;0,0, TechniqueData[[#This Row],[TAT Utility (unclipped)]]) )</f>
        <v>1</v>
      </c>
      <c r="AS221" s="37">
        <f>(TechniqueData[[#This Row],[Ransomware (Total '# of ATT&amp;CK Observations)]]-parameters!$D$21)/(parameters!$D$22-parameters!$D$21)</f>
        <v>4.7619047619047616E-2</v>
      </c>
      <c r="AT221" s="37">
        <f>IF(TechniqueData[[#This Row],[Count Utility (unclipped)]]&gt;1,1, IF(TechniqueData[[#This Row],[Count Utility (unclipped)]]&lt;0,0, TechniqueData[[#This Row],[Count Utility (unclipped)]]) )</f>
        <v>4.7619047619047616E-2</v>
      </c>
      <c r="AU22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4.6401555948601656</v>
      </c>
    </row>
    <row r="222" spans="1:47" ht="34" x14ac:dyDescent="0.2">
      <c r="A222" s="37">
        <f>parameters!$J$21*TechniqueData[[#This Row],[TAT Utility]]+parameters!$J$22*TechniqueData[[#This Row],[Count Utility]]</f>
        <v>0.3</v>
      </c>
      <c r="B222" s="37">
        <f t="shared" si="3"/>
        <v>320.1001247142857</v>
      </c>
      <c r="C222" s="37" t="s">
        <v>778</v>
      </c>
      <c r="D222" s="58" t="s">
        <v>775</v>
      </c>
      <c r="E222" s="37" t="s">
        <v>587</v>
      </c>
      <c r="F222" s="37">
        <v>1</v>
      </c>
      <c r="G222" s="37">
        <v>1</v>
      </c>
      <c r="H222" s="37">
        <f>parameters!$J$10*TechniqueData[[#This Row],[Before Utility]]+parameters!$J$11*TechniqueData[[#This Row],[After Utility]]</f>
        <v>0.1</v>
      </c>
      <c r="I222" s="37">
        <f>(TechniqueData[[#This Row],[Num. TID Before]]-parameters!$D$8)/(parameters!$D$9-parameters!$D$8)</f>
        <v>0.1</v>
      </c>
      <c r="J222" s="37">
        <f>IF(TechniqueData[[#This Row],[Before Utility (unclipped)]]&gt;1,1, IF(TechniqueData[[#This Row],[Before Utility (unclipped)]]&lt;0,0, TechniqueData[[#This Row],[Before Utility (unclipped)]]))</f>
        <v>0.1</v>
      </c>
      <c r="K222" s="37">
        <f>(TechniqueData[[#This Row],[Num. TID After]]-parameters!$D$10)/(parameters!$D$11-parameters!$D$10)</f>
        <v>0.1</v>
      </c>
      <c r="L222" s="37">
        <f>IF(TechniqueData[[#This Row],[After Utility (unclipped)]]&gt;1,1, IF(TechniqueData[[#This Row],[After Utility (unclipped)]]&lt;0,0, TechniqueData[[#This Row],[After Utility (unclipped)]]))</f>
        <v>0.1</v>
      </c>
      <c r="M222" s="37">
        <v>0</v>
      </c>
      <c r="N222" s="68">
        <v>1</v>
      </c>
      <c r="O222" s="68">
        <v>12</v>
      </c>
      <c r="P222" s="68">
        <v>2</v>
      </c>
      <c r="Q222" s="68">
        <v>5</v>
      </c>
      <c r="R222" s="69" t="s">
        <v>779</v>
      </c>
      <c r="S222" s="69">
        <v>7</v>
      </c>
      <c r="T222" s="69" t="s">
        <v>641</v>
      </c>
      <c r="U222" s="69">
        <v>11</v>
      </c>
      <c r="V222" s="37">
        <f>parameters!$J$4*TechniqueData[[#This Row],[Mitigations Utility]] + parameters!$J$5*TechniqueData[[#This Row],[Detections Utility]]</f>
        <v>0.2666668095238095</v>
      </c>
      <c r="W222" s="37">
        <v>18</v>
      </c>
      <c r="X222" s="37">
        <v>0.32727299999999998</v>
      </c>
      <c r="Y222" s="37">
        <v>0.32727299999999998</v>
      </c>
      <c r="Z222" s="37">
        <v>20</v>
      </c>
      <c r="AA222" s="37">
        <v>0.2</v>
      </c>
      <c r="AB222" s="37">
        <v>0.2</v>
      </c>
      <c r="AC222" s="37"/>
      <c r="AD222" s="58" t="s">
        <v>777</v>
      </c>
      <c r="AE222" s="37" t="str" cm="1">
        <f t="array" ref="AE222">IF(SUMPRODUCT(--(NOT(ISERR(SEARCH({"Process","Command","Script","WMI","Module","Pipe","Service"},AD222)))))&gt;0,"1","0")</f>
        <v>1</v>
      </c>
      <c r="AF222" s="37">
        <v>218</v>
      </c>
      <c r="AG222" s="37" t="str" cm="1">
        <f t="array" ref="AG222">IF(SUMPRODUCT(--(NOT(ISERR(SEARCH({"Network","Firewall"},AD222)))))&gt;0,"1","0")</f>
        <v>0</v>
      </c>
      <c r="AH222" s="37">
        <v>218</v>
      </c>
      <c r="AI222" s="37" t="str" cm="1">
        <f t="array" ref="AI222">IF(SUMPRODUCT(--(NOT(ISERR(SEARCH({"File","Group","Logon","Schedule","User","Registry","Active","Application"},AD222)))))&gt;0,"1","0")</f>
        <v>1</v>
      </c>
      <c r="AJ222" s="37">
        <v>218</v>
      </c>
      <c r="AK222" s="37" t="str" cm="1">
        <f t="array" ref="AK222">IF(SUMPRODUCT(--(NOT(ISERR(SEARCH({"Cloud","Cluster","Container","Image","Instance","Pod","Snapshot","Volume"},AD222)))))&gt;0,"1","0")</f>
        <v>0</v>
      </c>
      <c r="AL222" s="37">
        <v>218</v>
      </c>
      <c r="AM222" s="37" t="str" cm="1">
        <f t="array" ref="AM222">IF(SUMPRODUCT(--(NOT(ISERR(SEARCH({"Drive","Firmware","Host","Kernel"},AD222)))))&gt;0,"1","0")</f>
        <v>0</v>
      </c>
      <c r="AN222" s="37">
        <v>0</v>
      </c>
      <c r="AO222" s="37">
        <v>0</v>
      </c>
      <c r="AP222" s="37">
        <f>parameters!$J$21*TechniqueData[[#This Row],[TAT Utility]]+parameters!$J$22*TechniqueData[[#This Row],[Count Utility]]</f>
        <v>0.3</v>
      </c>
      <c r="AQ222" s="37">
        <f>(TechniqueData[[#This Row],[Total Top Att&amp;ck Score ]]-parameters!$D$19)/(parameters!$D$20-parameters!$D$19)</f>
        <v>106.70004157142857</v>
      </c>
      <c r="AR222" s="37">
        <f>IF(TechniqueData[[#This Row],[TAT Utility (unclipped)]]&gt;1,1, IF(TechniqueData[[#This Row],[TAT Utility (unclipped)]]&lt;0,0, TechniqueData[[#This Row],[TAT Utility (unclipped)]]) )</f>
        <v>1</v>
      </c>
      <c r="AS222" s="37">
        <f>(TechniqueData[[#This Row],[Ransomware (Total '# of ATT&amp;CK Observations)]]-parameters!$D$21)/(parameters!$D$22-parameters!$D$21)</f>
        <v>0</v>
      </c>
      <c r="AT222" s="37">
        <f>IF(TechniqueData[[#This Row],[Count Utility (unclipped)]]&gt;1,1, IF(TechniqueData[[#This Row],[Count Utility (unclipped)]]&lt;0,0, TechniqueData[[#This Row],[Count Utility (unclipped)]]) )</f>
        <v>0</v>
      </c>
      <c r="AU22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3" spans="1:47" ht="34" x14ac:dyDescent="0.2">
      <c r="A223" s="37">
        <f>parameters!$J$21*TechniqueData[[#This Row],[TAT Utility]]+parameters!$J$22*TechniqueData[[#This Row],[Count Utility]]</f>
        <v>0.3</v>
      </c>
      <c r="B223" s="37">
        <f t="shared" si="3"/>
        <v>363.32848790476191</v>
      </c>
      <c r="C223" s="37" t="s">
        <v>780</v>
      </c>
      <c r="D223" s="58" t="s">
        <v>775</v>
      </c>
      <c r="E223" s="37" t="s">
        <v>590</v>
      </c>
      <c r="F223" s="37">
        <v>1</v>
      </c>
      <c r="G223" s="37">
        <v>1</v>
      </c>
      <c r="H223" s="37">
        <f>parameters!$J$10*TechniqueData[[#This Row],[Before Utility]]+parameters!$J$11*TechniqueData[[#This Row],[After Utility]]</f>
        <v>0.1</v>
      </c>
      <c r="I223" s="37">
        <f>(TechniqueData[[#This Row],[Num. TID Before]]-parameters!$D$8)/(parameters!$D$9-parameters!$D$8)</f>
        <v>0.1</v>
      </c>
      <c r="J223" s="37">
        <f>IF(TechniqueData[[#This Row],[Before Utility (unclipped)]]&gt;1,1, IF(TechniqueData[[#This Row],[Before Utility (unclipped)]]&lt;0,0, TechniqueData[[#This Row],[Before Utility (unclipped)]]))</f>
        <v>0.1</v>
      </c>
      <c r="K223" s="37">
        <f>(TechniqueData[[#This Row],[Num. TID After]]-parameters!$D$10)/(parameters!$D$11-parameters!$D$10)</f>
        <v>0.1</v>
      </c>
      <c r="L223" s="37">
        <f>IF(TechniqueData[[#This Row],[After Utility (unclipped)]]&gt;1,1, IF(TechniqueData[[#This Row],[After Utility (unclipped)]]&lt;0,0, TechniqueData[[#This Row],[After Utility (unclipped)]]))</f>
        <v>0.1</v>
      </c>
      <c r="M223" s="37">
        <v>0</v>
      </c>
      <c r="N223" s="68">
        <v>0</v>
      </c>
      <c r="O223" s="68">
        <v>2</v>
      </c>
      <c r="P223" s="68">
        <v>0</v>
      </c>
      <c r="Q223" s="68">
        <v>0</v>
      </c>
      <c r="R223" s="69" t="s">
        <v>781</v>
      </c>
      <c r="S223" s="69">
        <v>17</v>
      </c>
      <c r="T223" s="69" t="s">
        <v>636</v>
      </c>
      <c r="U223" s="69">
        <v>15</v>
      </c>
      <c r="V223" s="37">
        <f>parameters!$J$4*TechniqueData[[#This Row],[Mitigations Utility]] + parameters!$J$5*TechniqueData[[#This Row],[Detections Utility]]</f>
        <v>0.31428561904761904</v>
      </c>
      <c r="W223" s="37">
        <v>32</v>
      </c>
      <c r="X223" s="37">
        <v>0.58181799999999995</v>
      </c>
      <c r="Y223" s="37">
        <v>0.58181799999999995</v>
      </c>
      <c r="Z223" s="37">
        <v>2</v>
      </c>
      <c r="AA223" s="37">
        <v>0.02</v>
      </c>
      <c r="AB223" s="37">
        <v>0.02</v>
      </c>
      <c r="AC223" s="37"/>
      <c r="AD223" s="58" t="s">
        <v>777</v>
      </c>
      <c r="AE223" s="37" t="str" cm="1">
        <f t="array" ref="AE223">IF(SUMPRODUCT(--(NOT(ISERR(SEARCH({"Process","Command","Script","WMI","Module","Pipe","Service"},AD223)))))&gt;0,"1","0")</f>
        <v>1</v>
      </c>
      <c r="AF223" s="37">
        <v>219</v>
      </c>
      <c r="AG223" s="37" t="str" cm="1">
        <f t="array" ref="AG223">IF(SUMPRODUCT(--(NOT(ISERR(SEARCH({"Network","Firewall"},AD223)))))&gt;0,"1","0")</f>
        <v>0</v>
      </c>
      <c r="AH223" s="37">
        <v>219</v>
      </c>
      <c r="AI223" s="37" t="str" cm="1">
        <f t="array" ref="AI223">IF(SUMPRODUCT(--(NOT(ISERR(SEARCH({"File","Group","Logon","Schedule","User","Registry","Active","Application"},AD223)))))&gt;0,"1","0")</f>
        <v>1</v>
      </c>
      <c r="AJ223" s="37">
        <v>219</v>
      </c>
      <c r="AK223" s="37" t="str" cm="1">
        <f t="array" ref="AK223">IF(SUMPRODUCT(--(NOT(ISERR(SEARCH({"Cloud","Cluster","Container","Image","Instance","Pod","Snapshot","Volume"},AD223)))))&gt;0,"1","0")</f>
        <v>0</v>
      </c>
      <c r="AL223" s="37">
        <v>219</v>
      </c>
      <c r="AM223" s="37" t="str" cm="1">
        <f t="array" ref="AM223">IF(SUMPRODUCT(--(NOT(ISERR(SEARCH({"Drive","Firmware","Host","Kernel"},AD223)))))&gt;0,"1","0")</f>
        <v>0</v>
      </c>
      <c r="AN223" s="37">
        <v>0</v>
      </c>
      <c r="AO223" s="37">
        <v>0</v>
      </c>
      <c r="AP223" s="37">
        <f>parameters!$J$21*TechniqueData[[#This Row],[TAT Utility]]+parameters!$J$22*TechniqueData[[#This Row],[Count Utility]]</f>
        <v>0.3</v>
      </c>
      <c r="AQ223" s="37">
        <f>(TechniqueData[[#This Row],[Total Top Att&amp;ck Score ]]-parameters!$D$19)/(parameters!$D$20-parameters!$D$19)</f>
        <v>121.10949596825397</v>
      </c>
      <c r="AR223" s="37">
        <f>IF(TechniqueData[[#This Row],[TAT Utility (unclipped)]]&gt;1,1, IF(TechniqueData[[#This Row],[TAT Utility (unclipped)]]&lt;0,0, TechniqueData[[#This Row],[TAT Utility (unclipped)]]) )</f>
        <v>1</v>
      </c>
      <c r="AS223" s="37">
        <f>(TechniqueData[[#This Row],[Ransomware (Total '# of ATT&amp;CK Observations)]]-parameters!$D$21)/(parameters!$D$22-parameters!$D$21)</f>
        <v>0</v>
      </c>
      <c r="AT223" s="37">
        <f>IF(TechniqueData[[#This Row],[Count Utility (unclipped)]]&gt;1,1, IF(TechniqueData[[#This Row],[Count Utility (unclipped)]]&lt;0,0, TechniqueData[[#This Row],[Count Utility (unclipped)]]) )</f>
        <v>0</v>
      </c>
      <c r="AU22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4" spans="1:47" ht="17" x14ac:dyDescent="0.2">
      <c r="A224" s="37">
        <f>parameters!$J$21*TechniqueData[[#This Row],[TAT Utility]]+parameters!$J$22*TechniqueData[[#This Row],[Count Utility]]</f>
        <v>0.3</v>
      </c>
      <c r="B224" s="37">
        <f t="shared" si="3"/>
        <v>406.93792742857141</v>
      </c>
      <c r="C224" s="37" t="s">
        <v>782</v>
      </c>
      <c r="D224" s="58" t="s">
        <v>775</v>
      </c>
      <c r="E224" s="37" t="s">
        <v>595</v>
      </c>
      <c r="F224" s="37">
        <v>1</v>
      </c>
      <c r="G224" s="37">
        <v>1</v>
      </c>
      <c r="H224" s="37">
        <f>parameters!$J$10*TechniqueData[[#This Row],[Before Utility]]+parameters!$J$11*TechniqueData[[#This Row],[After Utility]]</f>
        <v>0.1</v>
      </c>
      <c r="I224" s="37">
        <f>(TechniqueData[[#This Row],[Num. TID Before]]-parameters!$D$8)/(parameters!$D$9-parameters!$D$8)</f>
        <v>0.1</v>
      </c>
      <c r="J224" s="37">
        <f>IF(TechniqueData[[#This Row],[Before Utility (unclipped)]]&gt;1,1, IF(TechniqueData[[#This Row],[Before Utility (unclipped)]]&lt;0,0, TechniqueData[[#This Row],[Before Utility (unclipped)]]))</f>
        <v>0.1</v>
      </c>
      <c r="K224" s="37">
        <f>(TechniqueData[[#This Row],[Num. TID After]]-parameters!$D$10)/(parameters!$D$11-parameters!$D$10)</f>
        <v>0.1</v>
      </c>
      <c r="L224" s="37">
        <f>IF(TechniqueData[[#This Row],[After Utility (unclipped)]]&gt;1,1, IF(TechniqueData[[#This Row],[After Utility (unclipped)]]&lt;0,0, TechniqueData[[#This Row],[After Utility (unclipped)]]))</f>
        <v>0.1</v>
      </c>
      <c r="M224" s="37">
        <v>0</v>
      </c>
      <c r="N224" s="68">
        <v>0</v>
      </c>
      <c r="O224" s="68">
        <v>2</v>
      </c>
      <c r="P224" s="68">
        <v>2</v>
      </c>
      <c r="Q224" s="68">
        <v>10</v>
      </c>
      <c r="R224" s="69" t="s">
        <v>783</v>
      </c>
      <c r="S224" s="69">
        <v>16</v>
      </c>
      <c r="T224" s="69" t="s">
        <v>636</v>
      </c>
      <c r="U224" s="69">
        <v>15</v>
      </c>
      <c r="V224" s="37">
        <f>parameters!$J$4*TechniqueData[[#This Row],[Mitigations Utility]] + parameters!$J$5*TechniqueData[[#This Row],[Detections Utility]]</f>
        <v>0.36190457142857146</v>
      </c>
      <c r="W224" s="37">
        <v>31</v>
      </c>
      <c r="X224" s="37">
        <v>0.56363600000000003</v>
      </c>
      <c r="Y224" s="37">
        <v>0.56363600000000003</v>
      </c>
      <c r="Z224" s="37">
        <v>14</v>
      </c>
      <c r="AA224" s="37">
        <v>0.14000000000000001</v>
      </c>
      <c r="AB224" s="37">
        <v>0.14000000000000001</v>
      </c>
      <c r="AC224" s="37"/>
      <c r="AD224" s="58" t="s">
        <v>784</v>
      </c>
      <c r="AE224" s="37" t="str" cm="1">
        <f t="array" ref="AE224">IF(SUMPRODUCT(--(NOT(ISERR(SEARCH({"Process","Command","Script","WMI","Module","Pipe","Service"},AD224)))))&gt;0,"1","0")</f>
        <v>0</v>
      </c>
      <c r="AF224" s="37">
        <v>220</v>
      </c>
      <c r="AG224" s="37" t="str" cm="1">
        <f t="array" ref="AG224">IF(SUMPRODUCT(--(NOT(ISERR(SEARCH({"Network","Firewall"},AD224)))))&gt;0,"1","0")</f>
        <v>0</v>
      </c>
      <c r="AH224" s="37">
        <v>220</v>
      </c>
      <c r="AI224" s="37" t="str" cm="1">
        <f t="array" ref="AI224">IF(SUMPRODUCT(--(NOT(ISERR(SEARCH({"File","Group","Logon","Schedule","User","Registry","Active","Application"},AD224)))))&gt;0,"1","0")</f>
        <v>1</v>
      </c>
      <c r="AJ224" s="37">
        <v>220</v>
      </c>
      <c r="AK224" s="37" t="str" cm="1">
        <f t="array" ref="AK224">IF(SUMPRODUCT(--(NOT(ISERR(SEARCH({"Cloud","Cluster","Container","Image","Instance","Pod","Snapshot","Volume"},AD224)))))&gt;0,"1","0")</f>
        <v>0</v>
      </c>
      <c r="AL224" s="37">
        <v>220</v>
      </c>
      <c r="AM224" s="37" t="str" cm="1">
        <f t="array" ref="AM224">IF(SUMPRODUCT(--(NOT(ISERR(SEARCH({"Drive","Firmware","Host","Kernel"},AD224)))))&gt;0,"1","0")</f>
        <v>0</v>
      </c>
      <c r="AN224" s="37">
        <v>0</v>
      </c>
      <c r="AO224" s="37">
        <v>0</v>
      </c>
      <c r="AP224" s="37">
        <f>parameters!$J$21*TechniqueData[[#This Row],[TAT Utility]]+parameters!$J$22*TechniqueData[[#This Row],[Count Utility]]</f>
        <v>0.3</v>
      </c>
      <c r="AQ224" s="37">
        <f>(TechniqueData[[#This Row],[Total Top Att&amp;ck Score ]]-parameters!$D$19)/(parameters!$D$20-parameters!$D$19)</f>
        <v>135.6459758095238</v>
      </c>
      <c r="AR224" s="37">
        <f>IF(TechniqueData[[#This Row],[TAT Utility (unclipped)]]&gt;1,1, IF(TechniqueData[[#This Row],[TAT Utility (unclipped)]]&lt;0,0, TechniqueData[[#This Row],[TAT Utility (unclipped)]]) )</f>
        <v>1</v>
      </c>
      <c r="AS224" s="37">
        <f>(TechniqueData[[#This Row],[Ransomware (Total '# of ATT&amp;CK Observations)]]-parameters!$D$21)/(parameters!$D$22-parameters!$D$21)</f>
        <v>0</v>
      </c>
      <c r="AT224" s="37">
        <f>IF(TechniqueData[[#This Row],[Count Utility (unclipped)]]&gt;1,1, IF(TechniqueData[[#This Row],[Count Utility (unclipped)]]&lt;0,0, TechniqueData[[#This Row],[Count Utility (unclipped)]]) )</f>
        <v>0</v>
      </c>
      <c r="AU22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5" spans="1:47" ht="102" x14ac:dyDescent="0.2">
      <c r="A225" s="37">
        <f>parameters!$J$21*TechniqueData[[#This Row],[TAT Utility]]+parameters!$J$22*TechniqueData[[#This Row],[Count Utility]]</f>
        <v>0.36666666666666664</v>
      </c>
      <c r="B225" s="37">
        <f t="shared" si="3"/>
        <v>345.40146642857144</v>
      </c>
      <c r="C225" s="37" t="s">
        <v>785</v>
      </c>
      <c r="D225" s="58" t="s">
        <v>786</v>
      </c>
      <c r="E225" s="37"/>
      <c r="F225" s="37">
        <v>1</v>
      </c>
      <c r="G225" s="37">
        <v>1</v>
      </c>
      <c r="H225" s="37">
        <f>parameters!$J$10*TechniqueData[[#This Row],[Before Utility]]+parameters!$J$11*TechniqueData[[#This Row],[After Utility]]</f>
        <v>0.1</v>
      </c>
      <c r="I225" s="37">
        <f>(TechniqueData[[#This Row],[Num. TID Before]]-parameters!$D$8)/(parameters!$D$9-parameters!$D$8)</f>
        <v>0.1</v>
      </c>
      <c r="J225" s="37">
        <f>IF(TechniqueData[[#This Row],[Before Utility (unclipped)]]&gt;1,1, IF(TechniqueData[[#This Row],[Before Utility (unclipped)]]&lt;0,0, TechniqueData[[#This Row],[Before Utility (unclipped)]]))</f>
        <v>0.1</v>
      </c>
      <c r="K225" s="37">
        <f>(TechniqueData[[#This Row],[Num. TID After]]-parameters!$D$10)/(parameters!$D$11-parameters!$D$10)</f>
        <v>0.1</v>
      </c>
      <c r="L225" s="37">
        <f>IF(TechniqueData[[#This Row],[After Utility (unclipped)]]&gt;1,1, IF(TechniqueData[[#This Row],[After Utility (unclipped)]]&lt;0,0, TechniqueData[[#This Row],[After Utility (unclipped)]]))</f>
        <v>0.1</v>
      </c>
      <c r="M225" s="37">
        <v>4.5700000000000003E-3</v>
      </c>
      <c r="N225" s="68">
        <v>0</v>
      </c>
      <c r="O225" s="68">
        <v>6</v>
      </c>
      <c r="P225" s="68">
        <v>2</v>
      </c>
      <c r="Q225" s="68">
        <v>0</v>
      </c>
      <c r="R225" s="69" t="s">
        <v>787</v>
      </c>
      <c r="S225" s="69">
        <v>13</v>
      </c>
      <c r="T225" s="69" t="s">
        <v>788</v>
      </c>
      <c r="U225" s="69">
        <v>13</v>
      </c>
      <c r="V225" s="37">
        <f>parameters!$J$4*TechniqueData[[#This Row],[Mitigations Utility]] + parameters!$J$5*TechniqueData[[#This Row],[Detections Utility]]</f>
        <v>0.28571414285714286</v>
      </c>
      <c r="W225" s="37">
        <v>26</v>
      </c>
      <c r="X225" s="37">
        <v>0.47272700000000001</v>
      </c>
      <c r="Y225" s="37">
        <v>0.47272700000000001</v>
      </c>
      <c r="Z225" s="37">
        <v>8</v>
      </c>
      <c r="AA225" s="37">
        <v>0.08</v>
      </c>
      <c r="AB225" s="37">
        <v>0.08</v>
      </c>
      <c r="AC225" s="37"/>
      <c r="AD225" s="58" t="s">
        <v>789</v>
      </c>
      <c r="AE225" s="37" t="str" cm="1">
        <f t="array" ref="AE225">IF(SUMPRODUCT(--(NOT(ISERR(SEARCH({"Process","Command","Script","WMI","Module","Pipe","Service"},AD225)))))&gt;0,"1","0")</f>
        <v>1</v>
      </c>
      <c r="AF225" s="37">
        <v>221</v>
      </c>
      <c r="AG225" s="37" t="str" cm="1">
        <f t="array" ref="AG225">IF(SUMPRODUCT(--(NOT(ISERR(SEARCH({"Network","Firewall"},AD225)))))&gt;0,"1","0")</f>
        <v>0</v>
      </c>
      <c r="AH225" s="37">
        <v>221</v>
      </c>
      <c r="AI225" s="37" t="str" cm="1">
        <f t="array" ref="AI225">IF(SUMPRODUCT(--(NOT(ISERR(SEARCH({"File","Group","Logon","Schedule","User","Registry","Active","Application"},AD225)))))&gt;0,"1","0")</f>
        <v>1</v>
      </c>
      <c r="AJ225" s="37">
        <v>221</v>
      </c>
      <c r="AK225" s="37" t="str" cm="1">
        <f t="array" ref="AK225">IF(SUMPRODUCT(--(NOT(ISERR(SEARCH({"Cloud","Cluster","Container","Image","Instance","Pod","Snapshot","Volume"},AD225)))))&gt;0,"1","0")</f>
        <v>0</v>
      </c>
      <c r="AL225" s="37">
        <v>221</v>
      </c>
      <c r="AM225" s="37" t="str" cm="1">
        <f t="array" ref="AM225">IF(SUMPRODUCT(--(NOT(ISERR(SEARCH({"Drive","Firmware","Host","Kernel"},AD225)))))&gt;0,"1","0")</f>
        <v>0</v>
      </c>
      <c r="AN225" s="37">
        <v>0</v>
      </c>
      <c r="AO225" s="37">
        <v>2</v>
      </c>
      <c r="AP225" s="37">
        <f>parameters!$J$21*TechniqueData[[#This Row],[TAT Utility]]+parameters!$J$22*TechniqueData[[#This Row],[Count Utility]]</f>
        <v>0.36666666666666664</v>
      </c>
      <c r="AQ225" s="37">
        <f>(TechniqueData[[#This Row],[Total Top Att&amp;ck Score ]]-parameters!$D$19)/(parameters!$D$20-parameters!$D$19)</f>
        <v>115.13382214285714</v>
      </c>
      <c r="AR225" s="37">
        <f>IF(TechniqueData[[#This Row],[TAT Utility (unclipped)]]&gt;1,1, IF(TechniqueData[[#This Row],[TAT Utility (unclipped)]]&lt;0,0, TechniqueData[[#This Row],[TAT Utility (unclipped)]]) )</f>
        <v>1</v>
      </c>
      <c r="AS225" s="37">
        <f>(TechniqueData[[#This Row],[Ransomware (Total '# of ATT&amp;CK Observations)]]-parameters!$D$21)/(parameters!$D$22-parameters!$D$21)</f>
        <v>9.5238095238095233E-2</v>
      </c>
      <c r="AT225" s="37">
        <f>IF(TechniqueData[[#This Row],[Count Utility (unclipped)]]&gt;1,1, IF(TechniqueData[[#This Row],[Count Utility (unclipped)]]&lt;0,0, TechniqueData[[#This Row],[Count Utility (unclipped)]]) )</f>
        <v>9.5238095238095233E-2</v>
      </c>
      <c r="AU22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5.530182006802721</v>
      </c>
    </row>
    <row r="226" spans="1:47" ht="68" x14ac:dyDescent="0.2">
      <c r="A226" s="37">
        <f>parameters!$J$21*TechniqueData[[#This Row],[TAT Utility]]+parameters!$J$22*TechniqueData[[#This Row],[Count Utility]]</f>
        <v>0.36666666666666664</v>
      </c>
      <c r="B226" s="37">
        <f t="shared" si="3"/>
        <v>232.83337566666671</v>
      </c>
      <c r="C226" s="37" t="s">
        <v>790</v>
      </c>
      <c r="D226" s="58" t="s">
        <v>786</v>
      </c>
      <c r="E226" s="37" t="s">
        <v>791</v>
      </c>
      <c r="F226" s="37">
        <v>1</v>
      </c>
      <c r="G226" s="37">
        <v>1</v>
      </c>
      <c r="H226" s="37">
        <f>parameters!$J$10*TechniqueData[[#This Row],[Before Utility]]+parameters!$J$11*TechniqueData[[#This Row],[After Utility]]</f>
        <v>0.1</v>
      </c>
      <c r="I226" s="37">
        <f>(TechniqueData[[#This Row],[Num. TID Before]]-parameters!$D$8)/(parameters!$D$9-parameters!$D$8)</f>
        <v>0.1</v>
      </c>
      <c r="J226" s="37">
        <f>IF(TechniqueData[[#This Row],[Before Utility (unclipped)]]&gt;1,1, IF(TechniqueData[[#This Row],[Before Utility (unclipped)]]&lt;0,0, TechniqueData[[#This Row],[Before Utility (unclipped)]]))</f>
        <v>0.1</v>
      </c>
      <c r="K226" s="37">
        <f>(TechniqueData[[#This Row],[Num. TID After]]-parameters!$D$10)/(parameters!$D$11-parameters!$D$10)</f>
        <v>0.1</v>
      </c>
      <c r="L226" s="37">
        <f>IF(TechniqueData[[#This Row],[After Utility (unclipped)]]&gt;1,1, IF(TechniqueData[[#This Row],[After Utility (unclipped)]]&lt;0,0, TechniqueData[[#This Row],[After Utility (unclipped)]]))</f>
        <v>0.1</v>
      </c>
      <c r="M226" s="37">
        <v>0</v>
      </c>
      <c r="N226" s="68">
        <v>0</v>
      </c>
      <c r="O226" s="68">
        <v>0</v>
      </c>
      <c r="P226" s="68">
        <v>0</v>
      </c>
      <c r="Q226" s="68">
        <v>0</v>
      </c>
      <c r="R226" s="69" t="s">
        <v>792</v>
      </c>
      <c r="S226" s="69">
        <v>7</v>
      </c>
      <c r="T226" s="69" t="s">
        <v>793</v>
      </c>
      <c r="U226" s="69">
        <v>10</v>
      </c>
      <c r="V226" s="37">
        <f>parameters!$J$4*TechniqueData[[#This Row],[Mitigations Utility]] + parameters!$J$5*TechniqueData[[#This Row],[Detections Utility]]</f>
        <v>0.16190480952380953</v>
      </c>
      <c r="W226" s="37">
        <v>17</v>
      </c>
      <c r="X226" s="37">
        <v>0.309091</v>
      </c>
      <c r="Y226" s="37">
        <v>0.309091</v>
      </c>
      <c r="Z226" s="37">
        <v>0</v>
      </c>
      <c r="AA226" s="37">
        <v>0</v>
      </c>
      <c r="AB226" s="37">
        <v>0</v>
      </c>
      <c r="AC226" s="37"/>
      <c r="AD226" s="58" t="s">
        <v>794</v>
      </c>
      <c r="AE226" s="37" t="str" cm="1">
        <f t="array" ref="AE226">IF(SUMPRODUCT(--(NOT(ISERR(SEARCH({"Process","Command","Script","WMI","Module","Pipe","Service"},AD226)))))&gt;0,"1","0")</f>
        <v>1</v>
      </c>
      <c r="AF226" s="37">
        <v>222</v>
      </c>
      <c r="AG226" s="37" t="str" cm="1">
        <f t="array" ref="AG226">IF(SUMPRODUCT(--(NOT(ISERR(SEARCH({"Network","Firewall"},AD226)))))&gt;0,"1","0")</f>
        <v>0</v>
      </c>
      <c r="AH226" s="37">
        <v>222</v>
      </c>
      <c r="AI226" s="37" t="str" cm="1">
        <f t="array" ref="AI226">IF(SUMPRODUCT(--(NOT(ISERR(SEARCH({"File","Group","Logon","Schedule","User","Registry","Active","Application"},AD226)))))&gt;0,"1","0")</f>
        <v>1</v>
      </c>
      <c r="AJ226" s="37">
        <v>222</v>
      </c>
      <c r="AK226" s="37" t="str" cm="1">
        <f t="array" ref="AK226">IF(SUMPRODUCT(--(NOT(ISERR(SEARCH({"Cloud","Cluster","Container","Image","Instance","Pod","Snapshot","Volume"},AD226)))))&gt;0,"1","0")</f>
        <v>0</v>
      </c>
      <c r="AL226" s="37">
        <v>222</v>
      </c>
      <c r="AM226" s="37" t="str" cm="1">
        <f t="array" ref="AM226">IF(SUMPRODUCT(--(NOT(ISERR(SEARCH({"Drive","Firmware","Host","Kernel"},AD226)))))&gt;0,"1","0")</f>
        <v>0</v>
      </c>
      <c r="AN226" s="37">
        <v>0</v>
      </c>
      <c r="AO226" s="37">
        <v>2</v>
      </c>
      <c r="AP226" s="37">
        <f>parameters!$J$21*TechniqueData[[#This Row],[TAT Utility]]+parameters!$J$22*TechniqueData[[#This Row],[Count Utility]]</f>
        <v>0.36666666666666664</v>
      </c>
      <c r="AQ226" s="37">
        <f>(TechniqueData[[#This Row],[Total Top Att&amp;ck Score ]]-parameters!$D$19)/(parameters!$D$20-parameters!$D$19)</f>
        <v>77.611125222222242</v>
      </c>
      <c r="AR226" s="37">
        <f>IF(TechniqueData[[#This Row],[TAT Utility (unclipped)]]&gt;1,1, IF(TechniqueData[[#This Row],[TAT Utility (unclipped)]]&lt;0,0, TechniqueData[[#This Row],[TAT Utility (unclipped)]]) )</f>
        <v>1</v>
      </c>
      <c r="AS226" s="37">
        <f>(TechniqueData[[#This Row],[Ransomware (Total '# of ATT&amp;CK Observations)]]-parameters!$D$21)/(parameters!$D$22-parameters!$D$21)</f>
        <v>9.5238095238095233E-2</v>
      </c>
      <c r="AT226" s="37">
        <f>IF(TechniqueData[[#This Row],[Count Utility (unclipped)]]&gt;1,1, IF(TechniqueData[[#This Row],[Count Utility (unclipped)]]&lt;0,0, TechniqueData[[#This Row],[Count Utility (unclipped)]]) )</f>
        <v>9.5238095238095233E-2</v>
      </c>
      <c r="AU22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3.7433869153439154</v>
      </c>
    </row>
    <row r="227" spans="1:47" ht="85" x14ac:dyDescent="0.2">
      <c r="A227" s="37">
        <f>parameters!$J$21*TechniqueData[[#This Row],[TAT Utility]]+parameters!$J$22*TechniqueData[[#This Row],[Count Utility]]</f>
        <v>0.3</v>
      </c>
      <c r="B227" s="37">
        <f t="shared" si="3"/>
        <v>204.1144558095238</v>
      </c>
      <c r="C227" s="37" t="s">
        <v>795</v>
      </c>
      <c r="D227" s="58" t="s">
        <v>786</v>
      </c>
      <c r="E227" s="37" t="s">
        <v>796</v>
      </c>
      <c r="F227" s="37">
        <v>1</v>
      </c>
      <c r="G227" s="37">
        <v>1</v>
      </c>
      <c r="H227" s="37">
        <f>parameters!$J$10*TechniqueData[[#This Row],[Before Utility]]+parameters!$J$11*TechniqueData[[#This Row],[After Utility]]</f>
        <v>0.1</v>
      </c>
      <c r="I227" s="37">
        <f>(TechniqueData[[#This Row],[Num. TID Before]]-parameters!$D$8)/(parameters!$D$9-parameters!$D$8)</f>
        <v>0.1</v>
      </c>
      <c r="J227" s="37">
        <f>IF(TechniqueData[[#This Row],[Before Utility (unclipped)]]&gt;1,1, IF(TechniqueData[[#This Row],[Before Utility (unclipped)]]&lt;0,0, TechniqueData[[#This Row],[Before Utility (unclipped)]]))</f>
        <v>0.1</v>
      </c>
      <c r="K227" s="37">
        <f>(TechniqueData[[#This Row],[Num. TID After]]-parameters!$D$10)/(parameters!$D$11-parameters!$D$10)</f>
        <v>0.1</v>
      </c>
      <c r="L227" s="37">
        <f>IF(TechniqueData[[#This Row],[After Utility (unclipped)]]&gt;1,1, IF(TechniqueData[[#This Row],[After Utility (unclipped)]]&lt;0,0, TechniqueData[[#This Row],[After Utility (unclipped)]]))</f>
        <v>0.1</v>
      </c>
      <c r="M227" s="37">
        <v>0</v>
      </c>
      <c r="N227" s="68">
        <v>0</v>
      </c>
      <c r="O227" s="68">
        <v>1</v>
      </c>
      <c r="P227" s="68">
        <v>0</v>
      </c>
      <c r="Q227" s="68">
        <v>0</v>
      </c>
      <c r="R227" s="69" t="s">
        <v>141</v>
      </c>
      <c r="S227" s="69">
        <v>3</v>
      </c>
      <c r="T227" s="69" t="s">
        <v>797</v>
      </c>
      <c r="U227" s="69">
        <v>10</v>
      </c>
      <c r="V227" s="37">
        <f>parameters!$J$4*TechniqueData[[#This Row],[Mitigations Utility]] + parameters!$J$5*TechniqueData[[#This Row],[Detections Utility]]</f>
        <v>0.12857161904761905</v>
      </c>
      <c r="W227" s="37">
        <v>13</v>
      </c>
      <c r="X227" s="37">
        <v>0.23636399999999999</v>
      </c>
      <c r="Y227" s="37">
        <v>0.23636399999999999</v>
      </c>
      <c r="Z227" s="37">
        <v>1</v>
      </c>
      <c r="AA227" s="37">
        <v>0.01</v>
      </c>
      <c r="AB227" s="37">
        <v>0.01</v>
      </c>
      <c r="AC227" s="37"/>
      <c r="AD227" s="58" t="s">
        <v>798</v>
      </c>
      <c r="AE227" s="37" t="str" cm="1">
        <f t="array" ref="AE227">IF(SUMPRODUCT(--(NOT(ISERR(SEARCH({"Process","Command","Script","WMI","Module","Pipe","Service"},AD227)))))&gt;0,"1","0")</f>
        <v>1</v>
      </c>
      <c r="AF227" s="37">
        <v>223</v>
      </c>
      <c r="AG227" s="37" t="str" cm="1">
        <f t="array" ref="AG227">IF(SUMPRODUCT(--(NOT(ISERR(SEARCH({"Network","Firewall"},AD227)))))&gt;0,"1","0")</f>
        <v>0</v>
      </c>
      <c r="AH227" s="37">
        <v>223</v>
      </c>
      <c r="AI227" s="37" t="str" cm="1">
        <f t="array" ref="AI227">IF(SUMPRODUCT(--(NOT(ISERR(SEARCH({"File","Group","Logon","Schedule","User","Registry","Active","Application"},AD227)))))&gt;0,"1","0")</f>
        <v>1</v>
      </c>
      <c r="AJ227" s="37">
        <v>223</v>
      </c>
      <c r="AK227" s="37" t="str" cm="1">
        <f t="array" ref="AK227">IF(SUMPRODUCT(--(NOT(ISERR(SEARCH({"Cloud","Cluster","Container","Image","Instance","Pod","Snapshot","Volume"},AD227)))))&gt;0,"1","0")</f>
        <v>0</v>
      </c>
      <c r="AL227" s="37">
        <v>223</v>
      </c>
      <c r="AM227" s="37" t="str" cm="1">
        <f t="array" ref="AM227">IF(SUMPRODUCT(--(NOT(ISERR(SEARCH({"Drive","Firmware","Host","Kernel"},AD227)))))&gt;0,"1","0")</f>
        <v>0</v>
      </c>
      <c r="AN227" s="37">
        <v>0</v>
      </c>
      <c r="AO227" s="37">
        <v>0</v>
      </c>
      <c r="AP227" s="37">
        <f>parameters!$J$21*TechniqueData[[#This Row],[TAT Utility]]+parameters!$J$22*TechniqueData[[#This Row],[Count Utility]]</f>
        <v>0.3</v>
      </c>
      <c r="AQ227" s="37">
        <f>(TechniqueData[[#This Row],[Total Top Att&amp;ck Score ]]-parameters!$D$19)/(parameters!$D$20-parameters!$D$19)</f>
        <v>68.03815193650793</v>
      </c>
      <c r="AR227" s="37">
        <f>IF(TechniqueData[[#This Row],[TAT Utility (unclipped)]]&gt;1,1, IF(TechniqueData[[#This Row],[TAT Utility (unclipped)]]&lt;0,0, TechniqueData[[#This Row],[TAT Utility (unclipped)]]) )</f>
        <v>1</v>
      </c>
      <c r="AS227" s="37">
        <f>(TechniqueData[[#This Row],[Ransomware (Total '# of ATT&amp;CK Observations)]]-parameters!$D$21)/(parameters!$D$22-parameters!$D$21)</f>
        <v>0</v>
      </c>
      <c r="AT227" s="37">
        <f>IF(TechniqueData[[#This Row],[Count Utility (unclipped)]]&gt;1,1, IF(TechniqueData[[#This Row],[Count Utility (unclipped)]]&lt;0,0, TechniqueData[[#This Row],[Count Utility (unclipped)]]) )</f>
        <v>0</v>
      </c>
      <c r="AU22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8" spans="1:47" ht="34" x14ac:dyDescent="0.2">
      <c r="A228" s="37">
        <f>parameters!$J$21*TechniqueData[[#This Row],[TAT Utility]]+parameters!$J$22*TechniqueData[[#This Row],[Count Utility]]</f>
        <v>0.3</v>
      </c>
      <c r="B228" s="37">
        <f t="shared" si="3"/>
        <v>213.57121500000002</v>
      </c>
      <c r="C228" s="37" t="s">
        <v>799</v>
      </c>
      <c r="D228" s="58" t="s">
        <v>786</v>
      </c>
      <c r="E228" s="37" t="s">
        <v>800</v>
      </c>
      <c r="F228" s="37">
        <v>1</v>
      </c>
      <c r="G228" s="37">
        <v>1</v>
      </c>
      <c r="H228" s="37">
        <f>parameters!$J$10*TechniqueData[[#This Row],[Before Utility]]+parameters!$J$11*TechniqueData[[#This Row],[After Utility]]</f>
        <v>0.1</v>
      </c>
      <c r="I228" s="37">
        <f>(TechniqueData[[#This Row],[Num. TID Before]]-parameters!$D$8)/(parameters!$D$9-parameters!$D$8)</f>
        <v>0.1</v>
      </c>
      <c r="J228" s="37">
        <f>IF(TechniqueData[[#This Row],[Before Utility (unclipped)]]&gt;1,1, IF(TechniqueData[[#This Row],[Before Utility (unclipped)]]&lt;0,0, TechniqueData[[#This Row],[Before Utility (unclipped)]]))</f>
        <v>0.1</v>
      </c>
      <c r="K228" s="37">
        <f>(TechniqueData[[#This Row],[Num. TID After]]-parameters!$D$10)/(parameters!$D$11-parameters!$D$10)</f>
        <v>0.1</v>
      </c>
      <c r="L228" s="37">
        <f>IF(TechniqueData[[#This Row],[After Utility (unclipped)]]&gt;1,1, IF(TechniqueData[[#This Row],[After Utility (unclipped)]]&lt;0,0, TechniqueData[[#This Row],[After Utility (unclipped)]]))</f>
        <v>0.1</v>
      </c>
      <c r="M228" s="37">
        <v>0</v>
      </c>
      <c r="N228" s="68">
        <v>0</v>
      </c>
      <c r="O228" s="68">
        <v>1</v>
      </c>
      <c r="P228" s="68">
        <v>0</v>
      </c>
      <c r="Q228" s="68">
        <v>0</v>
      </c>
      <c r="R228" s="69" t="s">
        <v>801</v>
      </c>
      <c r="S228" s="69">
        <v>7</v>
      </c>
      <c r="T228" s="69" t="s">
        <v>802</v>
      </c>
      <c r="U228" s="69">
        <v>7</v>
      </c>
      <c r="V228" s="37">
        <f>parameters!$J$4*TechniqueData[[#This Row],[Mitigations Utility]] + parameters!$J$5*TechniqueData[[#This Row],[Detections Utility]]</f>
        <v>0.13809500000000002</v>
      </c>
      <c r="W228" s="37">
        <v>14</v>
      </c>
      <c r="X228" s="37">
        <v>0.25454500000000002</v>
      </c>
      <c r="Y228" s="37">
        <v>0.25454500000000002</v>
      </c>
      <c r="Z228" s="37">
        <v>1</v>
      </c>
      <c r="AA228" s="37">
        <v>0.01</v>
      </c>
      <c r="AB228" s="37">
        <v>0.01</v>
      </c>
      <c r="AC228" s="37"/>
      <c r="AD228" s="58" t="s">
        <v>803</v>
      </c>
      <c r="AE228" s="37" t="str" cm="1">
        <f t="array" ref="AE228">IF(SUMPRODUCT(--(NOT(ISERR(SEARCH({"Process","Command","Script","WMI","Module","Pipe","Service"},AD228)))))&gt;0,"1","0")</f>
        <v>1</v>
      </c>
      <c r="AF228" s="37">
        <v>224</v>
      </c>
      <c r="AG228" s="37" t="str" cm="1">
        <f t="array" ref="AG228">IF(SUMPRODUCT(--(NOT(ISERR(SEARCH({"Network","Firewall"},AD228)))))&gt;0,"1","0")</f>
        <v>0</v>
      </c>
      <c r="AH228" s="37">
        <v>224</v>
      </c>
      <c r="AI228" s="37" t="str" cm="1">
        <f t="array" ref="AI228">IF(SUMPRODUCT(--(NOT(ISERR(SEARCH({"File","Group","Logon","Schedule","User","Registry","Active","Application"},AD228)))))&gt;0,"1","0")</f>
        <v>1</v>
      </c>
      <c r="AJ228" s="37">
        <v>224</v>
      </c>
      <c r="AK228" s="37" t="str" cm="1">
        <f t="array" ref="AK228">IF(SUMPRODUCT(--(NOT(ISERR(SEARCH({"Cloud","Cluster","Container","Image","Instance","Pod","Snapshot","Volume"},AD228)))))&gt;0,"1","0")</f>
        <v>0</v>
      </c>
      <c r="AL228" s="37">
        <v>224</v>
      </c>
      <c r="AM228" s="37" t="str" cm="1">
        <f t="array" ref="AM228">IF(SUMPRODUCT(--(NOT(ISERR(SEARCH({"Drive","Firmware","Host","Kernel"},AD228)))))&gt;0,"1","0")</f>
        <v>0</v>
      </c>
      <c r="AN228" s="37">
        <v>0</v>
      </c>
      <c r="AO228" s="37">
        <v>0</v>
      </c>
      <c r="AP228" s="37">
        <f>parameters!$J$21*TechniqueData[[#This Row],[TAT Utility]]+parameters!$J$22*TechniqueData[[#This Row],[Count Utility]]</f>
        <v>0.3</v>
      </c>
      <c r="AQ228" s="37">
        <f>(TechniqueData[[#This Row],[Total Top Att&amp;ck Score ]]-parameters!$D$19)/(parameters!$D$20-parameters!$D$19)</f>
        <v>71.190405000000013</v>
      </c>
      <c r="AR228" s="37">
        <f>IF(TechniqueData[[#This Row],[TAT Utility (unclipped)]]&gt;1,1, IF(TechniqueData[[#This Row],[TAT Utility (unclipped)]]&lt;0,0, TechniqueData[[#This Row],[TAT Utility (unclipped)]]) )</f>
        <v>1</v>
      </c>
      <c r="AS228" s="37">
        <f>(TechniqueData[[#This Row],[Ransomware (Total '# of ATT&amp;CK Observations)]]-parameters!$D$21)/(parameters!$D$22-parameters!$D$21)</f>
        <v>0</v>
      </c>
      <c r="AT228" s="37">
        <f>IF(TechniqueData[[#This Row],[Count Utility (unclipped)]]&gt;1,1, IF(TechniqueData[[#This Row],[Count Utility (unclipped)]]&lt;0,0, TechniqueData[[#This Row],[Count Utility (unclipped)]]) )</f>
        <v>0</v>
      </c>
      <c r="AU22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9" spans="1:47" ht="34" x14ac:dyDescent="0.2">
      <c r="A229" s="37">
        <f>parameters!$J$21*TechniqueData[[#This Row],[TAT Utility]]+parameters!$J$22*TechniqueData[[#This Row],[Count Utility]]</f>
        <v>0.33333333333333331</v>
      </c>
      <c r="B229" s="37">
        <f t="shared" si="3"/>
        <v>210.23311880952383</v>
      </c>
      <c r="C229" s="37" t="s">
        <v>804</v>
      </c>
      <c r="D229" s="58" t="s">
        <v>786</v>
      </c>
      <c r="E229" s="37" t="s">
        <v>805</v>
      </c>
      <c r="F229" s="37">
        <v>1</v>
      </c>
      <c r="G229" s="37">
        <v>1</v>
      </c>
      <c r="H229" s="37">
        <f>parameters!$J$10*TechniqueData[[#This Row],[Before Utility]]+parameters!$J$11*TechniqueData[[#This Row],[After Utility]]</f>
        <v>0.1</v>
      </c>
      <c r="I229" s="37">
        <f>(TechniqueData[[#This Row],[Num. TID Before]]-parameters!$D$8)/(parameters!$D$9-parameters!$D$8)</f>
        <v>0.1</v>
      </c>
      <c r="J229" s="37">
        <f>IF(TechniqueData[[#This Row],[Before Utility (unclipped)]]&gt;1,1, IF(TechniqueData[[#This Row],[Before Utility (unclipped)]]&lt;0,0, TechniqueData[[#This Row],[Before Utility (unclipped)]]))</f>
        <v>0.1</v>
      </c>
      <c r="K229" s="37">
        <f>(TechniqueData[[#This Row],[Num. TID After]]-parameters!$D$10)/(parameters!$D$11-parameters!$D$10)</f>
        <v>0.1</v>
      </c>
      <c r="L229" s="37">
        <f>IF(TechniqueData[[#This Row],[After Utility (unclipped)]]&gt;1,1, IF(TechniqueData[[#This Row],[After Utility (unclipped)]]&lt;0,0, TechniqueData[[#This Row],[After Utility (unclipped)]]))</f>
        <v>0.1</v>
      </c>
      <c r="M229" s="37">
        <v>0</v>
      </c>
      <c r="N229" s="68">
        <v>0</v>
      </c>
      <c r="O229" s="68">
        <v>0</v>
      </c>
      <c r="P229" s="68">
        <v>0</v>
      </c>
      <c r="Q229" s="68">
        <v>0</v>
      </c>
      <c r="R229" s="69" t="s">
        <v>801</v>
      </c>
      <c r="S229" s="69">
        <v>7</v>
      </c>
      <c r="T229" s="69" t="s">
        <v>802</v>
      </c>
      <c r="U229" s="69">
        <v>7</v>
      </c>
      <c r="V229" s="37">
        <f>parameters!$J$4*TechniqueData[[#This Row],[Mitigations Utility]] + parameters!$J$5*TechniqueData[[#This Row],[Detections Utility]]</f>
        <v>0.13333309523809525</v>
      </c>
      <c r="W229" s="37">
        <v>14</v>
      </c>
      <c r="X229" s="37">
        <v>0.25454500000000002</v>
      </c>
      <c r="Y229" s="37">
        <v>0.25454500000000002</v>
      </c>
      <c r="Z229" s="37">
        <v>0</v>
      </c>
      <c r="AA229" s="37">
        <v>0</v>
      </c>
      <c r="AB229" s="37">
        <v>0</v>
      </c>
      <c r="AC229" s="37"/>
      <c r="AD229" s="58" t="s">
        <v>803</v>
      </c>
      <c r="AE229" s="37" t="str" cm="1">
        <f t="array" ref="AE229">IF(SUMPRODUCT(--(NOT(ISERR(SEARCH({"Process","Command","Script","WMI","Module","Pipe","Service"},AD229)))))&gt;0,"1","0")</f>
        <v>1</v>
      </c>
      <c r="AF229" s="37">
        <v>225</v>
      </c>
      <c r="AG229" s="37" t="str" cm="1">
        <f t="array" ref="AG229">IF(SUMPRODUCT(--(NOT(ISERR(SEARCH({"Network","Firewall"},AD229)))))&gt;0,"1","0")</f>
        <v>0</v>
      </c>
      <c r="AH229" s="37">
        <v>225</v>
      </c>
      <c r="AI229" s="37" t="str" cm="1">
        <f t="array" ref="AI229">IF(SUMPRODUCT(--(NOT(ISERR(SEARCH({"File","Group","Logon","Schedule","User","Registry","Active","Application"},AD229)))))&gt;0,"1","0")</f>
        <v>1</v>
      </c>
      <c r="AJ229" s="37">
        <v>225</v>
      </c>
      <c r="AK229" s="37" t="str" cm="1">
        <f t="array" ref="AK229">IF(SUMPRODUCT(--(NOT(ISERR(SEARCH({"Cloud","Cluster","Container","Image","Instance","Pod","Snapshot","Volume"},AD229)))))&gt;0,"1","0")</f>
        <v>0</v>
      </c>
      <c r="AL229" s="37">
        <v>225</v>
      </c>
      <c r="AM229" s="37" t="str" cm="1">
        <f t="array" ref="AM229">IF(SUMPRODUCT(--(NOT(ISERR(SEARCH({"Drive","Firmware","Host","Kernel"},AD229)))))&gt;0,"1","0")</f>
        <v>0</v>
      </c>
      <c r="AN229" s="37">
        <v>0</v>
      </c>
      <c r="AO229" s="37">
        <v>1</v>
      </c>
      <c r="AP229" s="37">
        <f>parameters!$J$21*TechniqueData[[#This Row],[TAT Utility]]+parameters!$J$22*TechniqueData[[#This Row],[Count Utility]]</f>
        <v>0.33333333333333331</v>
      </c>
      <c r="AQ229" s="37">
        <f>(TechniqueData[[#This Row],[Total Top Att&amp;ck Score ]]-parameters!$D$19)/(parameters!$D$20-parameters!$D$19)</f>
        <v>70.077706269841272</v>
      </c>
      <c r="AR229" s="37">
        <f>IF(TechniqueData[[#This Row],[TAT Utility (unclipped)]]&gt;1,1, IF(TechniqueData[[#This Row],[TAT Utility (unclipped)]]&lt;0,0, TechniqueData[[#This Row],[TAT Utility (unclipped)]]) )</f>
        <v>1</v>
      </c>
      <c r="AS229" s="37">
        <f>(TechniqueData[[#This Row],[Ransomware (Total '# of ATT&amp;CK Observations)]]-parameters!$D$21)/(parameters!$D$22-parameters!$D$21)</f>
        <v>4.7619047619047616E-2</v>
      </c>
      <c r="AT229" s="37">
        <f>IF(TechniqueData[[#This Row],[Count Utility (unclipped)]]&gt;1,1, IF(TechniqueData[[#This Row],[Count Utility (unclipped)]]&lt;0,0, TechniqueData[[#This Row],[Count Utility (unclipped)]]) )</f>
        <v>4.7619047619047616E-2</v>
      </c>
      <c r="AU22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1.6923263397581254</v>
      </c>
    </row>
    <row r="230" spans="1:47" ht="34" x14ac:dyDescent="0.2">
      <c r="A230" s="37">
        <f>parameters!$J$21*TechniqueData[[#This Row],[TAT Utility]]+parameters!$J$22*TechniqueData[[#This Row],[Count Utility]]</f>
        <v>0.3</v>
      </c>
      <c r="B230" s="37">
        <f t="shared" si="3"/>
        <v>211.16645119047621</v>
      </c>
      <c r="C230" s="37" t="s">
        <v>806</v>
      </c>
      <c r="D230" s="58" t="s">
        <v>786</v>
      </c>
      <c r="E230" s="37" t="s">
        <v>807</v>
      </c>
      <c r="F230" s="37">
        <v>1</v>
      </c>
      <c r="G230" s="37">
        <v>1</v>
      </c>
      <c r="H230" s="37">
        <f>parameters!$J$10*TechniqueData[[#This Row],[Before Utility]]+parameters!$J$11*TechniqueData[[#This Row],[After Utility]]</f>
        <v>0.1</v>
      </c>
      <c r="I230" s="37">
        <f>(TechniqueData[[#This Row],[Num. TID Before]]-parameters!$D$8)/(parameters!$D$9-parameters!$D$8)</f>
        <v>0.1</v>
      </c>
      <c r="J230" s="37">
        <f>IF(TechniqueData[[#This Row],[Before Utility (unclipped)]]&gt;1,1, IF(TechniqueData[[#This Row],[Before Utility (unclipped)]]&lt;0,0, TechniqueData[[#This Row],[Before Utility (unclipped)]]))</f>
        <v>0.1</v>
      </c>
      <c r="K230" s="37">
        <f>(TechniqueData[[#This Row],[Num. TID After]]-parameters!$D$10)/(parameters!$D$11-parameters!$D$10)</f>
        <v>0.1</v>
      </c>
      <c r="L230" s="37">
        <f>IF(TechniqueData[[#This Row],[After Utility (unclipped)]]&gt;1,1, IF(TechniqueData[[#This Row],[After Utility (unclipped)]]&lt;0,0, TechniqueData[[#This Row],[After Utility (unclipped)]]))</f>
        <v>0.1</v>
      </c>
      <c r="M230" s="37">
        <v>0</v>
      </c>
      <c r="N230" s="68">
        <v>0</v>
      </c>
      <c r="O230" s="68">
        <v>0</v>
      </c>
      <c r="P230" s="68">
        <v>0</v>
      </c>
      <c r="Q230" s="68">
        <v>0</v>
      </c>
      <c r="R230" s="69" t="s">
        <v>801</v>
      </c>
      <c r="S230" s="69">
        <v>7</v>
      </c>
      <c r="T230" s="69" t="s">
        <v>802</v>
      </c>
      <c r="U230" s="69">
        <v>7</v>
      </c>
      <c r="V230" s="37">
        <f>parameters!$J$4*TechniqueData[[#This Row],[Mitigations Utility]] + parameters!$J$5*TechniqueData[[#This Row],[Detections Utility]]</f>
        <v>0.13333309523809525</v>
      </c>
      <c r="W230" s="37">
        <v>14</v>
      </c>
      <c r="X230" s="37">
        <v>0.25454500000000002</v>
      </c>
      <c r="Y230" s="37">
        <v>0.25454500000000002</v>
      </c>
      <c r="Z230" s="37">
        <v>0</v>
      </c>
      <c r="AA230" s="37">
        <v>0</v>
      </c>
      <c r="AB230" s="37">
        <v>0</v>
      </c>
      <c r="AC230" s="37"/>
      <c r="AD230" s="58" t="s">
        <v>803</v>
      </c>
      <c r="AE230" s="37" t="str" cm="1">
        <f t="array" ref="AE230">IF(SUMPRODUCT(--(NOT(ISERR(SEARCH({"Process","Command","Script","WMI","Module","Pipe","Service"},AD230)))))&gt;0,"1","0")</f>
        <v>1</v>
      </c>
      <c r="AF230" s="37">
        <v>226</v>
      </c>
      <c r="AG230" s="37" t="str" cm="1">
        <f t="array" ref="AG230">IF(SUMPRODUCT(--(NOT(ISERR(SEARCH({"Network","Firewall"},AD230)))))&gt;0,"1","0")</f>
        <v>0</v>
      </c>
      <c r="AH230" s="37">
        <v>226</v>
      </c>
      <c r="AI230" s="37" t="str" cm="1">
        <f t="array" ref="AI230">IF(SUMPRODUCT(--(NOT(ISERR(SEARCH({"File","Group","Logon","Schedule","User","Registry","Active","Application"},AD230)))))&gt;0,"1","0")</f>
        <v>1</v>
      </c>
      <c r="AJ230" s="37">
        <v>226</v>
      </c>
      <c r="AK230" s="37" t="str" cm="1">
        <f t="array" ref="AK230">IF(SUMPRODUCT(--(NOT(ISERR(SEARCH({"Cloud","Cluster","Container","Image","Instance","Pod","Snapshot","Volume"},AD230)))))&gt;0,"1","0")</f>
        <v>0</v>
      </c>
      <c r="AL230" s="37">
        <v>226</v>
      </c>
      <c r="AM230" s="37" t="str" cm="1">
        <f t="array" ref="AM230">IF(SUMPRODUCT(--(NOT(ISERR(SEARCH({"Drive","Firmware","Host","Kernel"},AD230)))))&gt;0,"1","0")</f>
        <v>0</v>
      </c>
      <c r="AN230" s="37">
        <v>0</v>
      </c>
      <c r="AO230" s="37">
        <v>0</v>
      </c>
      <c r="AP230" s="37">
        <f>parameters!$J$21*TechniqueData[[#This Row],[TAT Utility]]+parameters!$J$22*TechniqueData[[#This Row],[Count Utility]]</f>
        <v>0.3</v>
      </c>
      <c r="AQ230" s="37">
        <f>(TechniqueData[[#This Row],[Total Top Att&amp;ck Score ]]-parameters!$D$19)/(parameters!$D$20-parameters!$D$19)</f>
        <v>70.38881706349207</v>
      </c>
      <c r="AR230" s="37">
        <f>IF(TechniqueData[[#This Row],[TAT Utility (unclipped)]]&gt;1,1, IF(TechniqueData[[#This Row],[TAT Utility (unclipped)]]&lt;0,0, TechniqueData[[#This Row],[TAT Utility (unclipped)]]) )</f>
        <v>1</v>
      </c>
      <c r="AS230" s="37">
        <f>(TechniqueData[[#This Row],[Ransomware (Total '# of ATT&amp;CK Observations)]]-parameters!$D$21)/(parameters!$D$22-parameters!$D$21)</f>
        <v>0</v>
      </c>
      <c r="AT230" s="37">
        <f>IF(TechniqueData[[#This Row],[Count Utility (unclipped)]]&gt;1,1, IF(TechniqueData[[#This Row],[Count Utility (unclipped)]]&lt;0,0, TechniqueData[[#This Row],[Count Utility (unclipped)]]) )</f>
        <v>0</v>
      </c>
      <c r="AU23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31" spans="1:47" ht="68" x14ac:dyDescent="0.2">
      <c r="A231" s="37">
        <f>parameters!$J$21*TechniqueData[[#This Row],[TAT Utility]]+parameters!$J$22*TechniqueData[[#This Row],[Count Utility]]</f>
        <v>0.3</v>
      </c>
      <c r="B231" s="37">
        <f t="shared" si="3"/>
        <v>155.82861471428572</v>
      </c>
      <c r="C231" s="37" t="s">
        <v>808</v>
      </c>
      <c r="D231" s="58" t="s">
        <v>786</v>
      </c>
      <c r="E231" s="37" t="s">
        <v>809</v>
      </c>
      <c r="F231" s="37">
        <v>1</v>
      </c>
      <c r="G231" s="37">
        <v>1</v>
      </c>
      <c r="H231" s="37">
        <f>parameters!$J$10*TechniqueData[[#This Row],[Before Utility]]+parameters!$J$11*TechniqueData[[#This Row],[After Utility]]</f>
        <v>0.1</v>
      </c>
      <c r="I231" s="37">
        <f>(TechniqueData[[#This Row],[Num. TID Before]]-parameters!$D$8)/(parameters!$D$9-parameters!$D$8)</f>
        <v>0.1</v>
      </c>
      <c r="J231" s="37">
        <f>IF(TechniqueData[[#This Row],[Before Utility (unclipped)]]&gt;1,1, IF(TechniqueData[[#This Row],[Before Utility (unclipped)]]&lt;0,0, TechniqueData[[#This Row],[Before Utility (unclipped)]]))</f>
        <v>0.1</v>
      </c>
      <c r="K231" s="37">
        <f>(TechniqueData[[#This Row],[Num. TID After]]-parameters!$D$10)/(parameters!$D$11-parameters!$D$10)</f>
        <v>0.1</v>
      </c>
      <c r="L231" s="37">
        <f>IF(TechniqueData[[#This Row],[After Utility (unclipped)]]&gt;1,1, IF(TechniqueData[[#This Row],[After Utility (unclipped)]]&lt;0,0, TechniqueData[[#This Row],[After Utility (unclipped)]]))</f>
        <v>0.1</v>
      </c>
      <c r="M231" s="37">
        <v>0</v>
      </c>
      <c r="N231" s="68">
        <v>0</v>
      </c>
      <c r="O231" s="68">
        <v>3</v>
      </c>
      <c r="P231" s="68">
        <v>0</v>
      </c>
      <c r="Q231" s="68">
        <v>0</v>
      </c>
      <c r="R231" s="69"/>
      <c r="S231" s="69">
        <v>0</v>
      </c>
      <c r="T231" s="69" t="s">
        <v>810</v>
      </c>
      <c r="U231" s="69">
        <v>6</v>
      </c>
      <c r="V231" s="37">
        <f>parameters!$J$4*TechniqueData[[#This Row],[Mitigations Utility]] + parameters!$J$5*TechniqueData[[#This Row],[Detections Utility]]</f>
        <v>7.1428619047619046E-2</v>
      </c>
      <c r="W231" s="37">
        <v>6</v>
      </c>
      <c r="X231" s="37">
        <v>0.10909099999999999</v>
      </c>
      <c r="Y231" s="37">
        <v>0.10909099999999999</v>
      </c>
      <c r="Z231" s="37">
        <v>3</v>
      </c>
      <c r="AA231" s="37">
        <v>0.03</v>
      </c>
      <c r="AB231" s="37">
        <v>0.03</v>
      </c>
      <c r="AC231" s="37"/>
      <c r="AD231" s="58" t="s">
        <v>794</v>
      </c>
      <c r="AE231" s="37" t="str" cm="1">
        <f t="array" ref="AE231">IF(SUMPRODUCT(--(NOT(ISERR(SEARCH({"Process","Command","Script","WMI","Module","Pipe","Service"},AD231)))))&gt;0,"1","0")</f>
        <v>1</v>
      </c>
      <c r="AF231" s="37">
        <v>227</v>
      </c>
      <c r="AG231" s="37" t="str" cm="1">
        <f t="array" ref="AG231">IF(SUMPRODUCT(--(NOT(ISERR(SEARCH({"Network","Firewall"},AD231)))))&gt;0,"1","0")</f>
        <v>0</v>
      </c>
      <c r="AH231" s="37">
        <v>227</v>
      </c>
      <c r="AI231" s="37" t="str" cm="1">
        <f t="array" ref="AI231">IF(SUMPRODUCT(--(NOT(ISERR(SEARCH({"File","Group","Logon","Schedule","User","Registry","Active","Application"},AD231)))))&gt;0,"1","0")</f>
        <v>1</v>
      </c>
      <c r="AJ231" s="37">
        <v>227</v>
      </c>
      <c r="AK231" s="37" t="str" cm="1">
        <f t="array" ref="AK231">IF(SUMPRODUCT(--(NOT(ISERR(SEARCH({"Cloud","Cluster","Container","Image","Instance","Pod","Snapshot","Volume"},AD231)))))&gt;0,"1","0")</f>
        <v>0</v>
      </c>
      <c r="AL231" s="37">
        <v>227</v>
      </c>
      <c r="AM231" s="37" t="str" cm="1">
        <f t="array" ref="AM231">IF(SUMPRODUCT(--(NOT(ISERR(SEARCH({"Drive","Firmware","Host","Kernel"},AD231)))))&gt;0,"1","0")</f>
        <v>0</v>
      </c>
      <c r="AN231" s="37">
        <v>0</v>
      </c>
      <c r="AO231" s="37">
        <v>0</v>
      </c>
      <c r="AP231" s="37">
        <f>parameters!$J$21*TechniqueData[[#This Row],[TAT Utility]]+parameters!$J$22*TechniqueData[[#This Row],[Count Utility]]</f>
        <v>0.3</v>
      </c>
      <c r="AQ231" s="37">
        <f>(TechniqueData[[#This Row],[Total Top Att&amp;ck Score ]]-parameters!$D$19)/(parameters!$D$20-parameters!$D$19)</f>
        <v>51.942871571428576</v>
      </c>
      <c r="AR231" s="37">
        <f>IF(TechniqueData[[#This Row],[TAT Utility (unclipped)]]&gt;1,1, IF(TechniqueData[[#This Row],[TAT Utility (unclipped)]]&lt;0,0, TechniqueData[[#This Row],[TAT Utility (unclipped)]]) )</f>
        <v>1</v>
      </c>
      <c r="AS231" s="37">
        <f>(TechniqueData[[#This Row],[Ransomware (Total '# of ATT&amp;CK Observations)]]-parameters!$D$21)/(parameters!$D$22-parameters!$D$21)</f>
        <v>0</v>
      </c>
      <c r="AT231" s="37">
        <f>IF(TechniqueData[[#This Row],[Count Utility (unclipped)]]&gt;1,1, IF(TechniqueData[[#This Row],[Count Utility (unclipped)]]&lt;0,0, TechniqueData[[#This Row],[Count Utility (unclipped)]]) )</f>
        <v>0</v>
      </c>
      <c r="AU23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32" spans="1:47" ht="34" x14ac:dyDescent="0.2">
      <c r="A232" s="37">
        <f>parameters!$J$21*TechniqueData[[#This Row],[TAT Utility]]+parameters!$J$22*TechniqueData[[#This Row],[Count Utility]]</f>
        <v>0.5</v>
      </c>
      <c r="B232" s="37">
        <f t="shared" si="3"/>
        <v>518.43692004761897</v>
      </c>
      <c r="C232" s="37" t="s">
        <v>811</v>
      </c>
      <c r="D232" s="58" t="s">
        <v>812</v>
      </c>
      <c r="E232" s="37"/>
      <c r="F232" s="37">
        <v>1</v>
      </c>
      <c r="G232" s="37">
        <v>1</v>
      </c>
      <c r="H232" s="37">
        <f>parameters!$J$10*TechniqueData[[#This Row],[Before Utility]]+parameters!$J$11*TechniqueData[[#This Row],[After Utility]]</f>
        <v>0.1</v>
      </c>
      <c r="I232" s="37">
        <f>(TechniqueData[[#This Row],[Num. TID Before]]-parameters!$D$8)/(parameters!$D$9-parameters!$D$8)</f>
        <v>0.1</v>
      </c>
      <c r="J232" s="37">
        <f>IF(TechniqueData[[#This Row],[Before Utility (unclipped)]]&gt;1,1, IF(TechniqueData[[#This Row],[Before Utility (unclipped)]]&lt;0,0, TechniqueData[[#This Row],[Before Utility (unclipped)]]))</f>
        <v>0.1</v>
      </c>
      <c r="K232" s="37">
        <f>(TechniqueData[[#This Row],[Num. TID After]]-parameters!$D$10)/(parameters!$D$11-parameters!$D$10)</f>
        <v>0.1</v>
      </c>
      <c r="L232" s="37">
        <f>IF(TechniqueData[[#This Row],[After Utility (unclipped)]]&gt;1,1, IF(TechniqueData[[#This Row],[After Utility (unclipped)]]&lt;0,0, TechniqueData[[#This Row],[After Utility (unclipped)]]))</f>
        <v>0.1</v>
      </c>
      <c r="M232" s="37">
        <v>0.36307699999999998</v>
      </c>
      <c r="N232" s="68">
        <v>1</v>
      </c>
      <c r="O232" s="68">
        <v>13</v>
      </c>
      <c r="P232" s="68">
        <v>6</v>
      </c>
      <c r="Q232" s="68">
        <v>2</v>
      </c>
      <c r="R232" s="69"/>
      <c r="S232" s="69">
        <v>0</v>
      </c>
      <c r="T232" s="69"/>
      <c r="U232" s="69">
        <v>0</v>
      </c>
      <c r="V232" s="37">
        <f>parameters!$J$4*TechniqueData[[#This Row],[Mitigations Utility]] + parameters!$J$5*TechniqueData[[#This Row],[Detections Utility]]</f>
        <v>0.10476190476190475</v>
      </c>
      <c r="W232" s="37">
        <v>0</v>
      </c>
      <c r="X232" s="37">
        <v>0</v>
      </c>
      <c r="Y232" s="37">
        <v>0</v>
      </c>
      <c r="Z232" s="37">
        <v>22</v>
      </c>
      <c r="AA232" s="37">
        <v>0.22</v>
      </c>
      <c r="AB232" s="37">
        <v>0.22</v>
      </c>
      <c r="AC232" s="37"/>
      <c r="AD232" s="58" t="s">
        <v>813</v>
      </c>
      <c r="AE232" s="37" t="str" cm="1">
        <f t="array" ref="AE232">IF(SUMPRODUCT(--(NOT(ISERR(SEARCH({"Process","Command","Script","WMI","Module","Pipe","Service"},AD232)))))&gt;0,"1","0")</f>
        <v>1</v>
      </c>
      <c r="AF232" s="37">
        <v>228</v>
      </c>
      <c r="AG232" s="37" t="str" cm="1">
        <f t="array" ref="AG232">IF(SUMPRODUCT(--(NOT(ISERR(SEARCH({"Network","Firewall"},AD232)))))&gt;0,"1","0")</f>
        <v>0</v>
      </c>
      <c r="AH232" s="37">
        <v>228</v>
      </c>
      <c r="AI232" s="37" t="str" cm="1">
        <f t="array" ref="AI232">IF(SUMPRODUCT(--(NOT(ISERR(SEARCH({"File","Group","Logon","Schedule","User","Registry","Active","Application"},AD232)))))&gt;0,"1","0")</f>
        <v>1</v>
      </c>
      <c r="AJ232" s="37">
        <v>228</v>
      </c>
      <c r="AK232" s="37" t="str" cm="1">
        <f t="array" ref="AK232">IF(SUMPRODUCT(--(NOT(ISERR(SEARCH({"Cloud","Cluster","Container","Image","Instance","Pod","Snapshot","Volume"},AD232)))))&gt;0,"1","0")</f>
        <v>0</v>
      </c>
      <c r="AL232" s="37">
        <v>228</v>
      </c>
      <c r="AM232" s="37" t="str" cm="1">
        <f t="array" ref="AM232">IF(SUMPRODUCT(--(NOT(ISERR(SEARCH({"Drive","Firmware","Host","Kernel"},AD232)))))&gt;0,"1","0")</f>
        <v>0</v>
      </c>
      <c r="AN232" s="37">
        <v>0</v>
      </c>
      <c r="AO232" s="37">
        <v>6</v>
      </c>
      <c r="AP232" s="37">
        <f>parameters!$J$21*TechniqueData[[#This Row],[TAT Utility]]+parameters!$J$22*TechniqueData[[#This Row],[Count Utility]]</f>
        <v>0.5</v>
      </c>
      <c r="AQ232" s="37">
        <f>(TechniqueData[[#This Row],[Total Top Att&amp;ck Score ]]-parameters!$D$19)/(parameters!$D$20-parameters!$D$19)</f>
        <v>172.81230668253966</v>
      </c>
      <c r="AR232" s="37">
        <f>IF(TechniqueData[[#This Row],[TAT Utility (unclipped)]]&gt;1,1, IF(TechniqueData[[#This Row],[TAT Utility (unclipped)]]&lt;0,0, TechniqueData[[#This Row],[TAT Utility (unclipped)]]) )</f>
        <v>1</v>
      </c>
      <c r="AS232" s="37">
        <f>(TechniqueData[[#This Row],[Ransomware (Total '# of ATT&amp;CK Observations)]]-parameters!$D$21)/(parameters!$D$22-parameters!$D$21)</f>
        <v>0.2857142857142857</v>
      </c>
      <c r="AT232" s="37">
        <f>IF(TechniqueData[[#This Row],[Count Utility (unclipped)]]&gt;1,1, IF(TechniqueData[[#This Row],[Count Utility (unclipped)]]&lt;0,0, TechniqueData[[#This Row],[Count Utility (unclipped)]]) )</f>
        <v>0.2857142857142857</v>
      </c>
      <c r="AU23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24.830329526077094</v>
      </c>
    </row>
    <row r="233" spans="1:47" ht="51" x14ac:dyDescent="0.2">
      <c r="A233" s="37">
        <f>parameters!$J$21*TechniqueData[[#This Row],[TAT Utility]]+parameters!$J$22*TechniqueData[[#This Row],[Count Utility]]</f>
        <v>0.3</v>
      </c>
      <c r="B233" s="37">
        <f t="shared" si="3"/>
        <v>91.7</v>
      </c>
      <c r="C233" s="37" t="s">
        <v>814</v>
      </c>
      <c r="D233" s="58" t="s">
        <v>815</v>
      </c>
      <c r="E233" s="37"/>
      <c r="F233" s="37">
        <v>1</v>
      </c>
      <c r="G233" s="37">
        <v>1</v>
      </c>
      <c r="H233" s="37">
        <f>parameters!$J$10*TechniqueData[[#This Row],[Before Utility]]+parameters!$J$11*TechniqueData[[#This Row],[After Utility]]</f>
        <v>0.1</v>
      </c>
      <c r="I233" s="37">
        <f>(TechniqueData[[#This Row],[Num. TID Before]]-parameters!$D$8)/(parameters!$D$9-parameters!$D$8)</f>
        <v>0.1</v>
      </c>
      <c r="J233" s="37">
        <f>IF(TechniqueData[[#This Row],[Before Utility (unclipped)]]&gt;1,1, IF(TechniqueData[[#This Row],[Before Utility (unclipped)]]&lt;0,0, TechniqueData[[#This Row],[Before Utility (unclipped)]]))</f>
        <v>0.1</v>
      </c>
      <c r="K233" s="37">
        <f>(TechniqueData[[#This Row],[Num. TID After]]-parameters!$D$10)/(parameters!$D$11-parameters!$D$10)</f>
        <v>0.1</v>
      </c>
      <c r="L233" s="37">
        <f>IF(TechniqueData[[#This Row],[After Utility (unclipped)]]&gt;1,1, IF(TechniqueData[[#This Row],[After Utility (unclipped)]]&lt;0,0, TechniqueData[[#This Row],[After Utility (unclipped)]]))</f>
        <v>0.1</v>
      </c>
      <c r="M233" s="37">
        <v>0</v>
      </c>
      <c r="N233" s="68">
        <v>0</v>
      </c>
      <c r="O233" s="68">
        <v>0</v>
      </c>
      <c r="P233" s="68">
        <v>0</v>
      </c>
      <c r="Q233" s="68">
        <v>0</v>
      </c>
      <c r="R233" s="69"/>
      <c r="S233" s="69">
        <v>0</v>
      </c>
      <c r="T233" s="69"/>
      <c r="U233" s="69">
        <v>0</v>
      </c>
      <c r="V233" s="37">
        <f>parameters!$J$4*TechniqueData[[#This Row],[Mitigations Utility]] + parameters!$J$5*TechniqueData[[#This Row],[Detections Utility]]</f>
        <v>0</v>
      </c>
      <c r="W233" s="37">
        <v>0</v>
      </c>
      <c r="X233" s="37">
        <v>0</v>
      </c>
      <c r="Y233" s="37">
        <v>0</v>
      </c>
      <c r="Z233" s="37">
        <v>0</v>
      </c>
      <c r="AA233" s="37">
        <v>0</v>
      </c>
      <c r="AB233" s="37">
        <v>0</v>
      </c>
      <c r="AC233" s="37" t="s">
        <v>209</v>
      </c>
      <c r="AD233" s="58" t="s">
        <v>816</v>
      </c>
      <c r="AE233" s="37" t="str" cm="1">
        <f t="array" ref="AE233">IF(SUMPRODUCT(--(NOT(ISERR(SEARCH({"Process","Command","Script","WMI","Module","Pipe","Service"},AD233)))))&gt;0,"1","0")</f>
        <v>1</v>
      </c>
      <c r="AF233" s="37">
        <v>229</v>
      </c>
      <c r="AG233" s="37" t="str" cm="1">
        <f t="array" ref="AG233">IF(SUMPRODUCT(--(NOT(ISERR(SEARCH({"Network","Firewall"},AD233)))))&gt;0,"1","0")</f>
        <v>1</v>
      </c>
      <c r="AH233" s="37">
        <v>229</v>
      </c>
      <c r="AI233" s="37" t="str" cm="1">
        <f t="array" ref="AI233">IF(SUMPRODUCT(--(NOT(ISERR(SEARCH({"File","Group","Logon","Schedule","User","Registry","Active","Application"},AD233)))))&gt;0,"1","0")</f>
        <v>0</v>
      </c>
      <c r="AJ233" s="37">
        <v>229</v>
      </c>
      <c r="AK233" s="37" t="str" cm="1">
        <f t="array" ref="AK233">IF(SUMPRODUCT(--(NOT(ISERR(SEARCH({"Cloud","Cluster","Container","Image","Instance","Pod","Snapshot","Volume"},AD233)))))&gt;0,"1","0")</f>
        <v>0</v>
      </c>
      <c r="AL233" s="37">
        <v>229</v>
      </c>
      <c r="AM233" s="37" t="str" cm="1">
        <f t="array" ref="AM233">IF(SUMPRODUCT(--(NOT(ISERR(SEARCH({"Drive","Firmware","Host","Kernel"},AD233)))))&gt;0,"1","0")</f>
        <v>0</v>
      </c>
      <c r="AN233" s="37">
        <v>0</v>
      </c>
      <c r="AO233" s="37"/>
      <c r="AP233" s="37">
        <f>parameters!$J$21*TechniqueData[[#This Row],[TAT Utility]]+parameters!$J$22*TechniqueData[[#This Row],[Count Utility]]</f>
        <v>0.3</v>
      </c>
      <c r="AQ233" s="37">
        <f>(TechniqueData[[#This Row],[Total Top Att&amp;ck Score ]]-parameters!$D$19)/(parameters!$D$20-parameters!$D$19)</f>
        <v>30.566666666666666</v>
      </c>
      <c r="AR233" s="37">
        <f>IF(TechniqueData[[#This Row],[TAT Utility (unclipped)]]&gt;1,1, IF(TechniqueData[[#This Row],[TAT Utility (unclipped)]]&lt;0,0, TechniqueData[[#This Row],[TAT Utility (unclipped)]]) )</f>
        <v>1</v>
      </c>
      <c r="AS233" s="37">
        <f>(TechniqueData[[#This Row],[Ransomware (Total '# of ATT&amp;CK Observations)]]-parameters!$D$21)/(parameters!$D$22-parameters!$D$21)</f>
        <v>0</v>
      </c>
      <c r="AT233" s="37">
        <f>IF(TechniqueData[[#This Row],[Count Utility (unclipped)]]&gt;1,1, IF(TechniqueData[[#This Row],[Count Utility (unclipped)]]&lt;0,0, TechniqueData[[#This Row],[Count Utility (unclipped)]]) )</f>
        <v>0</v>
      </c>
      <c r="AU23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34" spans="1:47" ht="51" x14ac:dyDescent="0.2">
      <c r="A234" s="37">
        <f>parameters!$J$21*TechniqueData[[#This Row],[TAT Utility]]+parameters!$J$22*TechniqueData[[#This Row],[Count Utility]]</f>
        <v>0.3</v>
      </c>
      <c r="B234" s="37">
        <f t="shared" si="3"/>
        <v>92.100000000000009</v>
      </c>
      <c r="C234" s="37" t="s">
        <v>817</v>
      </c>
      <c r="D234" s="58" t="s">
        <v>818</v>
      </c>
      <c r="E234" s="37"/>
      <c r="F234" s="37">
        <v>1</v>
      </c>
      <c r="G234" s="37">
        <v>1</v>
      </c>
      <c r="H234" s="37">
        <f>parameters!$J$10*TechniqueData[[#This Row],[Before Utility]]+parameters!$J$11*TechniqueData[[#This Row],[After Utility]]</f>
        <v>0.1</v>
      </c>
      <c r="I234" s="37">
        <f>(TechniqueData[[#This Row],[Num. TID Before]]-parameters!$D$8)/(parameters!$D$9-parameters!$D$8)</f>
        <v>0.1</v>
      </c>
      <c r="J234" s="37">
        <f>IF(TechniqueData[[#This Row],[Before Utility (unclipped)]]&gt;1,1, IF(TechniqueData[[#This Row],[Before Utility (unclipped)]]&lt;0,0, TechniqueData[[#This Row],[Before Utility (unclipped)]]))</f>
        <v>0.1</v>
      </c>
      <c r="K234" s="37">
        <f>(TechniqueData[[#This Row],[Num. TID After]]-parameters!$D$10)/(parameters!$D$11-parameters!$D$10)</f>
        <v>0.1</v>
      </c>
      <c r="L234" s="37">
        <f>IF(TechniqueData[[#This Row],[After Utility (unclipped)]]&gt;1,1, IF(TechniqueData[[#This Row],[After Utility (unclipped)]]&lt;0,0, TechniqueData[[#This Row],[After Utility (unclipped)]]))</f>
        <v>0.1</v>
      </c>
      <c r="M234" s="37">
        <v>0</v>
      </c>
      <c r="N234" s="68">
        <v>0</v>
      </c>
      <c r="O234" s="68">
        <v>0</v>
      </c>
      <c r="P234" s="68">
        <v>0</v>
      </c>
      <c r="Q234" s="68">
        <v>0</v>
      </c>
      <c r="R234" s="69"/>
      <c r="S234" s="69">
        <v>0</v>
      </c>
      <c r="T234" s="69"/>
      <c r="U234" s="69">
        <v>0</v>
      </c>
      <c r="V234" s="37">
        <f>parameters!$J$4*TechniqueData[[#This Row],[Mitigations Utility]] + parameters!$J$5*TechniqueData[[#This Row],[Detections Utility]]</f>
        <v>0</v>
      </c>
      <c r="W234" s="37">
        <v>0</v>
      </c>
      <c r="X234" s="37">
        <v>0</v>
      </c>
      <c r="Y234" s="37">
        <v>0</v>
      </c>
      <c r="Z234" s="37">
        <v>0</v>
      </c>
      <c r="AA234" s="37">
        <v>0</v>
      </c>
      <c r="AB234" s="37">
        <v>0</v>
      </c>
      <c r="AC234" s="37" t="s">
        <v>209</v>
      </c>
      <c r="AD234" s="58" t="s">
        <v>819</v>
      </c>
      <c r="AE234" s="37" t="str" cm="1">
        <f t="array" ref="AE234">IF(SUMPRODUCT(--(NOT(ISERR(SEARCH({"Process","Command","Script","WMI","Module","Pipe","Service"},AD234)))))&gt;0,"1","0")</f>
        <v>0</v>
      </c>
      <c r="AF234" s="37">
        <v>230</v>
      </c>
      <c r="AG234" s="37" t="str" cm="1">
        <f t="array" ref="AG234">IF(SUMPRODUCT(--(NOT(ISERR(SEARCH({"Network","Firewall"},AD234)))))&gt;0,"1","0")</f>
        <v>0</v>
      </c>
      <c r="AH234" s="37">
        <v>230</v>
      </c>
      <c r="AI234" s="37" t="str" cm="1">
        <f t="array" ref="AI234">IF(SUMPRODUCT(--(NOT(ISERR(SEARCH({"File","Group","Logon","Schedule","User","Registry","Active","Application"},AD234)))))&gt;0,"1","0")</f>
        <v>1</v>
      </c>
      <c r="AJ234" s="37">
        <v>230</v>
      </c>
      <c r="AK234" s="37" t="str" cm="1">
        <f t="array" ref="AK234">IF(SUMPRODUCT(--(NOT(ISERR(SEARCH({"Cloud","Cluster","Container","Image","Instance","Pod","Snapshot","Volume"},AD234)))))&gt;0,"1","0")</f>
        <v>0</v>
      </c>
      <c r="AL234" s="37">
        <v>230</v>
      </c>
      <c r="AM234" s="37" t="str" cm="1">
        <f t="array" ref="AM234">IF(SUMPRODUCT(--(NOT(ISERR(SEARCH({"Drive","Firmware","Host","Kernel"},AD234)))))&gt;0,"1","0")</f>
        <v>0</v>
      </c>
      <c r="AN234" s="37">
        <v>0</v>
      </c>
      <c r="AO234" s="37"/>
      <c r="AP234" s="37">
        <f>parameters!$J$21*TechniqueData[[#This Row],[TAT Utility]]+parameters!$J$22*TechniqueData[[#This Row],[Count Utility]]</f>
        <v>0.3</v>
      </c>
      <c r="AQ234" s="37">
        <f>(TechniqueData[[#This Row],[Total Top Att&amp;ck Score ]]-parameters!$D$19)/(parameters!$D$20-parameters!$D$19)</f>
        <v>30.700000000000003</v>
      </c>
      <c r="AR234" s="37">
        <f>IF(TechniqueData[[#This Row],[TAT Utility (unclipped)]]&gt;1,1, IF(TechniqueData[[#This Row],[TAT Utility (unclipped)]]&lt;0,0, TechniqueData[[#This Row],[TAT Utility (unclipped)]]) )</f>
        <v>1</v>
      </c>
      <c r="AS234" s="37">
        <f>(TechniqueData[[#This Row],[Ransomware (Total '# of ATT&amp;CK Observations)]]-parameters!$D$21)/(parameters!$D$22-parameters!$D$21)</f>
        <v>0</v>
      </c>
      <c r="AT234" s="37">
        <f>IF(TechniqueData[[#This Row],[Count Utility (unclipped)]]&gt;1,1, IF(TechniqueData[[#This Row],[Count Utility (unclipped)]]&lt;0,0, TechniqueData[[#This Row],[Count Utility (unclipped)]]) )</f>
        <v>0</v>
      </c>
      <c r="AU23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35" spans="1:47" ht="34" x14ac:dyDescent="0.2">
      <c r="A235" s="37">
        <f>parameters!$J$21*TechniqueData[[#This Row],[TAT Utility]]+parameters!$J$22*TechniqueData[[#This Row],[Count Utility]]</f>
        <v>0.3</v>
      </c>
      <c r="B235" s="37">
        <f t="shared" si="3"/>
        <v>92.5</v>
      </c>
      <c r="C235" s="37" t="s">
        <v>820</v>
      </c>
      <c r="D235" s="58" t="s">
        <v>821</v>
      </c>
      <c r="E235" s="37"/>
      <c r="F235" s="37">
        <v>1</v>
      </c>
      <c r="G235" s="37">
        <v>1</v>
      </c>
      <c r="H235" s="37">
        <f>parameters!$J$10*TechniqueData[[#This Row],[Before Utility]]+parameters!$J$11*TechniqueData[[#This Row],[After Utility]]</f>
        <v>0.1</v>
      </c>
      <c r="I235" s="37">
        <f>(TechniqueData[[#This Row],[Num. TID Before]]-parameters!$D$8)/(parameters!$D$9-parameters!$D$8)</f>
        <v>0.1</v>
      </c>
      <c r="J235" s="37">
        <f>IF(TechniqueData[[#This Row],[Before Utility (unclipped)]]&gt;1,1, IF(TechniqueData[[#This Row],[Before Utility (unclipped)]]&lt;0,0, TechniqueData[[#This Row],[Before Utility (unclipped)]]))</f>
        <v>0.1</v>
      </c>
      <c r="K235" s="37">
        <f>(TechniqueData[[#This Row],[Num. TID After]]-parameters!$D$10)/(parameters!$D$11-parameters!$D$10)</f>
        <v>0.1</v>
      </c>
      <c r="L235" s="37">
        <f>IF(TechniqueData[[#This Row],[After Utility (unclipped)]]&gt;1,1, IF(TechniqueData[[#This Row],[After Utility (unclipped)]]&lt;0,0, TechniqueData[[#This Row],[After Utility (unclipped)]]))</f>
        <v>0.1</v>
      </c>
      <c r="M235" s="37">
        <v>0</v>
      </c>
      <c r="N235" s="68">
        <v>0</v>
      </c>
      <c r="O235" s="68">
        <v>0</v>
      </c>
      <c r="P235" s="68">
        <v>0</v>
      </c>
      <c r="Q235" s="68">
        <v>0</v>
      </c>
      <c r="R235" s="69"/>
      <c r="S235" s="69">
        <v>0</v>
      </c>
      <c r="T235" s="69"/>
      <c r="U235" s="69">
        <v>0</v>
      </c>
      <c r="V235" s="37">
        <f>parameters!$J$4*TechniqueData[[#This Row],[Mitigations Utility]] + parameters!$J$5*TechniqueData[[#This Row],[Detections Utility]]</f>
        <v>0</v>
      </c>
      <c r="W235" s="37">
        <v>0</v>
      </c>
      <c r="X235" s="37">
        <v>0</v>
      </c>
      <c r="Y235" s="37">
        <v>0</v>
      </c>
      <c r="Z235" s="37">
        <v>0</v>
      </c>
      <c r="AA235" s="37">
        <v>0</v>
      </c>
      <c r="AB235" s="37">
        <v>0</v>
      </c>
      <c r="AC235" s="37" t="s">
        <v>209</v>
      </c>
      <c r="AD235" s="58"/>
      <c r="AE235" s="37" t="str" cm="1">
        <f t="array" ref="AE235">IF(SUMPRODUCT(--(NOT(ISERR(SEARCH({"Process","Command","Script","WMI","Module","Pipe","Service"},AD235)))))&gt;0,"1","0")</f>
        <v>0</v>
      </c>
      <c r="AF235" s="37">
        <v>231</v>
      </c>
      <c r="AG235" s="37" t="str" cm="1">
        <f t="array" ref="AG235">IF(SUMPRODUCT(--(NOT(ISERR(SEARCH({"Network","Firewall"},AD235)))))&gt;0,"1","0")</f>
        <v>0</v>
      </c>
      <c r="AH235" s="37">
        <v>231</v>
      </c>
      <c r="AI235" s="37" t="str" cm="1">
        <f t="array" ref="AI235">IF(SUMPRODUCT(--(NOT(ISERR(SEARCH({"File","Group","Logon","Schedule","User","Registry","Active","Application"},AD235)))))&gt;0,"1","0")</f>
        <v>0</v>
      </c>
      <c r="AJ235" s="37">
        <v>231</v>
      </c>
      <c r="AK235" s="37" t="str" cm="1">
        <f t="array" ref="AK235">IF(SUMPRODUCT(--(NOT(ISERR(SEARCH({"Cloud","Cluster","Container","Image","Instance","Pod","Snapshot","Volume"},AD235)))))&gt;0,"1","0")</f>
        <v>0</v>
      </c>
      <c r="AL235" s="37">
        <v>231</v>
      </c>
      <c r="AM235" s="37" t="str" cm="1">
        <f t="array" ref="AM235">IF(SUMPRODUCT(--(NOT(ISERR(SEARCH({"Drive","Firmware","Host","Kernel"},AD235)))))&gt;0,"1","0")</f>
        <v>0</v>
      </c>
      <c r="AN235" s="37">
        <v>0</v>
      </c>
      <c r="AO235" s="37"/>
      <c r="AP235" s="37">
        <f>parameters!$J$21*TechniqueData[[#This Row],[TAT Utility]]+parameters!$J$22*TechniqueData[[#This Row],[Count Utility]]</f>
        <v>0.3</v>
      </c>
      <c r="AQ235" s="37">
        <f>(TechniqueData[[#This Row],[Total Top Att&amp;ck Score ]]-parameters!$D$19)/(parameters!$D$20-parameters!$D$19)</f>
        <v>30.833333333333332</v>
      </c>
      <c r="AR235" s="37">
        <f>IF(TechniqueData[[#This Row],[TAT Utility (unclipped)]]&gt;1,1, IF(TechniqueData[[#This Row],[TAT Utility (unclipped)]]&lt;0,0, TechniqueData[[#This Row],[TAT Utility (unclipped)]]) )</f>
        <v>1</v>
      </c>
      <c r="AS235" s="37">
        <f>(TechniqueData[[#This Row],[Ransomware (Total '# of ATT&amp;CK Observations)]]-parameters!$D$21)/(parameters!$D$22-parameters!$D$21)</f>
        <v>0</v>
      </c>
      <c r="AT235" s="37">
        <f>IF(TechniqueData[[#This Row],[Count Utility (unclipped)]]&gt;1,1, IF(TechniqueData[[#This Row],[Count Utility (unclipped)]]&lt;0,0, TechniqueData[[#This Row],[Count Utility (unclipped)]]) )</f>
        <v>0</v>
      </c>
      <c r="AU23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36" spans="1:47" ht="68" x14ac:dyDescent="0.2">
      <c r="A236" s="37">
        <f>parameters!$J$21*TechniqueData[[#This Row],[TAT Utility]]+parameters!$J$22*TechniqueData[[#This Row],[Count Utility]]</f>
        <v>0.3</v>
      </c>
      <c r="B236" s="37">
        <f t="shared" si="3"/>
        <v>301.33008609523813</v>
      </c>
      <c r="C236" s="37" t="s">
        <v>823</v>
      </c>
      <c r="D236" s="58" t="s">
        <v>824</v>
      </c>
      <c r="E236" s="37"/>
      <c r="F236" s="37">
        <v>1</v>
      </c>
      <c r="G236" s="37">
        <v>1</v>
      </c>
      <c r="H236" s="37">
        <f>parameters!$J$10*TechniqueData[[#This Row],[Before Utility]]+parameters!$J$11*TechniqueData[[#This Row],[After Utility]]</f>
        <v>0.1</v>
      </c>
      <c r="I236" s="37">
        <f>(TechniqueData[[#This Row],[Num. TID Before]]-parameters!$D$8)/(parameters!$D$9-parameters!$D$8)</f>
        <v>0.1</v>
      </c>
      <c r="J236" s="37">
        <f>IF(TechniqueData[[#This Row],[Before Utility (unclipped)]]&gt;1,1, IF(TechniqueData[[#This Row],[Before Utility (unclipped)]]&lt;0,0, TechniqueData[[#This Row],[Before Utility (unclipped)]]))</f>
        <v>0.1</v>
      </c>
      <c r="K236" s="37">
        <f>(TechniqueData[[#This Row],[Num. TID After]]-parameters!$D$10)/(parameters!$D$11-parameters!$D$10)</f>
        <v>0.1</v>
      </c>
      <c r="L236" s="37">
        <f>IF(TechniqueData[[#This Row],[After Utility (unclipped)]]&gt;1,1, IF(TechniqueData[[#This Row],[After Utility (unclipped)]]&lt;0,0, TechniqueData[[#This Row],[After Utility (unclipped)]]))</f>
        <v>0.1</v>
      </c>
      <c r="M236" s="37">
        <v>5.5000000000000003E-4</v>
      </c>
      <c r="N236" s="68">
        <v>0</v>
      </c>
      <c r="O236" s="68">
        <v>1</v>
      </c>
      <c r="P236" s="68">
        <v>0</v>
      </c>
      <c r="Q236" s="68">
        <v>0</v>
      </c>
      <c r="R236" s="69" t="s">
        <v>825</v>
      </c>
      <c r="S236" s="69">
        <v>8</v>
      </c>
      <c r="T236" s="69" t="s">
        <v>826</v>
      </c>
      <c r="U236" s="69">
        <v>15</v>
      </c>
      <c r="V236" s="37">
        <f>parameters!$J$4*TechniqueData[[#This Row],[Mitigations Utility]] + parameters!$J$5*TechniqueData[[#This Row],[Detections Utility]]</f>
        <v>0.22380961904761906</v>
      </c>
      <c r="W236" s="37">
        <v>23</v>
      </c>
      <c r="X236" s="37">
        <v>0.418182</v>
      </c>
      <c r="Y236" s="37">
        <v>0.418182</v>
      </c>
      <c r="Z236" s="37">
        <v>1</v>
      </c>
      <c r="AA236" s="37">
        <v>0.01</v>
      </c>
      <c r="AB236" s="37">
        <v>0.01</v>
      </c>
      <c r="AC236" s="37"/>
      <c r="AD236" s="58" t="s">
        <v>827</v>
      </c>
      <c r="AE236" s="37" t="str" cm="1">
        <f t="array" ref="AE236">IF(SUMPRODUCT(--(NOT(ISERR(SEARCH({"Process","Command","Script","WMI","Module","Pipe","Service"},AD236)))))&gt;0,"1","0")</f>
        <v>1</v>
      </c>
      <c r="AF236" s="37">
        <v>232</v>
      </c>
      <c r="AG236" s="37" t="str" cm="1">
        <f t="array" ref="AG236">IF(SUMPRODUCT(--(NOT(ISERR(SEARCH({"Network","Firewall"},AD236)))))&gt;0,"1","0")</f>
        <v>1</v>
      </c>
      <c r="AH236" s="37">
        <v>232</v>
      </c>
      <c r="AI236" s="37" t="str" cm="1">
        <f t="array" ref="AI236">IF(SUMPRODUCT(--(NOT(ISERR(SEARCH({"File","Group","Logon","Schedule","User","Registry","Active","Application"},AD236)))))&gt;0,"1","0")</f>
        <v>1</v>
      </c>
      <c r="AJ236" s="37">
        <v>232</v>
      </c>
      <c r="AK236" s="37" t="str" cm="1">
        <f t="array" ref="AK236">IF(SUMPRODUCT(--(NOT(ISERR(SEARCH({"Cloud","Cluster","Container","Image","Instance","Pod","Snapshot","Volume"},AD236)))))&gt;0,"1","0")</f>
        <v>0</v>
      </c>
      <c r="AL236" s="37">
        <v>232</v>
      </c>
      <c r="AM236" s="37" t="str" cm="1">
        <f t="array" ref="AM236">IF(SUMPRODUCT(--(NOT(ISERR(SEARCH({"Drive","Firmware","Host","Kernel"},AD236)))))&gt;0,"1","0")</f>
        <v>0</v>
      </c>
      <c r="AN236" s="37">
        <v>0</v>
      </c>
      <c r="AO236" s="37">
        <v>0</v>
      </c>
      <c r="AP236" s="37">
        <f>parameters!$J$21*TechniqueData[[#This Row],[TAT Utility]]+parameters!$J$22*TechniqueData[[#This Row],[Count Utility]]</f>
        <v>0.3</v>
      </c>
      <c r="AQ236" s="37">
        <f>(TechniqueData[[#This Row],[Total Top Att&amp;ck Score ]]-parameters!$D$19)/(parameters!$D$20-parameters!$D$19)</f>
        <v>100.44336203174605</v>
      </c>
      <c r="AR236" s="37">
        <f>IF(TechniqueData[[#This Row],[TAT Utility (unclipped)]]&gt;1,1, IF(TechniqueData[[#This Row],[TAT Utility (unclipped)]]&lt;0,0, TechniqueData[[#This Row],[TAT Utility (unclipped)]]) )</f>
        <v>1</v>
      </c>
      <c r="AS236" s="37">
        <f>(TechniqueData[[#This Row],[Ransomware (Total '# of ATT&amp;CK Observations)]]-parameters!$D$21)/(parameters!$D$22-parameters!$D$21)</f>
        <v>0</v>
      </c>
      <c r="AT236" s="37">
        <f>IF(TechniqueData[[#This Row],[Count Utility (unclipped)]]&gt;1,1, IF(TechniqueData[[#This Row],[Count Utility (unclipped)]]&lt;0,0, TechniqueData[[#This Row],[Count Utility (unclipped)]]) )</f>
        <v>0</v>
      </c>
      <c r="AU23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37" spans="1:47" ht="34" x14ac:dyDescent="0.2">
      <c r="A237" s="37">
        <f>parameters!$J$21*TechniqueData[[#This Row],[TAT Utility]]+parameters!$J$22*TechniqueData[[#This Row],[Count Utility]]</f>
        <v>0.3</v>
      </c>
      <c r="B237" s="37">
        <f t="shared" si="3"/>
        <v>288.09249528571428</v>
      </c>
      <c r="C237" s="37" t="s">
        <v>828</v>
      </c>
      <c r="D237" s="58" t="s">
        <v>829</v>
      </c>
      <c r="E237" s="37"/>
      <c r="F237" s="37">
        <v>1</v>
      </c>
      <c r="G237" s="37">
        <v>1</v>
      </c>
      <c r="H237" s="37">
        <f>parameters!$J$10*TechniqueData[[#This Row],[Before Utility]]+parameters!$J$11*TechniqueData[[#This Row],[After Utility]]</f>
        <v>0.1</v>
      </c>
      <c r="I237" s="37">
        <f>(TechniqueData[[#This Row],[Num. TID Before]]-parameters!$D$8)/(parameters!$D$9-parameters!$D$8)</f>
        <v>0.1</v>
      </c>
      <c r="J237" s="37">
        <f>IF(TechniqueData[[#This Row],[Before Utility (unclipped)]]&gt;1,1, IF(TechniqueData[[#This Row],[Before Utility (unclipped)]]&lt;0,0, TechniqueData[[#This Row],[Before Utility (unclipped)]]))</f>
        <v>0.1</v>
      </c>
      <c r="K237" s="37">
        <f>(TechniqueData[[#This Row],[Num. TID After]]-parameters!$D$10)/(parameters!$D$11-parameters!$D$10)</f>
        <v>0.1</v>
      </c>
      <c r="L237" s="37">
        <f>IF(TechniqueData[[#This Row],[After Utility (unclipped)]]&gt;1,1, IF(TechniqueData[[#This Row],[After Utility (unclipped)]]&lt;0,0, TechniqueData[[#This Row],[After Utility (unclipped)]]))</f>
        <v>0.1</v>
      </c>
      <c r="M237" s="37">
        <v>4.019E-3</v>
      </c>
      <c r="N237" s="68">
        <v>0</v>
      </c>
      <c r="O237" s="68">
        <v>1</v>
      </c>
      <c r="P237" s="68">
        <v>0</v>
      </c>
      <c r="Q237" s="68">
        <v>0</v>
      </c>
      <c r="R237" s="69" t="s">
        <v>830</v>
      </c>
      <c r="S237" s="69">
        <v>7</v>
      </c>
      <c r="T237" s="69" t="s">
        <v>831</v>
      </c>
      <c r="U237" s="69">
        <v>14</v>
      </c>
      <c r="V237" s="37">
        <f>parameters!$J$4*TechniqueData[[#This Row],[Mitigations Utility]] + parameters!$J$5*TechniqueData[[#This Row],[Detections Utility]]</f>
        <v>0.20476180952380954</v>
      </c>
      <c r="W237" s="37">
        <v>21</v>
      </c>
      <c r="X237" s="37">
        <v>0.38181799999999999</v>
      </c>
      <c r="Y237" s="37">
        <v>0.38181799999999999</v>
      </c>
      <c r="Z237" s="37">
        <v>1</v>
      </c>
      <c r="AA237" s="37">
        <v>0.01</v>
      </c>
      <c r="AB237" s="37">
        <v>0.01</v>
      </c>
      <c r="AC237" s="37"/>
      <c r="AD237" s="58" t="s">
        <v>832</v>
      </c>
      <c r="AE237" s="37" t="str" cm="1">
        <f t="array" ref="AE237">IF(SUMPRODUCT(--(NOT(ISERR(SEARCH({"Process","Command","Script","WMI","Module","Pipe","Service"},AD237)))))&gt;0,"1","0")</f>
        <v>1</v>
      </c>
      <c r="AF237" s="37">
        <v>233</v>
      </c>
      <c r="AG237" s="37" t="str" cm="1">
        <f t="array" ref="AG237">IF(SUMPRODUCT(--(NOT(ISERR(SEARCH({"Network","Firewall"},AD237)))))&gt;0,"1","0")</f>
        <v>0</v>
      </c>
      <c r="AH237" s="37">
        <v>233</v>
      </c>
      <c r="AI237" s="37" t="str" cm="1">
        <f t="array" ref="AI237">IF(SUMPRODUCT(--(NOT(ISERR(SEARCH({"File","Group","Logon","Schedule","User","Registry","Active","Application"},AD237)))))&gt;0,"1","0")</f>
        <v>1</v>
      </c>
      <c r="AJ237" s="37">
        <v>233</v>
      </c>
      <c r="AK237" s="37" t="str" cm="1">
        <f t="array" ref="AK237">IF(SUMPRODUCT(--(NOT(ISERR(SEARCH({"Cloud","Cluster","Container","Image","Instance","Pod","Snapshot","Volume"},AD237)))))&gt;0,"1","0")</f>
        <v>0</v>
      </c>
      <c r="AL237" s="37">
        <v>233</v>
      </c>
      <c r="AM237" s="37" t="str" cm="1">
        <f t="array" ref="AM237">IF(SUMPRODUCT(--(NOT(ISERR(SEARCH({"Drive","Firmware","Host","Kernel"},AD237)))))&gt;0,"1","0")</f>
        <v>0</v>
      </c>
      <c r="AN237" s="37">
        <v>0</v>
      </c>
      <c r="AO237" s="37">
        <v>0</v>
      </c>
      <c r="AP237" s="37">
        <f>parameters!$J$21*TechniqueData[[#This Row],[TAT Utility]]+parameters!$J$22*TechniqueData[[#This Row],[Count Utility]]</f>
        <v>0.3</v>
      </c>
      <c r="AQ237" s="37">
        <f>(TechniqueData[[#This Row],[Total Top Att&amp;ck Score ]]-parameters!$D$19)/(parameters!$D$20-parameters!$D$19)</f>
        <v>96.030831761904764</v>
      </c>
      <c r="AR237" s="37">
        <f>IF(TechniqueData[[#This Row],[TAT Utility (unclipped)]]&gt;1,1, IF(TechniqueData[[#This Row],[TAT Utility (unclipped)]]&lt;0,0, TechniqueData[[#This Row],[TAT Utility (unclipped)]]) )</f>
        <v>1</v>
      </c>
      <c r="AS237" s="37">
        <f>(TechniqueData[[#This Row],[Ransomware (Total '# of ATT&amp;CK Observations)]]-parameters!$D$21)/(parameters!$D$22-parameters!$D$21)</f>
        <v>0</v>
      </c>
      <c r="AT237" s="37">
        <f>IF(TechniqueData[[#This Row],[Count Utility (unclipped)]]&gt;1,1, IF(TechniqueData[[#This Row],[Count Utility (unclipped)]]&lt;0,0, TechniqueData[[#This Row],[Count Utility (unclipped)]]) )</f>
        <v>0</v>
      </c>
      <c r="AU23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38" spans="1:47" ht="51" x14ac:dyDescent="0.2">
      <c r="A238" s="37">
        <f>parameters!$J$21*TechniqueData[[#This Row],[TAT Utility]]+parameters!$J$22*TechniqueData[[#This Row],[Count Utility]]</f>
        <v>0.3</v>
      </c>
      <c r="B238" s="37">
        <f t="shared" si="3"/>
        <v>332.41212785714293</v>
      </c>
      <c r="C238" s="37" t="s">
        <v>833</v>
      </c>
      <c r="D238" s="58" t="s">
        <v>834</v>
      </c>
      <c r="E238" s="37"/>
      <c r="F238" s="37">
        <v>2</v>
      </c>
      <c r="G238" s="37">
        <v>1</v>
      </c>
      <c r="H238" s="37">
        <f>parameters!$J$10*TechniqueData[[#This Row],[Before Utility]]+parameters!$J$11*TechniqueData[[#This Row],[After Utility]]</f>
        <v>0.15000000000000002</v>
      </c>
      <c r="I238" s="37">
        <f>(TechniqueData[[#This Row],[Num. TID Before]]-parameters!$D$8)/(parameters!$D$9-parameters!$D$8)</f>
        <v>0.2</v>
      </c>
      <c r="J238" s="37">
        <f>IF(TechniqueData[[#This Row],[Before Utility (unclipped)]]&gt;1,1, IF(TechniqueData[[#This Row],[Before Utility (unclipped)]]&lt;0,0, TechniqueData[[#This Row],[Before Utility (unclipped)]]))</f>
        <v>0.2</v>
      </c>
      <c r="K238" s="37">
        <f>(TechniqueData[[#This Row],[Num. TID After]]-parameters!$D$10)/(parameters!$D$11-parameters!$D$10)</f>
        <v>0.1</v>
      </c>
      <c r="L238" s="37">
        <f>IF(TechniqueData[[#This Row],[After Utility (unclipped)]]&gt;1,1, IF(TechniqueData[[#This Row],[After Utility (unclipped)]]&lt;0,0, TechniqueData[[#This Row],[After Utility (unclipped)]]))</f>
        <v>0.1</v>
      </c>
      <c r="M238" s="37">
        <v>0</v>
      </c>
      <c r="N238" s="68">
        <v>1</v>
      </c>
      <c r="O238" s="68">
        <v>3</v>
      </c>
      <c r="P238" s="68">
        <v>0</v>
      </c>
      <c r="Q238" s="68">
        <v>1</v>
      </c>
      <c r="R238" s="69" t="s">
        <v>835</v>
      </c>
      <c r="S238" s="69">
        <v>9</v>
      </c>
      <c r="T238" s="69" t="s">
        <v>836</v>
      </c>
      <c r="U238" s="69">
        <v>10</v>
      </c>
      <c r="V238" s="37">
        <f>parameters!$J$4*TechniqueData[[#This Row],[Mitigations Utility]] + parameters!$J$5*TechniqueData[[#This Row],[Detections Utility]]</f>
        <v>0.20476214285714286</v>
      </c>
      <c r="W238" s="37">
        <v>19</v>
      </c>
      <c r="X238" s="37">
        <v>0.34545500000000001</v>
      </c>
      <c r="Y238" s="37">
        <v>0.34545500000000001</v>
      </c>
      <c r="Z238" s="37">
        <v>5</v>
      </c>
      <c r="AA238" s="37">
        <v>0.05</v>
      </c>
      <c r="AB238" s="37">
        <v>0.05</v>
      </c>
      <c r="AC238" s="37"/>
      <c r="AD238" s="58" t="s">
        <v>837</v>
      </c>
      <c r="AE238" s="37" t="str" cm="1">
        <f t="array" ref="AE238">IF(SUMPRODUCT(--(NOT(ISERR(SEARCH({"Process","Command","Script","WMI","Module","Pipe","Service"},AD238)))))&gt;0,"1","0")</f>
        <v>0</v>
      </c>
      <c r="AF238" s="37">
        <v>234</v>
      </c>
      <c r="AG238" s="37" t="str" cm="1">
        <f t="array" ref="AG238">IF(SUMPRODUCT(--(NOT(ISERR(SEARCH({"Network","Firewall"},AD238)))))&gt;0,"1","0")</f>
        <v>1</v>
      </c>
      <c r="AH238" s="37">
        <v>234</v>
      </c>
      <c r="AI238" s="37" t="str" cm="1">
        <f t="array" ref="AI238">IF(SUMPRODUCT(--(NOT(ISERR(SEARCH({"File","Group","Logon","Schedule","User","Registry","Active","Application"},AD238)))))&gt;0,"1","0")</f>
        <v>1</v>
      </c>
      <c r="AJ238" s="37">
        <v>234</v>
      </c>
      <c r="AK238" s="37" t="str" cm="1">
        <f t="array" ref="AK238">IF(SUMPRODUCT(--(NOT(ISERR(SEARCH({"Cloud","Cluster","Container","Image","Instance","Pod","Snapshot","Volume"},AD238)))))&gt;0,"1","0")</f>
        <v>0</v>
      </c>
      <c r="AL238" s="37">
        <v>234</v>
      </c>
      <c r="AM238" s="37" t="str" cm="1">
        <f t="array" ref="AM238">IF(SUMPRODUCT(--(NOT(ISERR(SEARCH({"Drive","Firmware","Host","Kernel"},AD238)))))&gt;0,"1","0")</f>
        <v>0</v>
      </c>
      <c r="AN238" s="37">
        <v>0</v>
      </c>
      <c r="AO238" s="37">
        <v>0</v>
      </c>
      <c r="AP238" s="37">
        <f>parameters!$J$21*TechniqueData[[#This Row],[TAT Utility]]+parameters!$J$22*TechniqueData[[#This Row],[Count Utility]]</f>
        <v>0.3</v>
      </c>
      <c r="AQ238" s="37">
        <f>(TechniqueData[[#This Row],[Total Top Att&amp;ck Score ]]-parameters!$D$19)/(parameters!$D$20-parameters!$D$19)</f>
        <v>110.80404261904765</v>
      </c>
      <c r="AR238" s="37">
        <f>IF(TechniqueData[[#This Row],[TAT Utility (unclipped)]]&gt;1,1, IF(TechniqueData[[#This Row],[TAT Utility (unclipped)]]&lt;0,0, TechniqueData[[#This Row],[TAT Utility (unclipped)]]) )</f>
        <v>1</v>
      </c>
      <c r="AS238" s="37">
        <f>(TechniqueData[[#This Row],[Ransomware (Total '# of ATT&amp;CK Observations)]]-parameters!$D$21)/(parameters!$D$22-parameters!$D$21)</f>
        <v>0</v>
      </c>
      <c r="AT238" s="37">
        <f>IF(TechniqueData[[#This Row],[Count Utility (unclipped)]]&gt;1,1, IF(TechniqueData[[#This Row],[Count Utility (unclipped)]]&lt;0,0, TechniqueData[[#This Row],[Count Utility (unclipped)]]) )</f>
        <v>0</v>
      </c>
      <c r="AU23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39" spans="1:47" ht="68" x14ac:dyDescent="0.2">
      <c r="A239" s="37">
        <f>parameters!$J$21*TechniqueData[[#This Row],[TAT Utility]]+parameters!$J$22*TechniqueData[[#This Row],[Count Utility]]</f>
        <v>0.4</v>
      </c>
      <c r="B239" s="37">
        <f t="shared" si="3"/>
        <v>399.40252095238094</v>
      </c>
      <c r="C239" s="37" t="s">
        <v>838</v>
      </c>
      <c r="D239" s="58" t="s">
        <v>839</v>
      </c>
      <c r="E239" s="37"/>
      <c r="F239" s="37">
        <v>1</v>
      </c>
      <c r="G239" s="37">
        <v>1</v>
      </c>
      <c r="H239" s="37">
        <f>parameters!$J$10*TechniqueData[[#This Row],[Before Utility]]+parameters!$J$11*TechniqueData[[#This Row],[After Utility]]</f>
        <v>0.1</v>
      </c>
      <c r="I239" s="37">
        <f>(TechniqueData[[#This Row],[Num. TID Before]]-parameters!$D$8)/(parameters!$D$9-parameters!$D$8)</f>
        <v>0.1</v>
      </c>
      <c r="J239" s="37">
        <f>IF(TechniqueData[[#This Row],[Before Utility (unclipped)]]&gt;1,1, IF(TechniqueData[[#This Row],[Before Utility (unclipped)]]&lt;0,0, TechniqueData[[#This Row],[Before Utility (unclipped)]]))</f>
        <v>0.1</v>
      </c>
      <c r="K239" s="37">
        <f>(TechniqueData[[#This Row],[Num. TID After]]-parameters!$D$10)/(parameters!$D$11-parameters!$D$10)</f>
        <v>0.1</v>
      </c>
      <c r="L239" s="37">
        <f>IF(TechniqueData[[#This Row],[After Utility (unclipped)]]&gt;1,1, IF(TechniqueData[[#This Row],[After Utility (unclipped)]]&lt;0,0, TechniqueData[[#This Row],[After Utility (unclipped)]]))</f>
        <v>0.1</v>
      </c>
      <c r="M239" s="37">
        <v>6.3500000000000004E-4</v>
      </c>
      <c r="N239" s="68">
        <v>0</v>
      </c>
      <c r="O239" s="68">
        <v>2</v>
      </c>
      <c r="P239" s="68">
        <v>1</v>
      </c>
      <c r="Q239" s="68">
        <v>5</v>
      </c>
      <c r="R239" s="69" t="s">
        <v>840</v>
      </c>
      <c r="S239" s="69">
        <v>12</v>
      </c>
      <c r="T239" s="69" t="s">
        <v>841</v>
      </c>
      <c r="U239" s="69">
        <v>18</v>
      </c>
      <c r="V239" s="37">
        <f>parameters!$J$4*TechniqueData[[#This Row],[Mitigations Utility]] + parameters!$J$5*TechniqueData[[#This Row],[Detections Utility]]</f>
        <v>0.32380976190476191</v>
      </c>
      <c r="W239" s="37">
        <v>30</v>
      </c>
      <c r="X239" s="37">
        <v>0.54545500000000002</v>
      </c>
      <c r="Y239" s="37">
        <v>0.54545500000000002</v>
      </c>
      <c r="Z239" s="37">
        <v>8</v>
      </c>
      <c r="AA239" s="37">
        <v>0.08</v>
      </c>
      <c r="AB239" s="37">
        <v>0.08</v>
      </c>
      <c r="AC239" s="37"/>
      <c r="AD239" s="58" t="s">
        <v>842</v>
      </c>
      <c r="AE239" s="37" t="str" cm="1">
        <f t="array" ref="AE239">IF(SUMPRODUCT(--(NOT(ISERR(SEARCH({"Process","Command","Script","WMI","Module","Pipe","Service"},AD239)))))&gt;0,"1","0")</f>
        <v>1</v>
      </c>
      <c r="AF239" s="37">
        <v>235</v>
      </c>
      <c r="AG239" s="37" t="str" cm="1">
        <f t="array" ref="AG239">IF(SUMPRODUCT(--(NOT(ISERR(SEARCH({"Network","Firewall"},AD239)))))&gt;0,"1","0")</f>
        <v>1</v>
      </c>
      <c r="AH239" s="37">
        <v>235</v>
      </c>
      <c r="AI239" s="37" t="str" cm="1">
        <f t="array" ref="AI239">IF(SUMPRODUCT(--(NOT(ISERR(SEARCH({"File","Group","Logon","Schedule","User","Registry","Active","Application"},AD239)))))&gt;0,"1","0")</f>
        <v>1</v>
      </c>
      <c r="AJ239" s="37">
        <v>235</v>
      </c>
      <c r="AK239" s="37" t="str" cm="1">
        <f t="array" ref="AK239">IF(SUMPRODUCT(--(NOT(ISERR(SEARCH({"Cloud","Cluster","Container","Image","Instance","Pod","Snapshot","Volume"},AD239)))))&gt;0,"1","0")</f>
        <v>0</v>
      </c>
      <c r="AL239" s="37">
        <v>235</v>
      </c>
      <c r="AM239" s="37" t="str" cm="1">
        <f t="array" ref="AM239">IF(SUMPRODUCT(--(NOT(ISERR(SEARCH({"Drive","Firmware","Host","Kernel"},AD239)))))&gt;0,"1","0")</f>
        <v>0</v>
      </c>
      <c r="AN239" s="37">
        <v>0</v>
      </c>
      <c r="AO239" s="37">
        <v>3</v>
      </c>
      <c r="AP239" s="37">
        <f>parameters!$J$21*TechniqueData[[#This Row],[TAT Utility]]+parameters!$J$22*TechniqueData[[#This Row],[Count Utility]]</f>
        <v>0.4</v>
      </c>
      <c r="AQ239" s="37">
        <f>(TechniqueData[[#This Row],[Total Top Att&amp;ck Score ]]-parameters!$D$19)/(parameters!$D$20-parameters!$D$19)</f>
        <v>133.13417365079366</v>
      </c>
      <c r="AR239" s="37">
        <f>IF(TechniqueData[[#This Row],[TAT Utility (unclipped)]]&gt;1,1, IF(TechniqueData[[#This Row],[TAT Utility (unclipped)]]&lt;0,0, TechniqueData[[#This Row],[TAT Utility (unclipped)]]) )</f>
        <v>1</v>
      </c>
      <c r="AS239" s="37">
        <f>(TechniqueData[[#This Row],[Ransomware (Total '# of ATT&amp;CK Observations)]]-parameters!$D$21)/(parameters!$D$22-parameters!$D$21)</f>
        <v>0.14285714285714285</v>
      </c>
      <c r="AT239" s="37">
        <f>IF(TechniqueData[[#This Row],[Count Utility (unclipped)]]&gt;1,1, IF(TechniqueData[[#This Row],[Count Utility (unclipped)]]&lt;0,0, TechniqueData[[#This Row],[Count Utility (unclipped)]]) )</f>
        <v>0.14285714285714285</v>
      </c>
      <c r="AU23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9.581012403628117</v>
      </c>
    </row>
    <row r="240" spans="1:47" ht="34" x14ac:dyDescent="0.2">
      <c r="A240" s="37">
        <f>parameters!$J$21*TechniqueData[[#This Row],[TAT Utility]]+parameters!$J$22*TechniqueData[[#This Row],[Count Utility]]</f>
        <v>0.5</v>
      </c>
      <c r="B240" s="37">
        <f t="shared" si="3"/>
        <v>1023.6185100000001</v>
      </c>
      <c r="C240" s="37" t="s">
        <v>843</v>
      </c>
      <c r="D240" s="58" t="s">
        <v>844</v>
      </c>
      <c r="E240" s="37"/>
      <c r="F240" s="37">
        <v>1</v>
      </c>
      <c r="G240" s="37">
        <v>1</v>
      </c>
      <c r="H240" s="37">
        <f>parameters!$J$10*TechniqueData[[#This Row],[Before Utility]]+parameters!$J$11*TechniqueData[[#This Row],[After Utility]]</f>
        <v>0.1</v>
      </c>
      <c r="I240" s="37">
        <f>(TechniqueData[[#This Row],[Num. TID Before]]-parameters!$D$8)/(parameters!$D$9-parameters!$D$8)</f>
        <v>0.1</v>
      </c>
      <c r="J240" s="37">
        <f>IF(TechniqueData[[#This Row],[Before Utility (unclipped)]]&gt;1,1, IF(TechniqueData[[#This Row],[Before Utility (unclipped)]]&lt;0,0, TechniqueData[[#This Row],[Before Utility (unclipped)]]))</f>
        <v>0.1</v>
      </c>
      <c r="K240" s="37">
        <f>(TechniqueData[[#This Row],[Num. TID After]]-parameters!$D$10)/(parameters!$D$11-parameters!$D$10)</f>
        <v>0.1</v>
      </c>
      <c r="L240" s="37">
        <f>IF(TechniqueData[[#This Row],[After Utility (unclipped)]]&gt;1,1, IF(TechniqueData[[#This Row],[After Utility (unclipped)]]&lt;0,0, TechniqueData[[#This Row],[After Utility (unclipped)]]))</f>
        <v>0.1</v>
      </c>
      <c r="M240" s="37">
        <v>2.2420000000000001E-3</v>
      </c>
      <c r="N240" s="68">
        <v>0</v>
      </c>
      <c r="O240" s="68">
        <v>74</v>
      </c>
      <c r="P240" s="68">
        <v>15</v>
      </c>
      <c r="Q240" s="68">
        <v>31</v>
      </c>
      <c r="R240" s="69" t="s">
        <v>845</v>
      </c>
      <c r="S240" s="69">
        <v>24</v>
      </c>
      <c r="T240" s="69" t="s">
        <v>846</v>
      </c>
      <c r="U240" s="69">
        <v>29</v>
      </c>
      <c r="V240" s="37">
        <f>parameters!$J$4*TechniqueData[[#This Row],[Mitigations Utility]] + parameters!$J$5*TechniqueData[[#This Row],[Detections Utility]]</f>
        <v>0.98095219047619053</v>
      </c>
      <c r="W240" s="37">
        <v>53</v>
      </c>
      <c r="X240" s="37">
        <v>0.96363600000000005</v>
      </c>
      <c r="Y240" s="37">
        <v>0.96363600000000005</v>
      </c>
      <c r="Z240" s="37">
        <v>120</v>
      </c>
      <c r="AA240" s="37">
        <v>1.2</v>
      </c>
      <c r="AB240" s="37">
        <v>1</v>
      </c>
      <c r="AC240" s="37"/>
      <c r="AD240" s="58" t="s">
        <v>847</v>
      </c>
      <c r="AE240" s="37" t="str" cm="1">
        <f t="array" ref="AE240">IF(SUMPRODUCT(--(NOT(ISERR(SEARCH({"Process","Command","Script","WMI","Module","Pipe","Service"},AD240)))))&gt;0,"1","0")</f>
        <v>0</v>
      </c>
      <c r="AF240" s="37">
        <v>236</v>
      </c>
      <c r="AG240" s="37" t="str" cm="1">
        <f t="array" ref="AG240">IF(SUMPRODUCT(--(NOT(ISERR(SEARCH({"Network","Firewall"},AD240)))))&gt;0,"1","0")</f>
        <v>1</v>
      </c>
      <c r="AH240" s="37">
        <v>236</v>
      </c>
      <c r="AI240" s="37" t="str" cm="1">
        <f t="array" ref="AI240">IF(SUMPRODUCT(--(NOT(ISERR(SEARCH({"File","Group","Logon","Schedule","User","Registry","Active","Application"},AD240)))))&gt;0,"1","0")</f>
        <v>1</v>
      </c>
      <c r="AJ240" s="37">
        <v>236</v>
      </c>
      <c r="AK240" s="37" t="str" cm="1">
        <f t="array" ref="AK240">IF(SUMPRODUCT(--(NOT(ISERR(SEARCH({"Cloud","Cluster","Container","Image","Instance","Pod","Snapshot","Volume"},AD240)))))&gt;0,"1","0")</f>
        <v>0</v>
      </c>
      <c r="AL240" s="37">
        <v>236</v>
      </c>
      <c r="AM240" s="37" t="str" cm="1">
        <f t="array" ref="AM240">IF(SUMPRODUCT(--(NOT(ISERR(SEARCH({"Drive","Firmware","Host","Kernel"},AD240)))))&gt;0,"1","0")</f>
        <v>0</v>
      </c>
      <c r="AN240" s="37">
        <v>0</v>
      </c>
      <c r="AO240" s="37">
        <v>6</v>
      </c>
      <c r="AP240" s="37">
        <f>parameters!$J$21*TechniqueData[[#This Row],[TAT Utility]]+parameters!$J$22*TechniqueData[[#This Row],[Count Utility]]</f>
        <v>0.5</v>
      </c>
      <c r="AQ240" s="37">
        <f>(TechniqueData[[#This Row],[Total Top Att&amp;ck Score ]]-parameters!$D$19)/(parameters!$D$20-parameters!$D$19)</f>
        <v>341.20617000000004</v>
      </c>
      <c r="AR240" s="37">
        <f>IF(TechniqueData[[#This Row],[TAT Utility (unclipped)]]&gt;1,1, IF(TechniqueData[[#This Row],[TAT Utility (unclipped)]]&lt;0,0, TechniqueData[[#This Row],[TAT Utility (unclipped)]]) )</f>
        <v>1</v>
      </c>
      <c r="AS240" s="37">
        <f>(TechniqueData[[#This Row],[Ransomware (Total '# of ATT&amp;CK Observations)]]-parameters!$D$21)/(parameters!$D$22-parameters!$D$21)</f>
        <v>0.2857142857142857</v>
      </c>
      <c r="AT240" s="37">
        <f>IF(TechniqueData[[#This Row],[Count Utility (unclipped)]]&gt;1,1, IF(TechniqueData[[#This Row],[Count Utility (unclipped)]]&lt;0,0, TechniqueData[[#This Row],[Count Utility (unclipped)]]) )</f>
        <v>0.2857142857142857</v>
      </c>
      <c r="AU24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48.886595714285718</v>
      </c>
    </row>
    <row r="241" spans="1:47" ht="17" x14ac:dyDescent="0.2">
      <c r="A241" s="37">
        <f>parameters!$J$21*TechniqueData[[#This Row],[TAT Utility]]+parameters!$J$22*TechniqueData[[#This Row],[Count Utility]]</f>
        <v>0.3</v>
      </c>
      <c r="B241" s="37">
        <f t="shared" si="3"/>
        <v>333.70450719047625</v>
      </c>
      <c r="C241" s="37" t="s">
        <v>848</v>
      </c>
      <c r="D241" s="58" t="s">
        <v>849</v>
      </c>
      <c r="E241" s="37"/>
      <c r="F241" s="37">
        <v>1</v>
      </c>
      <c r="G241" s="37">
        <v>1</v>
      </c>
      <c r="H241" s="37">
        <f>parameters!$J$10*TechniqueData[[#This Row],[Before Utility]]+parameters!$J$11*TechniqueData[[#This Row],[After Utility]]</f>
        <v>0.1</v>
      </c>
      <c r="I241" s="37">
        <f>(TechniqueData[[#This Row],[Num. TID Before]]-parameters!$D$8)/(parameters!$D$9-parameters!$D$8)</f>
        <v>0.1</v>
      </c>
      <c r="J241" s="37">
        <f>IF(TechniqueData[[#This Row],[Before Utility (unclipped)]]&gt;1,1, IF(TechniqueData[[#This Row],[Before Utility (unclipped)]]&lt;0,0, TechniqueData[[#This Row],[Before Utility (unclipped)]]))</f>
        <v>0.1</v>
      </c>
      <c r="K241" s="37">
        <f>(TechniqueData[[#This Row],[Num. TID After]]-parameters!$D$10)/(parameters!$D$11-parameters!$D$10)</f>
        <v>0.1</v>
      </c>
      <c r="L241" s="37">
        <f>IF(TechniqueData[[#This Row],[After Utility (unclipped)]]&gt;1,1, IF(TechniqueData[[#This Row],[After Utility (unclipped)]]&lt;0,0, TechniqueData[[#This Row],[After Utility (unclipped)]]))</f>
        <v>0.1</v>
      </c>
      <c r="M241" s="37">
        <v>4.019E-3</v>
      </c>
      <c r="N241" s="68">
        <v>0</v>
      </c>
      <c r="O241" s="68">
        <v>1</v>
      </c>
      <c r="P241" s="68">
        <v>4</v>
      </c>
      <c r="Q241" s="68">
        <v>3</v>
      </c>
      <c r="R241" s="69" t="s">
        <v>850</v>
      </c>
      <c r="S241" s="69">
        <v>14</v>
      </c>
      <c r="T241" s="69" t="s">
        <v>851</v>
      </c>
      <c r="U241" s="69">
        <v>8</v>
      </c>
      <c r="V241" s="37">
        <f>parameters!$J$4*TechniqueData[[#This Row],[Mitigations Utility]] + parameters!$J$5*TechniqueData[[#This Row],[Detections Utility]]</f>
        <v>0.24761904761904766</v>
      </c>
      <c r="W241" s="37">
        <v>22</v>
      </c>
      <c r="X241" s="37">
        <v>0.4</v>
      </c>
      <c r="Y241" s="37">
        <v>0.4</v>
      </c>
      <c r="Z241" s="37">
        <v>8</v>
      </c>
      <c r="AA241" s="37">
        <v>0.08</v>
      </c>
      <c r="AB241" s="37">
        <v>0.08</v>
      </c>
      <c r="AC241" s="37"/>
      <c r="AD241" s="58" t="s">
        <v>852</v>
      </c>
      <c r="AE241" s="37" t="str" cm="1">
        <f t="array" ref="AE241">IF(SUMPRODUCT(--(NOT(ISERR(SEARCH({"Process","Command","Script","WMI","Module","Pipe","Service"},AD241)))))&gt;0,"1","0")</f>
        <v>0</v>
      </c>
      <c r="AF241" s="37">
        <v>237</v>
      </c>
      <c r="AG241" s="37" t="str" cm="1">
        <f t="array" ref="AG241">IF(SUMPRODUCT(--(NOT(ISERR(SEARCH({"Network","Firewall"},AD241)))))&gt;0,"1","0")</f>
        <v>0</v>
      </c>
      <c r="AH241" s="37">
        <v>237</v>
      </c>
      <c r="AI241" s="37" t="str" cm="1">
        <f t="array" ref="AI241">IF(SUMPRODUCT(--(NOT(ISERR(SEARCH({"File","Group","Logon","Schedule","User","Registry","Active","Application"},AD241)))))&gt;0,"1","0")</f>
        <v>1</v>
      </c>
      <c r="AJ241" s="37">
        <v>237</v>
      </c>
      <c r="AK241" s="37" t="str" cm="1">
        <f t="array" ref="AK241">IF(SUMPRODUCT(--(NOT(ISERR(SEARCH({"Cloud","Cluster","Container","Image","Instance","Pod","Snapshot","Volume"},AD241)))))&gt;0,"1","0")</f>
        <v>0</v>
      </c>
      <c r="AL241" s="37">
        <v>237</v>
      </c>
      <c r="AM241" s="37" t="str" cm="1">
        <f t="array" ref="AM241">IF(SUMPRODUCT(--(NOT(ISERR(SEARCH({"Drive","Firmware","Host","Kernel"},AD241)))))&gt;0,"1","0")</f>
        <v>1</v>
      </c>
      <c r="AN241" s="37">
        <v>0</v>
      </c>
      <c r="AO241" s="37">
        <v>0</v>
      </c>
      <c r="AP241" s="37">
        <f>parameters!$J$21*TechniqueData[[#This Row],[TAT Utility]]+parameters!$J$22*TechniqueData[[#This Row],[Count Utility]]</f>
        <v>0.3</v>
      </c>
      <c r="AQ241" s="37">
        <f>(TechniqueData[[#This Row],[Total Top Att&amp;ck Score ]]-parameters!$D$19)/(parameters!$D$20-parameters!$D$19)</f>
        <v>111.23483573015875</v>
      </c>
      <c r="AR241" s="37">
        <f>IF(TechniqueData[[#This Row],[TAT Utility (unclipped)]]&gt;1,1, IF(TechniqueData[[#This Row],[TAT Utility (unclipped)]]&lt;0,0, TechniqueData[[#This Row],[TAT Utility (unclipped)]]) )</f>
        <v>1</v>
      </c>
      <c r="AS241" s="37">
        <f>(TechniqueData[[#This Row],[Ransomware (Total '# of ATT&amp;CK Observations)]]-parameters!$D$21)/(parameters!$D$22-parameters!$D$21)</f>
        <v>0</v>
      </c>
      <c r="AT241" s="37">
        <f>IF(TechniqueData[[#This Row],[Count Utility (unclipped)]]&gt;1,1, IF(TechniqueData[[#This Row],[Count Utility (unclipped)]]&lt;0,0, TechniqueData[[#This Row],[Count Utility (unclipped)]]) )</f>
        <v>0</v>
      </c>
      <c r="AU24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42" spans="1:47" ht="17" x14ac:dyDescent="0.2">
      <c r="A242" s="37">
        <f>parameters!$J$21*TechniqueData[[#This Row],[TAT Utility]]+parameters!$J$22*TechniqueData[[#This Row],[Count Utility]]</f>
        <v>0.33333333333333331</v>
      </c>
      <c r="B242" s="37">
        <f t="shared" si="3"/>
        <v>308.59047619047624</v>
      </c>
      <c r="C242" s="37" t="s">
        <v>853</v>
      </c>
      <c r="D242" s="58" t="s">
        <v>849</v>
      </c>
      <c r="E242" s="37" t="s">
        <v>854</v>
      </c>
      <c r="F242" s="37">
        <v>1</v>
      </c>
      <c r="G242" s="37">
        <v>1</v>
      </c>
      <c r="H242" s="37">
        <f>parameters!$J$10*TechniqueData[[#This Row],[Before Utility]]+parameters!$J$11*TechniqueData[[#This Row],[After Utility]]</f>
        <v>0.1</v>
      </c>
      <c r="I242" s="37">
        <f>(TechniqueData[[#This Row],[Num. TID Before]]-parameters!$D$8)/(parameters!$D$9-parameters!$D$8)</f>
        <v>0.1</v>
      </c>
      <c r="J242" s="37">
        <f>IF(TechniqueData[[#This Row],[Before Utility (unclipped)]]&gt;1,1, IF(TechniqueData[[#This Row],[Before Utility (unclipped)]]&lt;0,0, TechniqueData[[#This Row],[Before Utility (unclipped)]]))</f>
        <v>0.1</v>
      </c>
      <c r="K242" s="37">
        <f>(TechniqueData[[#This Row],[Num. TID After]]-parameters!$D$10)/(parameters!$D$11-parameters!$D$10)</f>
        <v>0.1</v>
      </c>
      <c r="L242" s="37">
        <f>IF(TechniqueData[[#This Row],[After Utility (unclipped)]]&gt;1,1, IF(TechniqueData[[#This Row],[After Utility (unclipped)]]&lt;0,0, TechniqueData[[#This Row],[After Utility (unclipped)]]))</f>
        <v>0.1</v>
      </c>
      <c r="M242" s="37">
        <v>0</v>
      </c>
      <c r="N242" s="68">
        <v>0</v>
      </c>
      <c r="O242" s="68">
        <v>1</v>
      </c>
      <c r="P242" s="68">
        <v>0</v>
      </c>
      <c r="Q242" s="68">
        <v>2</v>
      </c>
      <c r="R242" s="69" t="s">
        <v>850</v>
      </c>
      <c r="S242" s="69">
        <v>14</v>
      </c>
      <c r="T242" s="69" t="s">
        <v>851</v>
      </c>
      <c r="U242" s="69">
        <v>8</v>
      </c>
      <c r="V242" s="37">
        <f>parameters!$J$4*TechniqueData[[#This Row],[Mitigations Utility]] + parameters!$J$5*TechniqueData[[#This Row],[Detections Utility]]</f>
        <v>0.22380952380952385</v>
      </c>
      <c r="W242" s="37">
        <v>22</v>
      </c>
      <c r="X242" s="37">
        <v>0.4</v>
      </c>
      <c r="Y242" s="37">
        <v>0.4</v>
      </c>
      <c r="Z242" s="37">
        <v>3</v>
      </c>
      <c r="AA242" s="37">
        <v>0.03</v>
      </c>
      <c r="AB242" s="37">
        <v>0.03</v>
      </c>
      <c r="AC242" s="37"/>
      <c r="AD242" s="58" t="s">
        <v>218</v>
      </c>
      <c r="AE242" s="37" t="str" cm="1">
        <f t="array" ref="AE242">IF(SUMPRODUCT(--(NOT(ISERR(SEARCH({"Process","Command","Script","WMI","Module","Pipe","Service"},AD242)))))&gt;0,"1","0")</f>
        <v>0</v>
      </c>
      <c r="AF242" s="37">
        <v>238</v>
      </c>
      <c r="AG242" s="37" t="str" cm="1">
        <f t="array" ref="AG242">IF(SUMPRODUCT(--(NOT(ISERR(SEARCH({"Network","Firewall"},AD242)))))&gt;0,"1","0")</f>
        <v>0</v>
      </c>
      <c r="AH242" s="37">
        <v>238</v>
      </c>
      <c r="AI242" s="37" t="str" cm="1">
        <f t="array" ref="AI242">IF(SUMPRODUCT(--(NOT(ISERR(SEARCH({"File","Group","Logon","Schedule","User","Registry","Active","Application"},AD242)))))&gt;0,"1","0")</f>
        <v>1</v>
      </c>
      <c r="AJ242" s="37">
        <v>238</v>
      </c>
      <c r="AK242" s="37" t="str" cm="1">
        <f t="array" ref="AK242">IF(SUMPRODUCT(--(NOT(ISERR(SEARCH({"Cloud","Cluster","Container","Image","Instance","Pod","Snapshot","Volume"},AD242)))))&gt;0,"1","0")</f>
        <v>0</v>
      </c>
      <c r="AL242" s="37">
        <v>238</v>
      </c>
      <c r="AM242" s="37" t="str" cm="1">
        <f t="array" ref="AM242">IF(SUMPRODUCT(--(NOT(ISERR(SEARCH({"Drive","Firmware","Host","Kernel"},AD242)))))&gt;0,"1","0")</f>
        <v>0</v>
      </c>
      <c r="AN242" s="37">
        <v>0</v>
      </c>
      <c r="AO242" s="37">
        <v>1</v>
      </c>
      <c r="AP242" s="37">
        <f>parameters!$J$21*TechniqueData[[#This Row],[TAT Utility]]+parameters!$J$22*TechniqueData[[#This Row],[Count Utility]]</f>
        <v>0.33333333333333331</v>
      </c>
      <c r="AQ242" s="37">
        <f>(TechniqueData[[#This Row],[Total Top Att&amp;ck Score ]]-parameters!$D$19)/(parameters!$D$20-parameters!$D$19)</f>
        <v>102.86349206349207</v>
      </c>
      <c r="AR242" s="37">
        <f>IF(TechniqueData[[#This Row],[TAT Utility (unclipped)]]&gt;1,1, IF(TechniqueData[[#This Row],[TAT Utility (unclipped)]]&lt;0,0, TechniqueData[[#This Row],[TAT Utility (unclipped)]]) )</f>
        <v>1</v>
      </c>
      <c r="AS242" s="37">
        <f>(TechniqueData[[#This Row],[Ransomware (Total '# of ATT&amp;CK Observations)]]-parameters!$D$21)/(parameters!$D$22-parameters!$D$21)</f>
        <v>4.7619047619047616E-2</v>
      </c>
      <c r="AT242" s="37">
        <f>IF(TechniqueData[[#This Row],[Count Utility (unclipped)]]&gt;1,1, IF(TechniqueData[[#This Row],[Count Utility (unclipped)]]&lt;0,0, TechniqueData[[#This Row],[Count Utility (unclipped)]]) )</f>
        <v>4.7619047619047616E-2</v>
      </c>
      <c r="AU24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2.4729402872260016</v>
      </c>
    </row>
    <row r="243" spans="1:47" ht="17" x14ac:dyDescent="0.2">
      <c r="A243" s="37">
        <f>parameters!$J$21*TechniqueData[[#This Row],[TAT Utility]]+parameters!$J$22*TechniqueData[[#This Row],[Count Utility]]</f>
        <v>0.33333333333333331</v>
      </c>
      <c r="B243" s="37">
        <f t="shared" si="3"/>
        <v>319.00000000000006</v>
      </c>
      <c r="C243" s="37" t="s">
        <v>855</v>
      </c>
      <c r="D243" s="58" t="s">
        <v>849</v>
      </c>
      <c r="E243" s="37" t="s">
        <v>856</v>
      </c>
      <c r="F243" s="37">
        <v>1</v>
      </c>
      <c r="G243" s="37">
        <v>1</v>
      </c>
      <c r="H243" s="37">
        <f>parameters!$J$10*TechniqueData[[#This Row],[Before Utility]]+parameters!$J$11*TechniqueData[[#This Row],[After Utility]]</f>
        <v>0.1</v>
      </c>
      <c r="I243" s="37">
        <f>(TechniqueData[[#This Row],[Num. TID Before]]-parameters!$D$8)/(parameters!$D$9-parameters!$D$8)</f>
        <v>0.1</v>
      </c>
      <c r="J243" s="37">
        <f>IF(TechniqueData[[#This Row],[Before Utility (unclipped)]]&gt;1,1, IF(TechniqueData[[#This Row],[Before Utility (unclipped)]]&lt;0,0, TechniqueData[[#This Row],[Before Utility (unclipped)]]))</f>
        <v>0.1</v>
      </c>
      <c r="K243" s="37">
        <f>(TechniqueData[[#This Row],[Num. TID After]]-parameters!$D$10)/(parameters!$D$11-parameters!$D$10)</f>
        <v>0.1</v>
      </c>
      <c r="L243" s="37">
        <f>IF(TechniqueData[[#This Row],[After Utility (unclipped)]]&gt;1,1, IF(TechniqueData[[#This Row],[After Utility (unclipped)]]&lt;0,0, TechniqueData[[#This Row],[After Utility (unclipped)]]))</f>
        <v>0.1</v>
      </c>
      <c r="M243" s="37">
        <v>0</v>
      </c>
      <c r="N243" s="68">
        <v>0</v>
      </c>
      <c r="O243" s="68">
        <v>0</v>
      </c>
      <c r="P243" s="68">
        <v>4</v>
      </c>
      <c r="Q243" s="68">
        <v>1</v>
      </c>
      <c r="R243" s="69" t="s">
        <v>850</v>
      </c>
      <c r="S243" s="69">
        <v>14</v>
      </c>
      <c r="T243" s="69" t="s">
        <v>851</v>
      </c>
      <c r="U243" s="69">
        <v>8</v>
      </c>
      <c r="V243" s="37">
        <f>parameters!$J$4*TechniqueData[[#This Row],[Mitigations Utility]] + parameters!$J$5*TechniqueData[[#This Row],[Detections Utility]]</f>
        <v>0.23333333333333336</v>
      </c>
      <c r="W243" s="37">
        <v>22</v>
      </c>
      <c r="X243" s="37">
        <v>0.4</v>
      </c>
      <c r="Y243" s="37">
        <v>0.4</v>
      </c>
      <c r="Z243" s="37">
        <v>5</v>
      </c>
      <c r="AA243" s="37">
        <v>0.05</v>
      </c>
      <c r="AB243" s="37">
        <v>0.05</v>
      </c>
      <c r="AC243" s="37"/>
      <c r="AD243" s="58" t="s">
        <v>218</v>
      </c>
      <c r="AE243" s="37" t="str" cm="1">
        <f t="array" ref="AE243">IF(SUMPRODUCT(--(NOT(ISERR(SEARCH({"Process","Command","Script","WMI","Module","Pipe","Service"},AD243)))))&gt;0,"1","0")</f>
        <v>0</v>
      </c>
      <c r="AF243" s="37">
        <v>239</v>
      </c>
      <c r="AG243" s="37" t="str" cm="1">
        <f t="array" ref="AG243">IF(SUMPRODUCT(--(NOT(ISERR(SEARCH({"Network","Firewall"},AD243)))))&gt;0,"1","0")</f>
        <v>0</v>
      </c>
      <c r="AH243" s="37">
        <v>239</v>
      </c>
      <c r="AI243" s="37" t="str" cm="1">
        <f t="array" ref="AI243">IF(SUMPRODUCT(--(NOT(ISERR(SEARCH({"File","Group","Logon","Schedule","User","Registry","Active","Application"},AD243)))))&gt;0,"1","0")</f>
        <v>1</v>
      </c>
      <c r="AJ243" s="37">
        <v>239</v>
      </c>
      <c r="AK243" s="37" t="str" cm="1">
        <f t="array" ref="AK243">IF(SUMPRODUCT(--(NOT(ISERR(SEARCH({"Cloud","Cluster","Container","Image","Instance","Pod","Snapshot","Volume"},AD243)))))&gt;0,"1","0")</f>
        <v>0</v>
      </c>
      <c r="AL243" s="37">
        <v>239</v>
      </c>
      <c r="AM243" s="37" t="str" cm="1">
        <f t="array" ref="AM243">IF(SUMPRODUCT(--(NOT(ISERR(SEARCH({"Drive","Firmware","Host","Kernel"},AD243)))))&gt;0,"1","0")</f>
        <v>0</v>
      </c>
      <c r="AN243" s="37">
        <v>0</v>
      </c>
      <c r="AO243" s="37">
        <v>1</v>
      </c>
      <c r="AP243" s="37">
        <f>parameters!$J$21*TechniqueData[[#This Row],[TAT Utility]]+parameters!$J$22*TechniqueData[[#This Row],[Count Utility]]</f>
        <v>0.33333333333333331</v>
      </c>
      <c r="AQ243" s="37">
        <f>(TechniqueData[[#This Row],[Total Top Att&amp;ck Score ]]-parameters!$D$19)/(parameters!$D$20-parameters!$D$19)</f>
        <v>106.33333333333336</v>
      </c>
      <c r="AR243" s="37">
        <f>IF(TechniqueData[[#This Row],[TAT Utility (unclipped)]]&gt;1,1, IF(TechniqueData[[#This Row],[TAT Utility (unclipped)]]&lt;0,0, TechniqueData[[#This Row],[TAT Utility (unclipped)]]) )</f>
        <v>1</v>
      </c>
      <c r="AS243" s="37">
        <f>(TechniqueData[[#This Row],[Ransomware (Total '# of ATT&amp;CK Observations)]]-parameters!$D$21)/(parameters!$D$22-parameters!$D$21)</f>
        <v>4.7619047619047616E-2</v>
      </c>
      <c r="AT243" s="37">
        <f>IF(TechniqueData[[#This Row],[Count Utility (unclipped)]]&gt;1,1, IF(TechniqueData[[#This Row],[Count Utility (unclipped)]]&lt;0,0, TechniqueData[[#This Row],[Count Utility (unclipped)]]) )</f>
        <v>4.7619047619047616E-2</v>
      </c>
      <c r="AU24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2.5555555555555558</v>
      </c>
    </row>
    <row r="244" spans="1:47" ht="17" x14ac:dyDescent="0.2">
      <c r="A244" s="37">
        <f>parameters!$J$21*TechniqueData[[#This Row],[TAT Utility]]+parameters!$J$22*TechniqueData[[#This Row],[Count Utility]]</f>
        <v>0.3</v>
      </c>
      <c r="B244" s="37">
        <f t="shared" si="3"/>
        <v>215.08113542857143</v>
      </c>
      <c r="C244" s="37" t="s">
        <v>857</v>
      </c>
      <c r="D244" s="58" t="s">
        <v>849</v>
      </c>
      <c r="E244" s="37" t="s">
        <v>858</v>
      </c>
      <c r="F244" s="37">
        <v>1</v>
      </c>
      <c r="G244" s="37">
        <v>1</v>
      </c>
      <c r="H244" s="37">
        <f>parameters!$J$10*TechniqueData[[#This Row],[Before Utility]]+parameters!$J$11*TechniqueData[[#This Row],[After Utility]]</f>
        <v>0.1</v>
      </c>
      <c r="I244" s="37">
        <f>(TechniqueData[[#This Row],[Num. TID Before]]-parameters!$D$8)/(parameters!$D$9-parameters!$D$8)</f>
        <v>0.1</v>
      </c>
      <c r="J244" s="37">
        <f>IF(TechniqueData[[#This Row],[Before Utility (unclipped)]]&gt;1,1, IF(TechniqueData[[#This Row],[Before Utility (unclipped)]]&lt;0,0, TechniqueData[[#This Row],[Before Utility (unclipped)]]))</f>
        <v>0.1</v>
      </c>
      <c r="K244" s="37">
        <f>(TechniqueData[[#This Row],[Num. TID After]]-parameters!$D$10)/(parameters!$D$11-parameters!$D$10)</f>
        <v>0.1</v>
      </c>
      <c r="L244" s="37">
        <f>IF(TechniqueData[[#This Row],[After Utility (unclipped)]]&gt;1,1, IF(TechniqueData[[#This Row],[After Utility (unclipped)]]&lt;0,0, TechniqueData[[#This Row],[After Utility (unclipped)]]))</f>
        <v>0.1</v>
      </c>
      <c r="M244" s="37">
        <v>0</v>
      </c>
      <c r="N244" s="68">
        <v>0</v>
      </c>
      <c r="O244" s="68">
        <v>0</v>
      </c>
      <c r="P244" s="68">
        <v>0</v>
      </c>
      <c r="Q244" s="68">
        <v>0</v>
      </c>
      <c r="R244" s="69" t="s">
        <v>859</v>
      </c>
      <c r="S244" s="69">
        <v>2</v>
      </c>
      <c r="T244" s="69" t="s">
        <v>860</v>
      </c>
      <c r="U244" s="69">
        <v>11</v>
      </c>
      <c r="V244" s="37">
        <f>parameters!$J$4*TechniqueData[[#This Row],[Mitigations Utility]] + parameters!$J$5*TechniqueData[[#This Row],[Detections Utility]]</f>
        <v>0.12380971428571429</v>
      </c>
      <c r="W244" s="37">
        <v>13</v>
      </c>
      <c r="X244" s="37">
        <v>0.23636399999999999</v>
      </c>
      <c r="Y244" s="37">
        <v>0.23636399999999999</v>
      </c>
      <c r="Z244" s="37">
        <v>0</v>
      </c>
      <c r="AA244" s="37">
        <v>0</v>
      </c>
      <c r="AB244" s="37">
        <v>0</v>
      </c>
      <c r="AC244" s="37"/>
      <c r="AD244" s="58" t="s">
        <v>861</v>
      </c>
      <c r="AE244" s="37" t="str" cm="1">
        <f t="array" ref="AE244">IF(SUMPRODUCT(--(NOT(ISERR(SEARCH({"Process","Command","Script","WMI","Module","Pipe","Service"},AD244)))))&gt;0,"1","0")</f>
        <v>0</v>
      </c>
      <c r="AF244" s="37">
        <v>240</v>
      </c>
      <c r="AG244" s="37" t="str" cm="1">
        <f t="array" ref="AG244">IF(SUMPRODUCT(--(NOT(ISERR(SEARCH({"Network","Firewall"},AD244)))))&gt;0,"1","0")</f>
        <v>0</v>
      </c>
      <c r="AH244" s="37">
        <v>240</v>
      </c>
      <c r="AI244" s="37" t="str" cm="1">
        <f t="array" ref="AI244">IF(SUMPRODUCT(--(NOT(ISERR(SEARCH({"File","Group","Logon","Schedule","User","Registry","Active","Application"},AD244)))))&gt;0,"1","0")</f>
        <v>0</v>
      </c>
      <c r="AJ244" s="37">
        <v>240</v>
      </c>
      <c r="AK244" s="37" t="str" cm="1">
        <f t="array" ref="AK244">IF(SUMPRODUCT(--(NOT(ISERR(SEARCH({"Cloud","Cluster","Container","Image","Instance","Pod","Snapshot","Volume"},AD244)))))&gt;0,"1","0")</f>
        <v>0</v>
      </c>
      <c r="AL244" s="37">
        <v>240</v>
      </c>
      <c r="AM244" s="37" t="str" cm="1">
        <f t="array" ref="AM244">IF(SUMPRODUCT(--(NOT(ISERR(SEARCH({"Drive","Firmware","Host","Kernel"},AD244)))))&gt;0,"1","0")</f>
        <v>1</v>
      </c>
      <c r="AN244" s="37">
        <v>0</v>
      </c>
      <c r="AO244" s="37">
        <v>0</v>
      </c>
      <c r="AP244" s="37">
        <f>parameters!$J$21*TechniqueData[[#This Row],[TAT Utility]]+parameters!$J$22*TechniqueData[[#This Row],[Count Utility]]</f>
        <v>0.3</v>
      </c>
      <c r="AQ244" s="37">
        <f>(TechniqueData[[#This Row],[Total Top Att&amp;ck Score ]]-parameters!$D$19)/(parameters!$D$20-parameters!$D$19)</f>
        <v>71.693711809523805</v>
      </c>
      <c r="AR244" s="37">
        <f>IF(TechniqueData[[#This Row],[TAT Utility (unclipped)]]&gt;1,1, IF(TechniqueData[[#This Row],[TAT Utility (unclipped)]]&lt;0,0, TechniqueData[[#This Row],[TAT Utility (unclipped)]]) )</f>
        <v>1</v>
      </c>
      <c r="AS244" s="37">
        <f>(TechniqueData[[#This Row],[Ransomware (Total '# of ATT&amp;CK Observations)]]-parameters!$D$21)/(parameters!$D$22-parameters!$D$21)</f>
        <v>0</v>
      </c>
      <c r="AT244" s="37">
        <f>IF(TechniqueData[[#This Row],[Count Utility (unclipped)]]&gt;1,1, IF(TechniqueData[[#This Row],[Count Utility (unclipped)]]&lt;0,0, TechniqueData[[#This Row],[Count Utility (unclipped)]]) )</f>
        <v>0</v>
      </c>
      <c r="AU24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45" spans="1:47" ht="51" x14ac:dyDescent="0.2">
      <c r="A245" s="37">
        <f>parameters!$J$21*TechniqueData[[#This Row],[TAT Utility]]+parameters!$J$22*TechniqueData[[#This Row],[Count Utility]]</f>
        <v>0.33333333333333331</v>
      </c>
      <c r="B245" s="37">
        <f t="shared" si="3"/>
        <v>661.64678166666658</v>
      </c>
      <c r="C245" s="37" t="s">
        <v>862</v>
      </c>
      <c r="D245" s="58" t="s">
        <v>863</v>
      </c>
      <c r="E245" s="37"/>
      <c r="F245" s="37">
        <v>2</v>
      </c>
      <c r="G245" s="37">
        <v>3</v>
      </c>
      <c r="H245" s="37">
        <f>parameters!$J$10*TechniqueData[[#This Row],[Before Utility]]+parameters!$J$11*TechniqueData[[#This Row],[After Utility]]</f>
        <v>0.25</v>
      </c>
      <c r="I245" s="37">
        <f>(TechniqueData[[#This Row],[Num. TID Before]]-parameters!$D$8)/(parameters!$D$9-parameters!$D$8)</f>
        <v>0.2</v>
      </c>
      <c r="J245" s="37">
        <f>IF(TechniqueData[[#This Row],[Before Utility (unclipped)]]&gt;1,1, IF(TechniqueData[[#This Row],[Before Utility (unclipped)]]&lt;0,0, TechniqueData[[#This Row],[Before Utility (unclipped)]]))</f>
        <v>0.2</v>
      </c>
      <c r="K245" s="37">
        <f>(TechniqueData[[#This Row],[Num. TID After]]-parameters!$D$10)/(parameters!$D$11-parameters!$D$10)</f>
        <v>0.3</v>
      </c>
      <c r="L245" s="37">
        <f>IF(TechniqueData[[#This Row],[After Utility (unclipped)]]&gt;1,1, IF(TechniqueData[[#This Row],[After Utility (unclipped)]]&lt;0,0, TechniqueData[[#This Row],[After Utility (unclipped)]]))</f>
        <v>0.3</v>
      </c>
      <c r="M245" s="37">
        <v>4.9930000000000002E-2</v>
      </c>
      <c r="N245" s="68">
        <v>2</v>
      </c>
      <c r="O245" s="68">
        <v>16</v>
      </c>
      <c r="P245" s="68">
        <v>1</v>
      </c>
      <c r="Q245" s="68">
        <v>6</v>
      </c>
      <c r="R245" s="69" t="s">
        <v>864</v>
      </c>
      <c r="S245" s="69">
        <v>14</v>
      </c>
      <c r="T245" s="69" t="s">
        <v>865</v>
      </c>
      <c r="U245" s="69">
        <v>14</v>
      </c>
      <c r="V245" s="37">
        <f>parameters!$J$4*TechniqueData[[#This Row],[Mitigations Utility]] + parameters!$J$5*TechniqueData[[#This Row],[Detections Utility]]</f>
        <v>0.38571433333333327</v>
      </c>
      <c r="W245" s="37">
        <v>28</v>
      </c>
      <c r="X245" s="37">
        <v>0.50909099999999996</v>
      </c>
      <c r="Y245" s="37">
        <v>0.50909099999999996</v>
      </c>
      <c r="Z245" s="37">
        <v>25</v>
      </c>
      <c r="AA245" s="37">
        <v>0.25</v>
      </c>
      <c r="AB245" s="37">
        <v>0.25</v>
      </c>
      <c r="AC245" s="37"/>
      <c r="AD245" s="58" t="s">
        <v>816</v>
      </c>
      <c r="AE245" s="37" t="str" cm="1">
        <f t="array" ref="AE245">IF(SUMPRODUCT(--(NOT(ISERR(SEARCH({"Process","Command","Script","WMI","Module","Pipe","Service"},AD245)))))&gt;0,"1","0")</f>
        <v>1</v>
      </c>
      <c r="AF245" s="37">
        <v>241</v>
      </c>
      <c r="AG245" s="37" t="str" cm="1">
        <f t="array" ref="AG245">IF(SUMPRODUCT(--(NOT(ISERR(SEARCH({"Network","Firewall"},AD245)))))&gt;0,"1","0")</f>
        <v>1</v>
      </c>
      <c r="AH245" s="37">
        <v>241</v>
      </c>
      <c r="AI245" s="37" t="str" cm="1">
        <f t="array" ref="AI245">IF(SUMPRODUCT(--(NOT(ISERR(SEARCH({"File","Group","Logon","Schedule","User","Registry","Active","Application"},AD245)))))&gt;0,"1","0")</f>
        <v>0</v>
      </c>
      <c r="AJ245" s="37">
        <v>241</v>
      </c>
      <c r="AK245" s="37" t="str" cm="1">
        <f t="array" ref="AK245">IF(SUMPRODUCT(--(NOT(ISERR(SEARCH({"Cloud","Cluster","Container","Image","Instance","Pod","Snapshot","Volume"},AD245)))))&gt;0,"1","0")</f>
        <v>0</v>
      </c>
      <c r="AL245" s="37">
        <v>241</v>
      </c>
      <c r="AM245" s="37" t="str" cm="1">
        <f t="array" ref="AM245">IF(SUMPRODUCT(--(NOT(ISERR(SEARCH({"Drive","Firmware","Host","Kernel"},AD245)))))&gt;0,"1","0")</f>
        <v>0</v>
      </c>
      <c r="AN245" s="37">
        <v>0</v>
      </c>
      <c r="AO245" s="37">
        <v>1</v>
      </c>
      <c r="AP245" s="37">
        <f>parameters!$J$21*TechniqueData[[#This Row],[TAT Utility]]+parameters!$J$22*TechniqueData[[#This Row],[Count Utility]]</f>
        <v>0.33333333333333331</v>
      </c>
      <c r="AQ245" s="37">
        <f>(TechniqueData[[#This Row],[Total Top Att&amp;ck Score ]]-parameters!$D$19)/(parameters!$D$20-parameters!$D$19)</f>
        <v>220.5489272222222</v>
      </c>
      <c r="AR245" s="37">
        <f>IF(TechniqueData[[#This Row],[TAT Utility (unclipped)]]&gt;1,1, IF(TechniqueData[[#This Row],[TAT Utility (unclipped)]]&lt;0,0, TechniqueData[[#This Row],[TAT Utility (unclipped)]]) )</f>
        <v>1</v>
      </c>
      <c r="AS245" s="37">
        <f>(TechniqueData[[#This Row],[Ransomware (Total '# of ATT&amp;CK Observations)]]-parameters!$D$21)/(parameters!$D$22-parameters!$D$21)</f>
        <v>4.7619047619047616E-2</v>
      </c>
      <c r="AT245" s="37">
        <f>IF(TechniqueData[[#This Row],[Count Utility (unclipped)]]&gt;1,1, IF(TechniqueData[[#This Row],[Count Utility (unclipped)]]&lt;0,0, TechniqueData[[#This Row],[Count Utility (unclipped)]]) )</f>
        <v>4.7619047619047616E-2</v>
      </c>
      <c r="AU24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5.2749744576719566</v>
      </c>
    </row>
    <row r="246" spans="1:47" ht="68" x14ac:dyDescent="0.2">
      <c r="A246" s="37">
        <f>parameters!$J$21*TechniqueData[[#This Row],[TAT Utility]]+parameters!$J$22*TechniqueData[[#This Row],[Count Utility]]</f>
        <v>0.33333333333333331</v>
      </c>
      <c r="B246" s="37">
        <f t="shared" si="3"/>
        <v>239.94262642857146</v>
      </c>
      <c r="C246" s="37" t="s">
        <v>866</v>
      </c>
      <c r="D246" s="58" t="s">
        <v>867</v>
      </c>
      <c r="E246" s="37"/>
      <c r="F246" s="37">
        <v>1</v>
      </c>
      <c r="G246" s="37">
        <v>1</v>
      </c>
      <c r="H246" s="37">
        <f>parameters!$J$10*TechniqueData[[#This Row],[Before Utility]]+parameters!$J$11*TechniqueData[[#This Row],[After Utility]]</f>
        <v>0.1</v>
      </c>
      <c r="I246" s="37">
        <f>(TechniqueData[[#This Row],[Num. TID Before]]-parameters!$D$8)/(parameters!$D$9-parameters!$D$8)</f>
        <v>0.1</v>
      </c>
      <c r="J246" s="37">
        <f>IF(TechniqueData[[#This Row],[Before Utility (unclipped)]]&gt;1,1, IF(TechniqueData[[#This Row],[Before Utility (unclipped)]]&lt;0,0, TechniqueData[[#This Row],[Before Utility (unclipped)]]))</f>
        <v>0.1</v>
      </c>
      <c r="K246" s="37">
        <f>(TechniqueData[[#This Row],[Num. TID After]]-parameters!$D$10)/(parameters!$D$11-parameters!$D$10)</f>
        <v>0.1</v>
      </c>
      <c r="L246" s="37">
        <f>IF(TechniqueData[[#This Row],[After Utility (unclipped)]]&gt;1,1, IF(TechniqueData[[#This Row],[After Utility (unclipped)]]&lt;0,0, TechniqueData[[#This Row],[After Utility (unclipped)]]))</f>
        <v>0.1</v>
      </c>
      <c r="M246" s="37">
        <v>0</v>
      </c>
      <c r="N246" s="68">
        <v>0</v>
      </c>
      <c r="O246" s="68">
        <v>1</v>
      </c>
      <c r="P246" s="68">
        <v>0</v>
      </c>
      <c r="Q246" s="68">
        <v>2</v>
      </c>
      <c r="R246" s="69" t="s">
        <v>868</v>
      </c>
      <c r="S246" s="69">
        <v>6</v>
      </c>
      <c r="T246" s="69" t="s">
        <v>869</v>
      </c>
      <c r="U246" s="69">
        <v>8</v>
      </c>
      <c r="V246" s="37">
        <f>parameters!$J$4*TechniqueData[[#This Row],[Mitigations Utility]] + parameters!$J$5*TechniqueData[[#This Row],[Detections Utility]]</f>
        <v>0.14761880952380954</v>
      </c>
      <c r="W246" s="37">
        <v>14</v>
      </c>
      <c r="X246" s="37">
        <v>0.25454500000000002</v>
      </c>
      <c r="Y246" s="37">
        <v>0.25454500000000002</v>
      </c>
      <c r="Z246" s="37">
        <v>3</v>
      </c>
      <c r="AA246" s="37">
        <v>0.03</v>
      </c>
      <c r="AB246" s="37">
        <v>0.03</v>
      </c>
      <c r="AC246" s="37"/>
      <c r="AD246" s="58" t="s">
        <v>870</v>
      </c>
      <c r="AE246" s="37" t="str" cm="1">
        <f t="array" ref="AE246">IF(SUMPRODUCT(--(NOT(ISERR(SEARCH({"Process","Command","Script","WMI","Module","Pipe","Service"},AD246)))))&gt;0,"1","0")</f>
        <v>0</v>
      </c>
      <c r="AF246" s="37">
        <v>242</v>
      </c>
      <c r="AG246" s="37" t="str" cm="1">
        <f t="array" ref="AG246">IF(SUMPRODUCT(--(NOT(ISERR(SEARCH({"Network","Firewall"},AD246)))))&gt;0,"1","0")</f>
        <v>1</v>
      </c>
      <c r="AH246" s="37">
        <v>242</v>
      </c>
      <c r="AI246" s="37" t="str" cm="1">
        <f t="array" ref="AI246">IF(SUMPRODUCT(--(NOT(ISERR(SEARCH({"File","Group","Logon","Schedule","User","Registry","Active","Application"},AD246)))))&gt;0,"1","0")</f>
        <v>1</v>
      </c>
      <c r="AJ246" s="37">
        <v>242</v>
      </c>
      <c r="AK246" s="37" t="str" cm="1">
        <f t="array" ref="AK246">IF(SUMPRODUCT(--(NOT(ISERR(SEARCH({"Cloud","Cluster","Container","Image","Instance","Pod","Snapshot","Volume"},AD246)))))&gt;0,"1","0")</f>
        <v>0</v>
      </c>
      <c r="AL246" s="37">
        <v>242</v>
      </c>
      <c r="AM246" s="37" t="str" cm="1">
        <f t="array" ref="AM246">IF(SUMPRODUCT(--(NOT(ISERR(SEARCH({"Drive","Firmware","Host","Kernel"},AD246)))))&gt;0,"1","0")</f>
        <v>0</v>
      </c>
      <c r="AN246" s="37">
        <v>0</v>
      </c>
      <c r="AO246" s="37">
        <v>1</v>
      </c>
      <c r="AP246" s="37">
        <f>parameters!$J$21*TechniqueData[[#This Row],[TAT Utility]]+parameters!$J$22*TechniqueData[[#This Row],[Count Utility]]</f>
        <v>0.33333333333333331</v>
      </c>
      <c r="AQ246" s="37">
        <f>(TechniqueData[[#This Row],[Total Top Att&amp;ck Score ]]-parameters!$D$19)/(parameters!$D$20-parameters!$D$19)</f>
        <v>79.980875476190491</v>
      </c>
      <c r="AR246" s="37">
        <f>IF(TechniqueData[[#This Row],[TAT Utility (unclipped)]]&gt;1,1, IF(TechniqueData[[#This Row],[TAT Utility (unclipped)]]&lt;0,0, TechniqueData[[#This Row],[TAT Utility (unclipped)]]) )</f>
        <v>1</v>
      </c>
      <c r="AS246" s="37">
        <f>(TechniqueData[[#This Row],[Ransomware (Total '# of ATT&amp;CK Observations)]]-parameters!$D$21)/(parameters!$D$22-parameters!$D$21)</f>
        <v>4.7619047619047616E-2</v>
      </c>
      <c r="AT246" s="37">
        <f>IF(TechniqueData[[#This Row],[Count Utility (unclipped)]]&gt;1,1, IF(TechniqueData[[#This Row],[Count Utility (unclipped)]]&lt;0,0, TechniqueData[[#This Row],[Count Utility (unclipped)]]) )</f>
        <v>4.7619047619047616E-2</v>
      </c>
      <c r="AU24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1.9281160827664401</v>
      </c>
    </row>
    <row r="247" spans="1:47" ht="64" customHeight="1" x14ac:dyDescent="0.2">
      <c r="A247" s="37">
        <f>parameters!$J$21*TechniqueData[[#This Row],[TAT Utility]]+parameters!$J$22*TechniqueData[[#This Row],[Count Utility]]</f>
        <v>0.3</v>
      </c>
      <c r="B247" s="37">
        <f t="shared" si="3"/>
        <v>255.76185333333336</v>
      </c>
      <c r="C247" s="37" t="s">
        <v>871</v>
      </c>
      <c r="D247" s="58" t="s">
        <v>872</v>
      </c>
      <c r="E247" s="37"/>
      <c r="F247" s="37">
        <v>1</v>
      </c>
      <c r="G247" s="37">
        <v>1</v>
      </c>
      <c r="H247" s="37">
        <f>parameters!$J$10*TechniqueData[[#This Row],[Before Utility]]+parameters!$J$11*TechniqueData[[#This Row],[After Utility]]</f>
        <v>0.1</v>
      </c>
      <c r="I247" s="37">
        <f>(TechniqueData[[#This Row],[Num. TID Before]]-parameters!$D$8)/(parameters!$D$9-parameters!$D$8)</f>
        <v>0.1</v>
      </c>
      <c r="J247" s="37">
        <f>IF(TechniqueData[[#This Row],[Before Utility (unclipped)]]&gt;1,1, IF(TechniqueData[[#This Row],[Before Utility (unclipped)]]&lt;0,0, TechniqueData[[#This Row],[Before Utility (unclipped)]]))</f>
        <v>0.1</v>
      </c>
      <c r="K247" s="37">
        <f>(TechniqueData[[#This Row],[Num. TID After]]-parameters!$D$10)/(parameters!$D$11-parameters!$D$10)</f>
        <v>0.1</v>
      </c>
      <c r="L247" s="37">
        <f>IF(TechniqueData[[#This Row],[After Utility (unclipped)]]&gt;1,1, IF(TechniqueData[[#This Row],[After Utility (unclipped)]]&lt;0,0, TechniqueData[[#This Row],[After Utility (unclipped)]]))</f>
        <v>0.1</v>
      </c>
      <c r="M247" s="37">
        <v>5.7159999999999997E-3</v>
      </c>
      <c r="N247" s="68">
        <v>0</v>
      </c>
      <c r="O247" s="68">
        <v>2</v>
      </c>
      <c r="P247" s="68">
        <v>0</v>
      </c>
      <c r="Q247" s="68">
        <v>5</v>
      </c>
      <c r="R247" s="69" t="s">
        <v>873</v>
      </c>
      <c r="S247" s="69">
        <v>8</v>
      </c>
      <c r="T247" s="69" t="s">
        <v>874</v>
      </c>
      <c r="U247" s="69">
        <v>5</v>
      </c>
      <c r="V247" s="37">
        <f>parameters!$J$4*TechniqueData[[#This Row],[Mitigations Utility]] + parameters!$J$5*TechniqueData[[#This Row],[Detections Utility]]</f>
        <v>0.15714304761904763</v>
      </c>
      <c r="W247" s="37">
        <v>13</v>
      </c>
      <c r="X247" s="37">
        <v>0.23636399999999999</v>
      </c>
      <c r="Y247" s="37">
        <v>0.23636399999999999</v>
      </c>
      <c r="Z247" s="37">
        <v>7</v>
      </c>
      <c r="AA247" s="37">
        <v>7.0000000000000007E-2</v>
      </c>
      <c r="AB247" s="37">
        <v>7.0000000000000007E-2</v>
      </c>
      <c r="AC247" s="37"/>
      <c r="AD247" s="58" t="s">
        <v>875</v>
      </c>
      <c r="AE247" s="37" t="str" cm="1">
        <f t="array" ref="AE247">IF(SUMPRODUCT(--(NOT(ISERR(SEARCH({"Process","Command","Script","WMI","Module","Pipe","Service"},AD247)))))&gt;0,"1","0")</f>
        <v>0</v>
      </c>
      <c r="AF247" s="37">
        <v>243</v>
      </c>
      <c r="AG247" s="37" t="str" cm="1">
        <f t="array" ref="AG247">IF(SUMPRODUCT(--(NOT(ISERR(SEARCH({"Network","Firewall"},AD247)))))&gt;0,"1","0")</f>
        <v>1</v>
      </c>
      <c r="AH247" s="37">
        <v>243</v>
      </c>
      <c r="AI247" s="37" t="str" cm="1">
        <f t="array" ref="AI247">IF(SUMPRODUCT(--(NOT(ISERR(SEARCH({"File","Group","Logon","Schedule","User","Registry","Active","Application"},AD247)))))&gt;0,"1","0")</f>
        <v>1</v>
      </c>
      <c r="AJ247" s="37">
        <v>243</v>
      </c>
      <c r="AK247" s="37" t="str" cm="1">
        <f t="array" ref="AK247">IF(SUMPRODUCT(--(NOT(ISERR(SEARCH({"Cloud","Cluster","Container","Image","Instance","Pod","Snapshot","Volume"},AD247)))))&gt;0,"1","0")</f>
        <v>0</v>
      </c>
      <c r="AL247" s="37">
        <v>243</v>
      </c>
      <c r="AM247" s="37" t="str" cm="1">
        <f t="array" ref="AM247">IF(SUMPRODUCT(--(NOT(ISERR(SEARCH({"Drive","Firmware","Host","Kernel"},AD247)))))&gt;0,"1","0")</f>
        <v>1</v>
      </c>
      <c r="AN247" s="37">
        <v>0</v>
      </c>
      <c r="AO247" s="37">
        <v>0</v>
      </c>
      <c r="AP247" s="37">
        <f>parameters!$J$21*TechniqueData[[#This Row],[TAT Utility]]+parameters!$J$22*TechniqueData[[#This Row],[Count Utility]]</f>
        <v>0.3</v>
      </c>
      <c r="AQ247" s="37">
        <f>(TechniqueData[[#This Row],[Total Top Att&amp;ck Score ]]-parameters!$D$19)/(parameters!$D$20-parameters!$D$19)</f>
        <v>85.253951111111121</v>
      </c>
      <c r="AR247" s="37">
        <f>IF(TechniqueData[[#This Row],[TAT Utility (unclipped)]]&gt;1,1, IF(TechniqueData[[#This Row],[TAT Utility (unclipped)]]&lt;0,0, TechniqueData[[#This Row],[TAT Utility (unclipped)]]) )</f>
        <v>1</v>
      </c>
      <c r="AS247" s="37">
        <f>(TechniqueData[[#This Row],[Ransomware (Total '# of ATT&amp;CK Observations)]]-parameters!$D$21)/(parameters!$D$22-parameters!$D$21)</f>
        <v>0</v>
      </c>
      <c r="AT247" s="37">
        <f>IF(TechniqueData[[#This Row],[Count Utility (unclipped)]]&gt;1,1, IF(TechniqueData[[#This Row],[Count Utility (unclipped)]]&lt;0,0, TechniqueData[[#This Row],[Count Utility (unclipped)]]) )</f>
        <v>0</v>
      </c>
      <c r="AU24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48" spans="1:47" ht="34" x14ac:dyDescent="0.2">
      <c r="A248" s="37">
        <f>parameters!$J$21*TechniqueData[[#This Row],[TAT Utility]]+parameters!$J$22*TechniqueData[[#This Row],[Count Utility]]</f>
        <v>0.3</v>
      </c>
      <c r="B248" s="37">
        <f t="shared" si="3"/>
        <v>205.7980714285714</v>
      </c>
      <c r="C248" s="37" t="s">
        <v>876</v>
      </c>
      <c r="D248" s="58" t="s">
        <v>877</v>
      </c>
      <c r="E248" s="37"/>
      <c r="F248" s="37">
        <v>1</v>
      </c>
      <c r="G248" s="37">
        <v>1</v>
      </c>
      <c r="H248" s="37">
        <f>parameters!$J$10*TechniqueData[[#This Row],[Before Utility]]+parameters!$J$11*TechniqueData[[#This Row],[After Utility]]</f>
        <v>0.1</v>
      </c>
      <c r="I248" s="37">
        <f>(TechniqueData[[#This Row],[Num. TID Before]]-parameters!$D$8)/(parameters!$D$9-parameters!$D$8)</f>
        <v>0.1</v>
      </c>
      <c r="J248" s="37">
        <f>IF(TechniqueData[[#This Row],[Before Utility (unclipped)]]&gt;1,1, IF(TechniqueData[[#This Row],[Before Utility (unclipped)]]&lt;0,0, TechniqueData[[#This Row],[Before Utility (unclipped)]]))</f>
        <v>0.1</v>
      </c>
      <c r="K248" s="37">
        <f>(TechniqueData[[#This Row],[Num. TID After]]-parameters!$D$10)/(parameters!$D$11-parameters!$D$10)</f>
        <v>0.1</v>
      </c>
      <c r="L248" s="37">
        <f>IF(TechniqueData[[#This Row],[After Utility (unclipped)]]&gt;1,1, IF(TechniqueData[[#This Row],[After Utility (unclipped)]]&lt;0,0, TechniqueData[[#This Row],[After Utility (unclipped)]]))</f>
        <v>0.1</v>
      </c>
      <c r="M248" s="37">
        <v>1.119E-3</v>
      </c>
      <c r="N248" s="68">
        <v>0</v>
      </c>
      <c r="O248" s="68">
        <v>4</v>
      </c>
      <c r="P248" s="68">
        <v>0</v>
      </c>
      <c r="Q248" s="68">
        <v>7</v>
      </c>
      <c r="R248" s="69"/>
      <c r="S248" s="69">
        <v>1</v>
      </c>
      <c r="T248" s="69" t="s">
        <v>878</v>
      </c>
      <c r="U248" s="69">
        <v>5</v>
      </c>
      <c r="V248" s="37">
        <f>parameters!$J$4*TechniqueData[[#This Row],[Mitigations Utility]] + parameters!$J$5*TechniqueData[[#This Row],[Detections Utility]]</f>
        <v>0.10952385714285715</v>
      </c>
      <c r="W248" s="37">
        <v>6</v>
      </c>
      <c r="X248" s="37">
        <v>0.10909099999999999</v>
      </c>
      <c r="Y248" s="37">
        <v>0.10909099999999999</v>
      </c>
      <c r="Z248" s="37">
        <v>11</v>
      </c>
      <c r="AA248" s="37">
        <v>0.11</v>
      </c>
      <c r="AB248" s="37">
        <v>0.11</v>
      </c>
      <c r="AC248" s="37"/>
      <c r="AD248" s="58" t="s">
        <v>879</v>
      </c>
      <c r="AE248" s="37" t="str" cm="1">
        <f t="array" ref="AE248">IF(SUMPRODUCT(--(NOT(ISERR(SEARCH({"Process","Command","Script","WMI","Module","Pipe","Service"},AD248)))))&gt;0,"1","0")</f>
        <v>1</v>
      </c>
      <c r="AF248" s="37">
        <v>244</v>
      </c>
      <c r="AG248" s="37" t="str" cm="1">
        <f t="array" ref="AG248">IF(SUMPRODUCT(--(NOT(ISERR(SEARCH({"Network","Firewall"},AD248)))))&gt;0,"1","0")</f>
        <v>0</v>
      </c>
      <c r="AH248" s="37">
        <v>244</v>
      </c>
      <c r="AI248" s="37" t="str" cm="1">
        <f t="array" ref="AI248">IF(SUMPRODUCT(--(NOT(ISERR(SEARCH({"File","Group","Logon","Schedule","User","Registry","Active","Application"},AD248)))))&gt;0,"1","0")</f>
        <v>1</v>
      </c>
      <c r="AJ248" s="37">
        <v>244</v>
      </c>
      <c r="AK248" s="37" t="str" cm="1">
        <f t="array" ref="AK248">IF(SUMPRODUCT(--(NOT(ISERR(SEARCH({"Cloud","Cluster","Container","Image","Instance","Pod","Snapshot","Volume"},AD248)))))&gt;0,"1","0")</f>
        <v>0</v>
      </c>
      <c r="AL248" s="37">
        <v>244</v>
      </c>
      <c r="AM248" s="37" t="str" cm="1">
        <f t="array" ref="AM248">IF(SUMPRODUCT(--(NOT(ISERR(SEARCH({"Drive","Firmware","Host","Kernel"},AD248)))))&gt;0,"1","0")</f>
        <v>0</v>
      </c>
      <c r="AN248" s="37">
        <v>0</v>
      </c>
      <c r="AO248" s="37">
        <v>0</v>
      </c>
      <c r="AP248" s="37">
        <f>parameters!$J$21*TechniqueData[[#This Row],[TAT Utility]]+parameters!$J$22*TechniqueData[[#This Row],[Count Utility]]</f>
        <v>0.3</v>
      </c>
      <c r="AQ248" s="37">
        <f>(TechniqueData[[#This Row],[Total Top Att&amp;ck Score ]]-parameters!$D$19)/(parameters!$D$20-parameters!$D$19)</f>
        <v>68.59935714285713</v>
      </c>
      <c r="AR248" s="37">
        <f>IF(TechniqueData[[#This Row],[TAT Utility (unclipped)]]&gt;1,1, IF(TechniqueData[[#This Row],[TAT Utility (unclipped)]]&lt;0,0, TechniqueData[[#This Row],[TAT Utility (unclipped)]]) )</f>
        <v>1</v>
      </c>
      <c r="AS248" s="37">
        <f>(TechniqueData[[#This Row],[Ransomware (Total '# of ATT&amp;CK Observations)]]-parameters!$D$21)/(parameters!$D$22-parameters!$D$21)</f>
        <v>0</v>
      </c>
      <c r="AT248" s="37">
        <f>IF(TechniqueData[[#This Row],[Count Utility (unclipped)]]&gt;1,1, IF(TechniqueData[[#This Row],[Count Utility (unclipped)]]&lt;0,0, TechniqueData[[#This Row],[Count Utility (unclipped)]]) )</f>
        <v>0</v>
      </c>
      <c r="AU24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49" spans="1:47" ht="34" x14ac:dyDescent="0.2">
      <c r="A249" s="37">
        <f>parameters!$J$21*TechniqueData[[#This Row],[TAT Utility]]+parameters!$J$22*TechniqueData[[#This Row],[Count Utility]]</f>
        <v>0.33333333333333331</v>
      </c>
      <c r="B249" s="37">
        <f t="shared" si="3"/>
        <v>265.39184528571428</v>
      </c>
      <c r="C249" s="37" t="s">
        <v>880</v>
      </c>
      <c r="D249" s="58" t="s">
        <v>881</v>
      </c>
      <c r="E249" s="37"/>
      <c r="F249" s="37">
        <v>1</v>
      </c>
      <c r="G249" s="37">
        <v>1</v>
      </c>
      <c r="H249" s="37">
        <f>parameters!$J$10*TechniqueData[[#This Row],[Before Utility]]+parameters!$J$11*TechniqueData[[#This Row],[After Utility]]</f>
        <v>0.1</v>
      </c>
      <c r="I249" s="37">
        <f>(TechniqueData[[#This Row],[Num. TID Before]]-parameters!$D$8)/(parameters!$D$9-parameters!$D$8)</f>
        <v>0.1</v>
      </c>
      <c r="J249" s="37">
        <f>IF(TechniqueData[[#This Row],[Before Utility (unclipped)]]&gt;1,1, IF(TechniqueData[[#This Row],[Before Utility (unclipped)]]&lt;0,0, TechniqueData[[#This Row],[Before Utility (unclipped)]]))</f>
        <v>0.1</v>
      </c>
      <c r="K249" s="37">
        <f>(TechniqueData[[#This Row],[Num. TID After]]-parameters!$D$10)/(parameters!$D$11-parameters!$D$10)</f>
        <v>0.1</v>
      </c>
      <c r="L249" s="37">
        <f>IF(TechniqueData[[#This Row],[After Utility (unclipped)]]&gt;1,1, IF(TechniqueData[[#This Row],[After Utility (unclipped)]]&lt;0,0, TechniqueData[[#This Row],[After Utility (unclipped)]]))</f>
        <v>0.1</v>
      </c>
      <c r="M249" s="37">
        <v>1.8151E-2</v>
      </c>
      <c r="N249" s="68">
        <v>0</v>
      </c>
      <c r="O249" s="68">
        <v>28</v>
      </c>
      <c r="P249" s="68">
        <v>0</v>
      </c>
      <c r="Q249" s="68">
        <v>4</v>
      </c>
      <c r="R249" s="69"/>
      <c r="S249" s="69">
        <v>0</v>
      </c>
      <c r="T249" s="69"/>
      <c r="U249" s="69">
        <v>0</v>
      </c>
      <c r="V249" s="37">
        <f>parameters!$J$4*TechniqueData[[#This Row],[Mitigations Utility]] + parameters!$J$5*TechniqueData[[#This Row],[Detections Utility]]</f>
        <v>0.15238095238095237</v>
      </c>
      <c r="W249" s="37">
        <v>0</v>
      </c>
      <c r="X249" s="37">
        <v>0</v>
      </c>
      <c r="Y249" s="37">
        <v>0</v>
      </c>
      <c r="Z249" s="37">
        <v>32</v>
      </c>
      <c r="AA249" s="37">
        <v>0.32</v>
      </c>
      <c r="AB249" s="37">
        <v>0.32</v>
      </c>
      <c r="AC249" s="37"/>
      <c r="AD249" s="58" t="s">
        <v>159</v>
      </c>
      <c r="AE249" s="37" t="str" cm="1">
        <f t="array" ref="AE249">IF(SUMPRODUCT(--(NOT(ISERR(SEARCH({"Process","Command","Script","WMI","Module","Pipe","Service"},AD249)))))&gt;0,"1","0")</f>
        <v>1</v>
      </c>
      <c r="AF249" s="37">
        <v>245</v>
      </c>
      <c r="AG249" s="37" t="str" cm="1">
        <f t="array" ref="AG249">IF(SUMPRODUCT(--(NOT(ISERR(SEARCH({"Network","Firewall"},AD249)))))&gt;0,"1","0")</f>
        <v>0</v>
      </c>
      <c r="AH249" s="37">
        <v>245</v>
      </c>
      <c r="AI249" s="37" t="str" cm="1">
        <f t="array" ref="AI249">IF(SUMPRODUCT(--(NOT(ISERR(SEARCH({"File","Group","Logon","Schedule","User","Registry","Active","Application"},AD249)))))&gt;0,"1","0")</f>
        <v>0</v>
      </c>
      <c r="AJ249" s="37">
        <v>245</v>
      </c>
      <c r="AK249" s="37" t="str" cm="1">
        <f t="array" ref="AK249">IF(SUMPRODUCT(--(NOT(ISERR(SEARCH({"Cloud","Cluster","Container","Image","Instance","Pod","Snapshot","Volume"},AD249)))))&gt;0,"1","0")</f>
        <v>0</v>
      </c>
      <c r="AL249" s="37">
        <v>245</v>
      </c>
      <c r="AM249" s="37" t="str" cm="1">
        <f t="array" ref="AM249">IF(SUMPRODUCT(--(NOT(ISERR(SEARCH({"Drive","Firmware","Host","Kernel"},AD249)))))&gt;0,"1","0")</f>
        <v>0</v>
      </c>
      <c r="AN249" s="37">
        <v>0</v>
      </c>
      <c r="AO249" s="37">
        <v>1</v>
      </c>
      <c r="AP249" s="37">
        <f>parameters!$J$21*TechniqueData[[#This Row],[TAT Utility]]+parameters!$J$22*TechniqueData[[#This Row],[Count Utility]]</f>
        <v>0.33333333333333331</v>
      </c>
      <c r="AQ249" s="37">
        <f>(TechniqueData[[#This Row],[Total Top Att&amp;ck Score ]]-parameters!$D$19)/(parameters!$D$20-parameters!$D$19)</f>
        <v>88.463948428571427</v>
      </c>
      <c r="AR249" s="37">
        <f>IF(TechniqueData[[#This Row],[TAT Utility (unclipped)]]&gt;1,1, IF(TechniqueData[[#This Row],[TAT Utility (unclipped)]]&lt;0,0, TechniqueData[[#This Row],[TAT Utility (unclipped)]]) )</f>
        <v>1</v>
      </c>
      <c r="AS249" s="37">
        <f>(TechniqueData[[#This Row],[Ransomware (Total '# of ATT&amp;CK Observations)]]-parameters!$D$21)/(parameters!$D$22-parameters!$D$21)</f>
        <v>4.7619047619047616E-2</v>
      </c>
      <c r="AT249" s="37">
        <f>IF(TechniqueData[[#This Row],[Count Utility (unclipped)]]&gt;1,1, IF(TechniqueData[[#This Row],[Count Utility (unclipped)]]&lt;0,0, TechniqueData[[#This Row],[Count Utility (unclipped)]]) )</f>
        <v>4.7619047619047616E-2</v>
      </c>
      <c r="AU24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2.1300940102040813</v>
      </c>
    </row>
    <row r="250" spans="1:47" ht="34" x14ac:dyDescent="0.2">
      <c r="A250" s="37">
        <f>parameters!$J$21*TechniqueData[[#This Row],[TAT Utility]]+parameters!$J$22*TechniqueData[[#This Row],[Count Utility]]</f>
        <v>0.33333333333333331</v>
      </c>
      <c r="B250" s="37">
        <f t="shared" si="3"/>
        <v>579.20101333333332</v>
      </c>
      <c r="C250" s="37" t="s">
        <v>882</v>
      </c>
      <c r="D250" s="58" t="s">
        <v>883</v>
      </c>
      <c r="E250" s="37"/>
      <c r="F250" s="37">
        <v>5</v>
      </c>
      <c r="G250" s="37">
        <v>1</v>
      </c>
      <c r="H250" s="37">
        <f>parameters!$J$10*TechniqueData[[#This Row],[Before Utility]]+parameters!$J$11*TechniqueData[[#This Row],[After Utility]]</f>
        <v>0.3</v>
      </c>
      <c r="I250" s="37">
        <f>(TechniqueData[[#This Row],[Num. TID Before]]-parameters!$D$8)/(parameters!$D$9-parameters!$D$8)</f>
        <v>0.5</v>
      </c>
      <c r="J250" s="37">
        <f>IF(TechniqueData[[#This Row],[Before Utility (unclipped)]]&gt;1,1, IF(TechniqueData[[#This Row],[Before Utility (unclipped)]]&lt;0,0, TechniqueData[[#This Row],[Before Utility (unclipped)]]))</f>
        <v>0.5</v>
      </c>
      <c r="K250" s="37">
        <f>(TechniqueData[[#This Row],[Num. TID After]]-parameters!$D$10)/(parameters!$D$11-parameters!$D$10)</f>
        <v>0.1</v>
      </c>
      <c r="L250" s="37">
        <f>IF(TechniqueData[[#This Row],[After Utility (unclipped)]]&gt;1,1, IF(TechniqueData[[#This Row],[After Utility (unclipped)]]&lt;0,0, TechniqueData[[#This Row],[After Utility (unclipped)]]))</f>
        <v>0.1</v>
      </c>
      <c r="M250" s="37">
        <v>7.0689999999999998E-3</v>
      </c>
      <c r="N250" s="68">
        <v>0</v>
      </c>
      <c r="O250" s="68">
        <v>21</v>
      </c>
      <c r="P250" s="68">
        <v>2</v>
      </c>
      <c r="Q250" s="68">
        <v>4</v>
      </c>
      <c r="R250" s="69"/>
      <c r="S250" s="69">
        <v>1</v>
      </c>
      <c r="T250" s="69" t="s">
        <v>884</v>
      </c>
      <c r="U250" s="69">
        <v>15</v>
      </c>
      <c r="V250" s="37">
        <f>parameters!$J$4*TechniqueData[[#This Row],[Mitigations Utility]] + parameters!$J$5*TechniqueData[[#This Row],[Detections Utility]]</f>
        <v>0.28095233333333336</v>
      </c>
      <c r="W250" s="37">
        <v>16</v>
      </c>
      <c r="X250" s="37">
        <v>0.29090899999999997</v>
      </c>
      <c r="Y250" s="37">
        <v>0.29090899999999997</v>
      </c>
      <c r="Z250" s="37">
        <v>27</v>
      </c>
      <c r="AA250" s="37">
        <v>0.27</v>
      </c>
      <c r="AB250" s="37">
        <v>0.27</v>
      </c>
      <c r="AC250" s="37"/>
      <c r="AD250" s="58" t="s">
        <v>541</v>
      </c>
      <c r="AE250" s="37" t="str" cm="1">
        <f t="array" ref="AE250">IF(SUMPRODUCT(--(NOT(ISERR(SEARCH({"Process","Command","Script","WMI","Module","Pipe","Service"},AD250)))))&gt;0,"1","0")</f>
        <v>1</v>
      </c>
      <c r="AF250" s="37">
        <v>246</v>
      </c>
      <c r="AG250" s="37" t="str" cm="1">
        <f t="array" ref="AG250">IF(SUMPRODUCT(--(NOT(ISERR(SEARCH({"Network","Firewall"},AD250)))))&gt;0,"1","0")</f>
        <v>0</v>
      </c>
      <c r="AH250" s="37">
        <v>246</v>
      </c>
      <c r="AI250" s="37" t="str" cm="1">
        <f t="array" ref="AI250">IF(SUMPRODUCT(--(NOT(ISERR(SEARCH({"File","Group","Logon","Schedule","User","Registry","Active","Application"},AD250)))))&gt;0,"1","0")</f>
        <v>1</v>
      </c>
      <c r="AJ250" s="37">
        <v>246</v>
      </c>
      <c r="AK250" s="37" t="str" cm="1">
        <f t="array" ref="AK250">IF(SUMPRODUCT(--(NOT(ISERR(SEARCH({"Cloud","Cluster","Container","Image","Instance","Pod","Snapshot","Volume"},AD250)))))&gt;0,"1","0")</f>
        <v>0</v>
      </c>
      <c r="AL250" s="37">
        <v>246</v>
      </c>
      <c r="AM250" s="37" t="str" cm="1">
        <f t="array" ref="AM250">IF(SUMPRODUCT(--(NOT(ISERR(SEARCH({"Drive","Firmware","Host","Kernel"},AD250)))))&gt;0,"1","0")</f>
        <v>0</v>
      </c>
      <c r="AN250" s="37">
        <v>0</v>
      </c>
      <c r="AO250" s="37">
        <v>1</v>
      </c>
      <c r="AP250" s="37">
        <f>parameters!$J$21*TechniqueData[[#This Row],[TAT Utility]]+parameters!$J$22*TechniqueData[[#This Row],[Count Utility]]</f>
        <v>0.33333333333333331</v>
      </c>
      <c r="AQ250" s="37">
        <f>(TechniqueData[[#This Row],[Total Top Att&amp;ck Score ]]-parameters!$D$19)/(parameters!$D$20-parameters!$D$19)</f>
        <v>193.06700444444445</v>
      </c>
      <c r="AR250" s="37">
        <f>IF(TechniqueData[[#This Row],[TAT Utility (unclipped)]]&gt;1,1, IF(TechniqueData[[#This Row],[TAT Utility (unclipped)]]&lt;0,0, TechniqueData[[#This Row],[TAT Utility (unclipped)]]) )</f>
        <v>1</v>
      </c>
      <c r="AS250" s="37">
        <f>(TechniqueData[[#This Row],[Ransomware (Total '# of ATT&amp;CK Observations)]]-parameters!$D$21)/(parameters!$D$22-parameters!$D$21)</f>
        <v>4.7619047619047616E-2</v>
      </c>
      <c r="AT250" s="37">
        <f>IF(TechniqueData[[#This Row],[Count Utility (unclipped)]]&gt;1,1, IF(TechniqueData[[#This Row],[Count Utility (unclipped)]]&lt;0,0, TechniqueData[[#This Row],[Count Utility (unclipped)]]) )</f>
        <v>4.7619047619047616E-2</v>
      </c>
      <c r="AU25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4.620642962962962</v>
      </c>
    </row>
    <row r="251" spans="1:47" ht="119" x14ac:dyDescent="0.2">
      <c r="A251" s="37">
        <f>parameters!$J$21*TechniqueData[[#This Row],[TAT Utility]]+parameters!$J$22*TechniqueData[[#This Row],[Count Utility]]</f>
        <v>0.53333333333333333</v>
      </c>
      <c r="B251" s="37">
        <f t="shared" si="3"/>
        <v>1297.3819267142858</v>
      </c>
      <c r="C251" s="37" t="s">
        <v>885</v>
      </c>
      <c r="D251" s="58" t="s">
        <v>886</v>
      </c>
      <c r="E251" s="37"/>
      <c r="F251" s="37">
        <v>4</v>
      </c>
      <c r="G251" s="37">
        <v>4</v>
      </c>
      <c r="H251" s="37">
        <f>parameters!$J$10*TechniqueData[[#This Row],[Before Utility]]+parameters!$J$11*TechniqueData[[#This Row],[After Utility]]</f>
        <v>0.4</v>
      </c>
      <c r="I251" s="37">
        <f>(TechniqueData[[#This Row],[Num. TID Before]]-parameters!$D$8)/(parameters!$D$9-parameters!$D$8)</f>
        <v>0.4</v>
      </c>
      <c r="J251" s="37">
        <f>IF(TechniqueData[[#This Row],[Before Utility (unclipped)]]&gt;1,1, IF(TechniqueData[[#This Row],[Before Utility (unclipped)]]&lt;0,0, TechniqueData[[#This Row],[Before Utility (unclipped)]]))</f>
        <v>0.4</v>
      </c>
      <c r="K251" s="37">
        <f>(TechniqueData[[#This Row],[Num. TID After]]-parameters!$D$10)/(parameters!$D$11-parameters!$D$10)</f>
        <v>0.4</v>
      </c>
      <c r="L251" s="37">
        <f>IF(TechniqueData[[#This Row],[After Utility (unclipped)]]&gt;1,1, IF(TechniqueData[[#This Row],[After Utility (unclipped)]]&lt;0,0, TechniqueData[[#This Row],[After Utility (unclipped)]]))</f>
        <v>0.4</v>
      </c>
      <c r="M251" s="37">
        <v>0.54990700000000003</v>
      </c>
      <c r="N251" s="68">
        <v>0</v>
      </c>
      <c r="O251" s="68">
        <v>8</v>
      </c>
      <c r="P251" s="68">
        <v>7</v>
      </c>
      <c r="Q251" s="68">
        <v>15</v>
      </c>
      <c r="R251" s="69" t="s">
        <v>887</v>
      </c>
      <c r="S251" s="69">
        <v>10</v>
      </c>
      <c r="T251" s="69" t="s">
        <v>888</v>
      </c>
      <c r="U251" s="69">
        <v>13</v>
      </c>
      <c r="V251" s="37">
        <f>parameters!$J$4*TechniqueData[[#This Row],[Mitigations Utility]] + parameters!$J$5*TechniqueData[[#This Row],[Detections Utility]]</f>
        <v>0.36190485714285714</v>
      </c>
      <c r="W251" s="37">
        <v>23</v>
      </c>
      <c r="X251" s="37">
        <v>0.418182</v>
      </c>
      <c r="Y251" s="37">
        <v>0.418182</v>
      </c>
      <c r="Z251" s="37">
        <v>30</v>
      </c>
      <c r="AA251" s="37">
        <v>0.3</v>
      </c>
      <c r="AB251" s="37">
        <v>0.3</v>
      </c>
      <c r="AC251" s="37"/>
      <c r="AD251" s="58" t="s">
        <v>889</v>
      </c>
      <c r="AE251" s="37" t="str" cm="1">
        <f t="array" ref="AE251">IF(SUMPRODUCT(--(NOT(ISERR(SEARCH({"Process","Command","Script","WMI","Module","Pipe","Service"},AD251)))))&gt;0,"1","0")</f>
        <v>1</v>
      </c>
      <c r="AF251" s="37">
        <v>247</v>
      </c>
      <c r="AG251" s="37" t="str" cm="1">
        <f t="array" ref="AG251">IF(SUMPRODUCT(--(NOT(ISERR(SEARCH({"Network","Firewall"},AD251)))))&gt;0,"1","0")</f>
        <v>1</v>
      </c>
      <c r="AH251" s="37">
        <v>247</v>
      </c>
      <c r="AI251" s="37" t="str" cm="1">
        <f t="array" ref="AI251">IF(SUMPRODUCT(--(NOT(ISERR(SEARCH({"File","Group","Logon","Schedule","User","Registry","Active","Application"},AD251)))))&gt;0,"1","0")</f>
        <v>1</v>
      </c>
      <c r="AJ251" s="37">
        <v>247</v>
      </c>
      <c r="AK251" s="37" t="str" cm="1">
        <f t="array" ref="AK251">IF(SUMPRODUCT(--(NOT(ISERR(SEARCH({"Cloud","Cluster","Container","Image","Instance","Pod","Snapshot","Volume"},AD251)))))&gt;0,"1","0")</f>
        <v>1</v>
      </c>
      <c r="AL251" s="37">
        <v>247</v>
      </c>
      <c r="AM251" s="37" t="str" cm="1">
        <f t="array" ref="AM251">IF(SUMPRODUCT(--(NOT(ISERR(SEARCH({"Drive","Firmware","Host","Kernel"},AD251)))))&gt;0,"1","0")</f>
        <v>0</v>
      </c>
      <c r="AN251" s="37">
        <v>0</v>
      </c>
      <c r="AO251" s="37">
        <v>7</v>
      </c>
      <c r="AP251" s="37">
        <f>parameters!$J$21*TechniqueData[[#This Row],[TAT Utility]]+parameters!$J$22*TechniqueData[[#This Row],[Count Utility]]</f>
        <v>0.53333333333333333</v>
      </c>
      <c r="AQ251" s="37">
        <f>(TechniqueData[[#This Row],[Total Top Att&amp;ck Score ]]-parameters!$D$19)/(parameters!$D$20-parameters!$D$19)</f>
        <v>432.46064223809526</v>
      </c>
      <c r="AR251" s="37">
        <f>IF(TechniqueData[[#This Row],[TAT Utility (unclipped)]]&gt;1,1, IF(TechniqueData[[#This Row],[TAT Utility (unclipped)]]&lt;0,0, TechniqueData[[#This Row],[TAT Utility (unclipped)]]) )</f>
        <v>1</v>
      </c>
      <c r="AS251" s="37">
        <f>(TechniqueData[[#This Row],[Ransomware (Total '# of ATT&amp;CK Observations)]]-parameters!$D$21)/(parameters!$D$22-parameters!$D$21)</f>
        <v>0.33333333333333331</v>
      </c>
      <c r="AT251" s="37">
        <f>IF(TechniqueData[[#This Row],[Count Utility (unclipped)]]&gt;1,1, IF(TechniqueData[[#This Row],[Count Utility (unclipped)]]&lt;0,0, TechniqueData[[#This Row],[Count Utility (unclipped)]]) )</f>
        <v>0.33333333333333331</v>
      </c>
      <c r="AU25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72.243440373015886</v>
      </c>
    </row>
    <row r="252" spans="1:47" ht="51" x14ac:dyDescent="0.2">
      <c r="A252" s="37">
        <f>parameters!$J$21*TechniqueData[[#This Row],[TAT Utility]]+parameters!$J$22*TechniqueData[[#This Row],[Count Utility]]</f>
        <v>0.4</v>
      </c>
      <c r="B252" s="37">
        <f t="shared" si="3"/>
        <v>312.08561971428577</v>
      </c>
      <c r="C252" s="37" t="s">
        <v>890</v>
      </c>
      <c r="D252" s="58" t="s">
        <v>886</v>
      </c>
      <c r="E252" s="37" t="s">
        <v>891</v>
      </c>
      <c r="F252" s="37">
        <v>1</v>
      </c>
      <c r="G252" s="37">
        <v>1</v>
      </c>
      <c r="H252" s="37">
        <f>parameters!$J$10*TechniqueData[[#This Row],[Before Utility]]+parameters!$J$11*TechniqueData[[#This Row],[After Utility]]</f>
        <v>0.1</v>
      </c>
      <c r="I252" s="37">
        <f>(TechniqueData[[#This Row],[Num. TID Before]]-parameters!$D$8)/(parameters!$D$9-parameters!$D$8)</f>
        <v>0.1</v>
      </c>
      <c r="J252" s="37">
        <f>IF(TechniqueData[[#This Row],[Before Utility (unclipped)]]&gt;1,1, IF(TechniqueData[[#This Row],[Before Utility (unclipped)]]&lt;0,0, TechniqueData[[#This Row],[Before Utility (unclipped)]]))</f>
        <v>0.1</v>
      </c>
      <c r="K252" s="37">
        <f>(TechniqueData[[#This Row],[Num. TID After]]-parameters!$D$10)/(parameters!$D$11-parameters!$D$10)</f>
        <v>0.1</v>
      </c>
      <c r="L252" s="37">
        <f>IF(TechniqueData[[#This Row],[After Utility (unclipped)]]&gt;1,1, IF(TechniqueData[[#This Row],[After Utility (unclipped)]]&lt;0,0, TechniqueData[[#This Row],[After Utility (unclipped)]]))</f>
        <v>0.1</v>
      </c>
      <c r="M252" s="37">
        <v>0</v>
      </c>
      <c r="N252" s="68">
        <v>0</v>
      </c>
      <c r="O252" s="68">
        <v>2</v>
      </c>
      <c r="P252" s="68">
        <v>0</v>
      </c>
      <c r="Q252" s="68">
        <v>1</v>
      </c>
      <c r="R252" s="69" t="s">
        <v>887</v>
      </c>
      <c r="S252" s="69">
        <v>10</v>
      </c>
      <c r="T252" s="69" t="s">
        <v>892</v>
      </c>
      <c r="U252" s="69">
        <v>11</v>
      </c>
      <c r="V252" s="37">
        <f>parameters!$J$4*TechniqueData[[#This Row],[Mitigations Utility]] + parameters!$J$5*TechniqueData[[#This Row],[Detections Utility]]</f>
        <v>0.21428561904761906</v>
      </c>
      <c r="W252" s="37">
        <v>21</v>
      </c>
      <c r="X252" s="37">
        <v>0.38181799999999999</v>
      </c>
      <c r="Y252" s="37">
        <v>0.38181799999999999</v>
      </c>
      <c r="Z252" s="37">
        <v>3</v>
      </c>
      <c r="AA252" s="37">
        <v>0.03</v>
      </c>
      <c r="AB252" s="37">
        <v>0.03</v>
      </c>
      <c r="AC252" s="37"/>
      <c r="AD252" s="58" t="s">
        <v>893</v>
      </c>
      <c r="AE252" s="37" t="str" cm="1">
        <f t="array" ref="AE252">IF(SUMPRODUCT(--(NOT(ISERR(SEARCH({"Process","Command","Script","WMI","Module","Pipe","Service"},AD252)))))&gt;0,"1","0")</f>
        <v>0</v>
      </c>
      <c r="AF252" s="37">
        <v>248</v>
      </c>
      <c r="AG252" s="37" t="str" cm="1">
        <f t="array" ref="AG252">IF(SUMPRODUCT(--(NOT(ISERR(SEARCH({"Network","Firewall"},AD252)))))&gt;0,"1","0")</f>
        <v>1</v>
      </c>
      <c r="AH252" s="37">
        <v>248</v>
      </c>
      <c r="AI252" s="37" t="str" cm="1">
        <f t="array" ref="AI252">IF(SUMPRODUCT(--(NOT(ISERR(SEARCH({"File","Group","Logon","Schedule","User","Registry","Active","Application"},AD252)))))&gt;0,"1","0")</f>
        <v>1</v>
      </c>
      <c r="AJ252" s="37">
        <v>248</v>
      </c>
      <c r="AK252" s="37" t="str" cm="1">
        <f t="array" ref="AK252">IF(SUMPRODUCT(--(NOT(ISERR(SEARCH({"Cloud","Cluster","Container","Image","Instance","Pod","Snapshot","Volume"},AD252)))))&gt;0,"1","0")</f>
        <v>0</v>
      </c>
      <c r="AL252" s="37">
        <v>248</v>
      </c>
      <c r="AM252" s="37" t="str" cm="1">
        <f t="array" ref="AM252">IF(SUMPRODUCT(--(NOT(ISERR(SEARCH({"Drive","Firmware","Host","Kernel"},AD252)))))&gt;0,"1","0")</f>
        <v>0</v>
      </c>
      <c r="AN252" s="37">
        <v>0</v>
      </c>
      <c r="AO252" s="37">
        <v>3</v>
      </c>
      <c r="AP252" s="37">
        <f>parameters!$J$21*TechniqueData[[#This Row],[TAT Utility]]+parameters!$J$22*TechniqueData[[#This Row],[Count Utility]]</f>
        <v>0.4</v>
      </c>
      <c r="AQ252" s="37">
        <f>(TechniqueData[[#This Row],[Total Top Att&amp;ck Score ]]-parameters!$D$19)/(parameters!$D$20-parameters!$D$19)</f>
        <v>104.02853990476193</v>
      </c>
      <c r="AR252" s="37">
        <f>IF(TechniqueData[[#This Row],[TAT Utility (unclipped)]]&gt;1,1, IF(TechniqueData[[#This Row],[TAT Utility (unclipped)]]&lt;0,0, TechniqueData[[#This Row],[TAT Utility (unclipped)]]) )</f>
        <v>1</v>
      </c>
      <c r="AS252" s="37">
        <f>(TechniqueData[[#This Row],[Ransomware (Total '# of ATT&amp;CK Observations)]]-parameters!$D$21)/(parameters!$D$22-parameters!$D$21)</f>
        <v>0.14285714285714285</v>
      </c>
      <c r="AT252" s="37">
        <f>IF(TechniqueData[[#This Row],[Count Utility (unclipped)]]&gt;1,1, IF(TechniqueData[[#This Row],[Count Utility (unclipped)]]&lt;0,0, TechniqueData[[#This Row],[Count Utility (unclipped)]]) )</f>
        <v>0.14285714285714285</v>
      </c>
      <c r="AU25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7.5020385646258507</v>
      </c>
    </row>
    <row r="253" spans="1:47" ht="17" x14ac:dyDescent="0.2">
      <c r="A253" s="37">
        <f>parameters!$J$21*TechniqueData[[#This Row],[TAT Utility]]+parameters!$J$22*TechniqueData[[#This Row],[Count Utility]]</f>
        <v>0.5</v>
      </c>
      <c r="B253" s="37">
        <f t="shared" si="3"/>
        <v>422.53814271428575</v>
      </c>
      <c r="C253" s="37" t="s">
        <v>894</v>
      </c>
      <c r="D253" s="58" t="s">
        <v>886</v>
      </c>
      <c r="E253" s="37" t="s">
        <v>895</v>
      </c>
      <c r="F253" s="37">
        <v>1</v>
      </c>
      <c r="G253" s="37">
        <v>1</v>
      </c>
      <c r="H253" s="37">
        <f>parameters!$J$10*TechniqueData[[#This Row],[Before Utility]]+parameters!$J$11*TechniqueData[[#This Row],[After Utility]]</f>
        <v>0.1</v>
      </c>
      <c r="I253" s="37">
        <f>(TechniqueData[[#This Row],[Num. TID Before]]-parameters!$D$8)/(parameters!$D$9-parameters!$D$8)</f>
        <v>0.1</v>
      </c>
      <c r="J253" s="37">
        <f>IF(TechniqueData[[#This Row],[Before Utility (unclipped)]]&gt;1,1, IF(TechniqueData[[#This Row],[Before Utility (unclipped)]]&lt;0,0, TechniqueData[[#This Row],[Before Utility (unclipped)]]))</f>
        <v>0.1</v>
      </c>
      <c r="K253" s="37">
        <f>(TechniqueData[[#This Row],[Num. TID After]]-parameters!$D$10)/(parameters!$D$11-parameters!$D$10)</f>
        <v>0.1</v>
      </c>
      <c r="L253" s="37">
        <f>IF(TechniqueData[[#This Row],[After Utility (unclipped)]]&gt;1,1, IF(TechniqueData[[#This Row],[After Utility (unclipped)]]&lt;0,0, TechniqueData[[#This Row],[After Utility (unclipped)]]))</f>
        <v>0.1</v>
      </c>
      <c r="M253" s="37">
        <v>0</v>
      </c>
      <c r="N253" s="68">
        <v>1</v>
      </c>
      <c r="O253" s="68">
        <v>26</v>
      </c>
      <c r="P253" s="68">
        <v>3</v>
      </c>
      <c r="Q253" s="68">
        <v>4</v>
      </c>
      <c r="R253" s="69" t="s">
        <v>896</v>
      </c>
      <c r="S253" s="69">
        <v>5</v>
      </c>
      <c r="T253" s="69" t="s">
        <v>897</v>
      </c>
      <c r="U253" s="69">
        <v>12</v>
      </c>
      <c r="V253" s="37">
        <f>parameters!$J$4*TechniqueData[[#This Row],[Mitigations Utility]] + parameters!$J$5*TechniqueData[[#This Row],[Detections Utility]]</f>
        <v>0.32380957142857147</v>
      </c>
      <c r="W253" s="37">
        <v>17</v>
      </c>
      <c r="X253" s="37">
        <v>0.309091</v>
      </c>
      <c r="Y253" s="37">
        <v>0.309091</v>
      </c>
      <c r="Z253" s="37">
        <v>34</v>
      </c>
      <c r="AA253" s="37">
        <v>0.34</v>
      </c>
      <c r="AB253" s="37">
        <v>0.34</v>
      </c>
      <c r="AC253" s="37"/>
      <c r="AD253" s="58" t="s">
        <v>898</v>
      </c>
      <c r="AE253" s="37" t="str" cm="1">
        <f t="array" ref="AE253">IF(SUMPRODUCT(--(NOT(ISERR(SEARCH({"Process","Command","Script","WMI","Module","Pipe","Service"},AD253)))))&gt;0,"1","0")</f>
        <v>1</v>
      </c>
      <c r="AF253" s="37">
        <v>249</v>
      </c>
      <c r="AG253" s="37" t="str" cm="1">
        <f t="array" ref="AG253">IF(SUMPRODUCT(--(NOT(ISERR(SEARCH({"Network","Firewall"},AD253)))))&gt;0,"1","0")</f>
        <v>0</v>
      </c>
      <c r="AH253" s="37">
        <v>249</v>
      </c>
      <c r="AI253" s="37" t="str" cm="1">
        <f t="array" ref="AI253">IF(SUMPRODUCT(--(NOT(ISERR(SEARCH({"File","Group","Logon","Schedule","User","Registry","Active","Application"},AD253)))))&gt;0,"1","0")</f>
        <v>1</v>
      </c>
      <c r="AJ253" s="37">
        <v>249</v>
      </c>
      <c r="AK253" s="37" t="str" cm="1">
        <f t="array" ref="AK253">IF(SUMPRODUCT(--(NOT(ISERR(SEARCH({"Cloud","Cluster","Container","Image","Instance","Pod","Snapshot","Volume"},AD253)))))&gt;0,"1","0")</f>
        <v>0</v>
      </c>
      <c r="AL253" s="37">
        <v>249</v>
      </c>
      <c r="AM253" s="37" t="str" cm="1">
        <f t="array" ref="AM253">IF(SUMPRODUCT(--(NOT(ISERR(SEARCH({"Drive","Firmware","Host","Kernel"},AD253)))))&gt;0,"1","0")</f>
        <v>0</v>
      </c>
      <c r="AN253" s="37">
        <v>0</v>
      </c>
      <c r="AO253" s="37">
        <v>6</v>
      </c>
      <c r="AP253" s="37">
        <f>parameters!$J$21*TechniqueData[[#This Row],[TAT Utility]]+parameters!$J$22*TechniqueData[[#This Row],[Count Utility]]</f>
        <v>0.5</v>
      </c>
      <c r="AQ253" s="37">
        <f>(TechniqueData[[#This Row],[Total Top Att&amp;ck Score ]]-parameters!$D$19)/(parameters!$D$20-parameters!$D$19)</f>
        <v>140.84604757142858</v>
      </c>
      <c r="AR253" s="37">
        <f>IF(TechniqueData[[#This Row],[TAT Utility (unclipped)]]&gt;1,1, IF(TechniqueData[[#This Row],[TAT Utility (unclipped)]]&lt;0,0, TechniqueData[[#This Row],[TAT Utility (unclipped)]]) )</f>
        <v>1</v>
      </c>
      <c r="AS253" s="37">
        <f>(TechniqueData[[#This Row],[Ransomware (Total '# of ATT&amp;CK Observations)]]-parameters!$D$21)/(parameters!$D$22-parameters!$D$21)</f>
        <v>0.2857142857142857</v>
      </c>
      <c r="AT253" s="37">
        <f>IF(TechniqueData[[#This Row],[Count Utility (unclipped)]]&gt;1,1, IF(TechniqueData[[#This Row],[Count Utility (unclipped)]]&lt;0,0, TechniqueData[[#This Row],[Count Utility (unclipped)]]) )</f>
        <v>0.2857142857142857</v>
      </c>
      <c r="AU25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20.263721081632653</v>
      </c>
    </row>
    <row r="254" spans="1:47" ht="68" x14ac:dyDescent="0.2">
      <c r="A254" s="37">
        <f>parameters!$J$21*TechniqueData[[#This Row],[TAT Utility]]+parameters!$J$22*TechniqueData[[#This Row],[Count Utility]]</f>
        <v>0.3</v>
      </c>
      <c r="B254" s="37">
        <f t="shared" si="3"/>
        <v>133.46666666666667</v>
      </c>
      <c r="C254" s="37" t="s">
        <v>899</v>
      </c>
      <c r="D254" s="58" t="s">
        <v>886</v>
      </c>
      <c r="E254" s="37" t="s">
        <v>900</v>
      </c>
      <c r="F254" s="37">
        <v>1</v>
      </c>
      <c r="G254" s="37">
        <v>1</v>
      </c>
      <c r="H254" s="37">
        <f>parameters!$J$10*TechniqueData[[#This Row],[Before Utility]]+parameters!$J$11*TechniqueData[[#This Row],[After Utility]]</f>
        <v>0.1</v>
      </c>
      <c r="I254" s="37">
        <f>(TechniqueData[[#This Row],[Num. TID Before]]-parameters!$D$8)/(parameters!$D$9-parameters!$D$8)</f>
        <v>0.1</v>
      </c>
      <c r="J254" s="37">
        <f>IF(TechniqueData[[#This Row],[Before Utility (unclipped)]]&gt;1,1, IF(TechniqueData[[#This Row],[Before Utility (unclipped)]]&lt;0,0, TechniqueData[[#This Row],[Before Utility (unclipped)]]))</f>
        <v>0.1</v>
      </c>
      <c r="K254" s="37">
        <f>(TechniqueData[[#This Row],[Num. TID After]]-parameters!$D$10)/(parameters!$D$11-parameters!$D$10)</f>
        <v>0.1</v>
      </c>
      <c r="L254" s="37">
        <f>IF(TechniqueData[[#This Row],[After Utility (unclipped)]]&gt;1,1, IF(TechniqueData[[#This Row],[After Utility (unclipped)]]&lt;0,0, TechniqueData[[#This Row],[After Utility (unclipped)]]))</f>
        <v>0.1</v>
      </c>
      <c r="M254" s="37">
        <v>0</v>
      </c>
      <c r="N254" s="68">
        <v>0</v>
      </c>
      <c r="O254" s="68">
        <v>0</v>
      </c>
      <c r="P254" s="68">
        <v>0</v>
      </c>
      <c r="Q254" s="68">
        <v>7</v>
      </c>
      <c r="R254" s="69"/>
      <c r="S254" s="69">
        <v>0</v>
      </c>
      <c r="T254" s="69" t="s">
        <v>901</v>
      </c>
      <c r="U254" s="69">
        <v>0</v>
      </c>
      <c r="V254" s="37">
        <f>parameters!$J$4*TechniqueData[[#This Row],[Mitigations Utility]] + parameters!$J$5*TechniqueData[[#This Row],[Detections Utility]]</f>
        <v>3.3333333333333333E-2</v>
      </c>
      <c r="W254" s="37">
        <v>0</v>
      </c>
      <c r="X254" s="37">
        <v>0</v>
      </c>
      <c r="Y254" s="37">
        <v>0</v>
      </c>
      <c r="Z254" s="37">
        <v>7</v>
      </c>
      <c r="AA254" s="37">
        <v>7.0000000000000007E-2</v>
      </c>
      <c r="AB254" s="37">
        <v>7.0000000000000007E-2</v>
      </c>
      <c r="AC254" s="37"/>
      <c r="AD254" s="58" t="s">
        <v>902</v>
      </c>
      <c r="AE254" s="37" t="str" cm="1">
        <f t="array" ref="AE254">IF(SUMPRODUCT(--(NOT(ISERR(SEARCH({"Process","Command","Script","WMI","Module","Pipe","Service"},AD254)))))&gt;0,"1","0")</f>
        <v>1</v>
      </c>
      <c r="AF254" s="37">
        <v>250</v>
      </c>
      <c r="AG254" s="37" t="str" cm="1">
        <f t="array" ref="AG254">IF(SUMPRODUCT(--(NOT(ISERR(SEARCH({"Network","Firewall"},AD254)))))&gt;0,"1","0")</f>
        <v>0</v>
      </c>
      <c r="AH254" s="37">
        <v>250</v>
      </c>
      <c r="AI254" s="37" t="str" cm="1">
        <f t="array" ref="AI254">IF(SUMPRODUCT(--(NOT(ISERR(SEARCH({"File","Group","Logon","Schedule","User","Registry","Active","Application"},AD254)))))&gt;0,"1","0")</f>
        <v>1</v>
      </c>
      <c r="AJ254" s="37">
        <v>250</v>
      </c>
      <c r="AK254" s="37" t="str" cm="1">
        <f t="array" ref="AK254">IF(SUMPRODUCT(--(NOT(ISERR(SEARCH({"Cloud","Cluster","Container","Image","Instance","Pod","Snapshot","Volume"},AD254)))))&gt;0,"1","0")</f>
        <v>1</v>
      </c>
      <c r="AL254" s="37">
        <v>250</v>
      </c>
      <c r="AM254" s="37" t="str" cm="1">
        <f t="array" ref="AM254">IF(SUMPRODUCT(--(NOT(ISERR(SEARCH({"Drive","Firmware","Host","Kernel"},AD254)))))&gt;0,"1","0")</f>
        <v>0</v>
      </c>
      <c r="AN254" s="37">
        <v>0</v>
      </c>
      <c r="AO254" s="37"/>
      <c r="AP254" s="37">
        <f>parameters!$J$21*TechniqueData[[#This Row],[TAT Utility]]+parameters!$J$22*TechniqueData[[#This Row],[Count Utility]]</f>
        <v>0.3</v>
      </c>
      <c r="AQ254" s="37">
        <f>(TechniqueData[[#This Row],[Total Top Att&amp;ck Score ]]-parameters!$D$19)/(parameters!$D$20-parameters!$D$19)</f>
        <v>44.488888888888887</v>
      </c>
      <c r="AR254" s="37">
        <f>IF(TechniqueData[[#This Row],[TAT Utility (unclipped)]]&gt;1,1, IF(TechniqueData[[#This Row],[TAT Utility (unclipped)]]&lt;0,0, TechniqueData[[#This Row],[TAT Utility (unclipped)]]) )</f>
        <v>1</v>
      </c>
      <c r="AS254" s="37">
        <f>(TechniqueData[[#This Row],[Ransomware (Total '# of ATT&amp;CK Observations)]]-parameters!$D$21)/(parameters!$D$22-parameters!$D$21)</f>
        <v>0</v>
      </c>
      <c r="AT254" s="37">
        <f>IF(TechniqueData[[#This Row],[Count Utility (unclipped)]]&gt;1,1, IF(TechniqueData[[#This Row],[Count Utility (unclipped)]]&lt;0,0, TechniqueData[[#This Row],[Count Utility (unclipped)]]) )</f>
        <v>0</v>
      </c>
      <c r="AU25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55" spans="1:47" ht="68" x14ac:dyDescent="0.2">
      <c r="A255" s="37">
        <f>parameters!$J$21*TechniqueData[[#This Row],[TAT Utility]]+parameters!$J$22*TechniqueData[[#This Row],[Count Utility]]</f>
        <v>0.3</v>
      </c>
      <c r="B255" s="37">
        <f t="shared" si="3"/>
        <v>224.92876285714286</v>
      </c>
      <c r="C255" s="37" t="s">
        <v>903</v>
      </c>
      <c r="D255" s="58" t="s">
        <v>904</v>
      </c>
      <c r="E255" s="37"/>
      <c r="F255" s="37">
        <v>1</v>
      </c>
      <c r="G255" s="37">
        <v>1</v>
      </c>
      <c r="H255" s="37">
        <f>parameters!$J$10*TechniqueData[[#This Row],[Before Utility]]+parameters!$J$11*TechniqueData[[#This Row],[After Utility]]</f>
        <v>0.1</v>
      </c>
      <c r="I255" s="37">
        <f>(TechniqueData[[#This Row],[Num. TID Before]]-parameters!$D$8)/(parameters!$D$9-parameters!$D$8)</f>
        <v>0.1</v>
      </c>
      <c r="J255" s="37">
        <f>IF(TechniqueData[[#This Row],[Before Utility (unclipped)]]&gt;1,1, IF(TechniqueData[[#This Row],[Before Utility (unclipped)]]&lt;0,0, TechniqueData[[#This Row],[Before Utility (unclipped)]]))</f>
        <v>0.1</v>
      </c>
      <c r="K255" s="37">
        <f>(TechniqueData[[#This Row],[Num. TID After]]-parameters!$D$10)/(parameters!$D$11-parameters!$D$10)</f>
        <v>0.1</v>
      </c>
      <c r="L255" s="37">
        <f>IF(TechniqueData[[#This Row],[After Utility (unclipped)]]&gt;1,1, IF(TechniqueData[[#This Row],[After Utility (unclipped)]]&lt;0,0, TechniqueData[[#This Row],[After Utility (unclipped)]]))</f>
        <v>0.1</v>
      </c>
      <c r="M255" s="37">
        <v>0</v>
      </c>
      <c r="N255" s="68">
        <v>0</v>
      </c>
      <c r="O255" s="68">
        <v>0</v>
      </c>
      <c r="P255" s="68">
        <v>0</v>
      </c>
      <c r="Q255" s="68">
        <v>0</v>
      </c>
      <c r="R255" s="69" t="s">
        <v>905</v>
      </c>
      <c r="S255" s="69">
        <v>4</v>
      </c>
      <c r="T255" s="69" t="s">
        <v>906</v>
      </c>
      <c r="U255" s="69">
        <v>9</v>
      </c>
      <c r="V255" s="37">
        <f>parameters!$J$4*TechniqueData[[#This Row],[Mitigations Utility]] + parameters!$J$5*TechniqueData[[#This Row],[Detections Utility]]</f>
        <v>0.12380971428571429</v>
      </c>
      <c r="W255" s="37">
        <v>13</v>
      </c>
      <c r="X255" s="37">
        <v>0.23636399999999999</v>
      </c>
      <c r="Y255" s="37">
        <v>0.23636399999999999</v>
      </c>
      <c r="Z255" s="37">
        <v>0</v>
      </c>
      <c r="AA255" s="37">
        <v>0</v>
      </c>
      <c r="AB255" s="37">
        <v>0</v>
      </c>
      <c r="AC255" s="37"/>
      <c r="AD255" s="58" t="s">
        <v>907</v>
      </c>
      <c r="AE255" s="37" t="str" cm="1">
        <f t="array" ref="AE255">IF(SUMPRODUCT(--(NOT(ISERR(SEARCH({"Process","Command","Script","WMI","Module","Pipe","Service"},AD255)))))&gt;0,"1","0")</f>
        <v>1</v>
      </c>
      <c r="AF255" s="37">
        <v>251</v>
      </c>
      <c r="AG255" s="37" t="str" cm="1">
        <f t="array" ref="AG255">IF(SUMPRODUCT(--(NOT(ISERR(SEARCH({"Network","Firewall"},AD255)))))&gt;0,"1","0")</f>
        <v>1</v>
      </c>
      <c r="AH255" s="37">
        <v>251</v>
      </c>
      <c r="AI255" s="37" t="str" cm="1">
        <f t="array" ref="AI255">IF(SUMPRODUCT(--(NOT(ISERR(SEARCH({"File","Group","Logon","Schedule","User","Registry","Active","Application"},AD255)))))&gt;0,"1","0")</f>
        <v>0</v>
      </c>
      <c r="AJ255" s="37">
        <v>251</v>
      </c>
      <c r="AK255" s="37" t="str" cm="1">
        <f t="array" ref="AK255">IF(SUMPRODUCT(--(NOT(ISERR(SEARCH({"Cloud","Cluster","Container","Image","Instance","Pod","Snapshot","Volume"},AD255)))))&gt;0,"1","0")</f>
        <v>0</v>
      </c>
      <c r="AL255" s="37">
        <v>251</v>
      </c>
      <c r="AM255" s="37" t="str" cm="1">
        <f t="array" ref="AM255">IF(SUMPRODUCT(--(NOT(ISERR(SEARCH({"Drive","Firmware","Host","Kernel"},AD255)))))&gt;0,"1","0")</f>
        <v>0</v>
      </c>
      <c r="AN255" s="37">
        <v>0</v>
      </c>
      <c r="AO255" s="37">
        <v>0</v>
      </c>
      <c r="AP255" s="37">
        <f>parameters!$J$21*TechniqueData[[#This Row],[TAT Utility]]+parameters!$J$22*TechniqueData[[#This Row],[Count Utility]]</f>
        <v>0.3</v>
      </c>
      <c r="AQ255" s="37">
        <f>(TechniqueData[[#This Row],[Total Top Att&amp;ck Score ]]-parameters!$D$19)/(parameters!$D$20-parameters!$D$19)</f>
        <v>74.97625428571429</v>
      </c>
      <c r="AR255" s="37">
        <f>IF(TechniqueData[[#This Row],[TAT Utility (unclipped)]]&gt;1,1, IF(TechniqueData[[#This Row],[TAT Utility (unclipped)]]&lt;0,0, TechniqueData[[#This Row],[TAT Utility (unclipped)]]) )</f>
        <v>1</v>
      </c>
      <c r="AS255" s="37">
        <f>(TechniqueData[[#This Row],[Ransomware (Total '# of ATT&amp;CK Observations)]]-parameters!$D$21)/(parameters!$D$22-parameters!$D$21)</f>
        <v>0</v>
      </c>
      <c r="AT255" s="37">
        <f>IF(TechniqueData[[#This Row],[Count Utility (unclipped)]]&gt;1,1, IF(TechniqueData[[#This Row],[Count Utility (unclipped)]]&lt;0,0, TechniqueData[[#This Row],[Count Utility (unclipped)]]) )</f>
        <v>0</v>
      </c>
      <c r="AU25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56" spans="1:47" ht="34" x14ac:dyDescent="0.2">
      <c r="A256" s="37">
        <f>parameters!$J$21*TechniqueData[[#This Row],[TAT Utility]]+parameters!$J$22*TechniqueData[[#This Row],[Count Utility]]</f>
        <v>0.3</v>
      </c>
      <c r="B256" s="37">
        <f t="shared" si="3"/>
        <v>206.60476190476192</v>
      </c>
      <c r="C256" s="37" t="s">
        <v>908</v>
      </c>
      <c r="D256" s="58" t="s">
        <v>904</v>
      </c>
      <c r="E256" s="37" t="s">
        <v>909</v>
      </c>
      <c r="F256" s="37">
        <v>1</v>
      </c>
      <c r="G256" s="37">
        <v>1</v>
      </c>
      <c r="H256" s="37">
        <f>parameters!$J$10*TechniqueData[[#This Row],[Before Utility]]+parameters!$J$11*TechniqueData[[#This Row],[After Utility]]</f>
        <v>0.1</v>
      </c>
      <c r="I256" s="37">
        <f>(TechniqueData[[#This Row],[Num. TID Before]]-parameters!$D$8)/(parameters!$D$9-parameters!$D$8)</f>
        <v>0.1</v>
      </c>
      <c r="J256" s="37">
        <f>IF(TechniqueData[[#This Row],[Before Utility (unclipped)]]&gt;1,1, IF(TechniqueData[[#This Row],[Before Utility (unclipped)]]&lt;0,0, TechniqueData[[#This Row],[Before Utility (unclipped)]]))</f>
        <v>0.1</v>
      </c>
      <c r="K256" s="37">
        <f>(TechniqueData[[#This Row],[Num. TID After]]-parameters!$D$10)/(parameters!$D$11-parameters!$D$10)</f>
        <v>0.1</v>
      </c>
      <c r="L256" s="37">
        <f>IF(TechniqueData[[#This Row],[After Utility (unclipped)]]&gt;1,1, IF(TechniqueData[[#This Row],[After Utility (unclipped)]]&lt;0,0, TechniqueData[[#This Row],[After Utility (unclipped)]]))</f>
        <v>0.1</v>
      </c>
      <c r="M256" s="37">
        <v>0</v>
      </c>
      <c r="N256" s="68">
        <v>0</v>
      </c>
      <c r="O256" s="68">
        <v>0</v>
      </c>
      <c r="P256" s="68">
        <v>0</v>
      </c>
      <c r="Q256" s="68">
        <v>0</v>
      </c>
      <c r="R256" s="69" t="s">
        <v>910</v>
      </c>
      <c r="S256" s="69">
        <v>3</v>
      </c>
      <c r="T256" s="69" t="s">
        <v>911</v>
      </c>
      <c r="U256" s="69">
        <v>8</v>
      </c>
      <c r="V256" s="37">
        <f>parameters!$J$4*TechniqueData[[#This Row],[Mitigations Utility]] + parameters!$J$5*TechniqueData[[#This Row],[Detections Utility]]</f>
        <v>0.10476190476190478</v>
      </c>
      <c r="W256" s="37">
        <v>11</v>
      </c>
      <c r="X256" s="37">
        <v>0.2</v>
      </c>
      <c r="Y256" s="37">
        <v>0.2</v>
      </c>
      <c r="Z256" s="37">
        <v>0</v>
      </c>
      <c r="AA256" s="37">
        <v>0</v>
      </c>
      <c r="AB256" s="37">
        <v>0</v>
      </c>
      <c r="AC256" s="37"/>
      <c r="AD256" s="58" t="s">
        <v>136</v>
      </c>
      <c r="AE256" s="37" t="str" cm="1">
        <f t="array" ref="AE256">IF(SUMPRODUCT(--(NOT(ISERR(SEARCH({"Process","Command","Script","WMI","Module","Pipe","Service"},AD256)))))&gt;0,"1","0")</f>
        <v>0</v>
      </c>
      <c r="AF256" s="37">
        <v>252</v>
      </c>
      <c r="AG256" s="37" t="str" cm="1">
        <f t="array" ref="AG256">IF(SUMPRODUCT(--(NOT(ISERR(SEARCH({"Network","Firewall"},AD256)))))&gt;0,"1","0")</f>
        <v>1</v>
      </c>
      <c r="AH256" s="37">
        <v>252</v>
      </c>
      <c r="AI256" s="37" t="str" cm="1">
        <f t="array" ref="AI256">IF(SUMPRODUCT(--(NOT(ISERR(SEARCH({"File","Group","Logon","Schedule","User","Registry","Active","Application"},AD256)))))&gt;0,"1","0")</f>
        <v>0</v>
      </c>
      <c r="AJ256" s="37">
        <v>252</v>
      </c>
      <c r="AK256" s="37" t="str" cm="1">
        <f t="array" ref="AK256">IF(SUMPRODUCT(--(NOT(ISERR(SEARCH({"Cloud","Cluster","Container","Image","Instance","Pod","Snapshot","Volume"},AD256)))))&gt;0,"1","0")</f>
        <v>0</v>
      </c>
      <c r="AL256" s="37">
        <v>252</v>
      </c>
      <c r="AM256" s="37" t="str" cm="1">
        <f t="array" ref="AM256">IF(SUMPRODUCT(--(NOT(ISERR(SEARCH({"Drive","Firmware","Host","Kernel"},AD256)))))&gt;0,"1","0")</f>
        <v>0</v>
      </c>
      <c r="AN256" s="37">
        <v>0</v>
      </c>
      <c r="AO256" s="37">
        <v>0</v>
      </c>
      <c r="AP256" s="37">
        <f>parameters!$J$21*TechniqueData[[#This Row],[TAT Utility]]+parameters!$J$22*TechniqueData[[#This Row],[Count Utility]]</f>
        <v>0.3</v>
      </c>
      <c r="AQ256" s="37">
        <f>(TechniqueData[[#This Row],[Total Top Att&amp;ck Score ]]-parameters!$D$19)/(parameters!$D$20-parameters!$D$19)</f>
        <v>68.868253968253967</v>
      </c>
      <c r="AR256" s="37">
        <f>IF(TechniqueData[[#This Row],[TAT Utility (unclipped)]]&gt;1,1, IF(TechniqueData[[#This Row],[TAT Utility (unclipped)]]&lt;0,0, TechniqueData[[#This Row],[TAT Utility (unclipped)]]) )</f>
        <v>1</v>
      </c>
      <c r="AS256" s="37">
        <f>(TechniqueData[[#This Row],[Ransomware (Total '# of ATT&amp;CK Observations)]]-parameters!$D$21)/(parameters!$D$22-parameters!$D$21)</f>
        <v>0</v>
      </c>
      <c r="AT256" s="37">
        <f>IF(TechniqueData[[#This Row],[Count Utility (unclipped)]]&gt;1,1, IF(TechniqueData[[#This Row],[Count Utility (unclipped)]]&lt;0,0, TechniqueData[[#This Row],[Count Utility (unclipped)]]) )</f>
        <v>0</v>
      </c>
      <c r="AU25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57" spans="1:47" ht="34" x14ac:dyDescent="0.2">
      <c r="A257" s="37">
        <f>parameters!$J$21*TechniqueData[[#This Row],[TAT Utility]]+parameters!$J$22*TechniqueData[[#This Row],[Count Utility]]</f>
        <v>0.3</v>
      </c>
      <c r="B257" s="37">
        <f t="shared" si="3"/>
        <v>101.30000000000001</v>
      </c>
      <c r="C257" s="37" t="s">
        <v>912</v>
      </c>
      <c r="D257" s="58" t="s">
        <v>904</v>
      </c>
      <c r="E257" s="37" t="s">
        <v>913</v>
      </c>
      <c r="F257" s="37">
        <v>1</v>
      </c>
      <c r="G257" s="37">
        <v>1</v>
      </c>
      <c r="H257" s="37">
        <f>parameters!$J$10*TechniqueData[[#This Row],[Before Utility]]+parameters!$J$11*TechniqueData[[#This Row],[After Utility]]</f>
        <v>0.1</v>
      </c>
      <c r="I257" s="37">
        <f>(TechniqueData[[#This Row],[Num. TID Before]]-parameters!$D$8)/(parameters!$D$9-parameters!$D$8)</f>
        <v>0.1</v>
      </c>
      <c r="J257" s="37">
        <f>IF(TechniqueData[[#This Row],[Before Utility (unclipped)]]&gt;1,1, IF(TechniqueData[[#This Row],[Before Utility (unclipped)]]&lt;0,0, TechniqueData[[#This Row],[Before Utility (unclipped)]]))</f>
        <v>0.1</v>
      </c>
      <c r="K257" s="37">
        <f>(TechniqueData[[#This Row],[Num. TID After]]-parameters!$D$10)/(parameters!$D$11-parameters!$D$10)</f>
        <v>0.1</v>
      </c>
      <c r="L257" s="37">
        <f>IF(TechniqueData[[#This Row],[After Utility (unclipped)]]&gt;1,1, IF(TechniqueData[[#This Row],[After Utility (unclipped)]]&lt;0,0, TechniqueData[[#This Row],[After Utility (unclipped)]]))</f>
        <v>0.1</v>
      </c>
      <c r="M257" s="37">
        <v>0</v>
      </c>
      <c r="N257" s="68">
        <v>0</v>
      </c>
      <c r="O257" s="68">
        <v>0</v>
      </c>
      <c r="P257" s="68">
        <v>0</v>
      </c>
      <c r="Q257" s="68">
        <v>0</v>
      </c>
      <c r="R257" s="69"/>
      <c r="S257" s="69"/>
      <c r="T257" s="69"/>
      <c r="U257" s="69"/>
      <c r="V257" s="37">
        <f>parameters!$J$4*TechniqueData[[#This Row],[Mitigations Utility]] + parameters!$J$5*TechniqueData[[#This Row],[Detections Utility]]</f>
        <v>0</v>
      </c>
      <c r="W257" s="37">
        <v>0</v>
      </c>
      <c r="X257" s="37">
        <v>0</v>
      </c>
      <c r="Y257" s="37">
        <v>0</v>
      </c>
      <c r="Z257" s="37">
        <v>0</v>
      </c>
      <c r="AA257" s="37">
        <v>0</v>
      </c>
      <c r="AB257" s="37">
        <v>0</v>
      </c>
      <c r="AC257" s="37"/>
      <c r="AD257" s="58" t="s">
        <v>914</v>
      </c>
      <c r="AE257" s="37" t="str" cm="1">
        <f t="array" ref="AE257">IF(SUMPRODUCT(--(NOT(ISERR(SEARCH({"Process","Command","Script","WMI","Module","Pipe","Service"},AD257)))))&gt;0,"1","0")</f>
        <v>1</v>
      </c>
      <c r="AF257" s="37">
        <v>253</v>
      </c>
      <c r="AG257" s="37" t="str" cm="1">
        <f t="array" ref="AG257">IF(SUMPRODUCT(--(NOT(ISERR(SEARCH({"Network","Firewall"},AD257)))))&gt;0,"1","0")</f>
        <v>1</v>
      </c>
      <c r="AH257" s="37">
        <v>253</v>
      </c>
      <c r="AI257" s="37" t="str" cm="1">
        <f t="array" ref="AI257">IF(SUMPRODUCT(--(NOT(ISERR(SEARCH({"File","Group","Logon","Schedule","User","Registry","Active","Application"},AD257)))))&gt;0,"1","0")</f>
        <v>0</v>
      </c>
      <c r="AJ257" s="37">
        <v>253</v>
      </c>
      <c r="AK257" s="37" t="str" cm="1">
        <f t="array" ref="AK257">IF(SUMPRODUCT(--(NOT(ISERR(SEARCH({"Cloud","Cluster","Container","Image","Instance","Pod","Snapshot","Volume"},AD257)))))&gt;0,"1","0")</f>
        <v>0</v>
      </c>
      <c r="AL257" s="37">
        <v>253</v>
      </c>
      <c r="AM257" s="37" t="str" cm="1">
        <f t="array" ref="AM257">IF(SUMPRODUCT(--(NOT(ISERR(SEARCH({"Drive","Firmware","Host","Kernel"},AD257)))))&gt;0,"1","0")</f>
        <v>0</v>
      </c>
      <c r="AN257" s="37">
        <v>0</v>
      </c>
      <c r="AO257" s="37"/>
      <c r="AP257" s="37">
        <f>parameters!$J$21*TechniqueData[[#This Row],[TAT Utility]]+parameters!$J$22*TechniqueData[[#This Row],[Count Utility]]</f>
        <v>0.3</v>
      </c>
      <c r="AQ257" s="37">
        <f>(TechniqueData[[#This Row],[Total Top Att&amp;ck Score ]]-parameters!$D$19)/(parameters!$D$20-parameters!$D$19)</f>
        <v>33.766666666666673</v>
      </c>
      <c r="AR257" s="37">
        <f>IF(TechniqueData[[#This Row],[TAT Utility (unclipped)]]&gt;1,1, IF(TechniqueData[[#This Row],[TAT Utility (unclipped)]]&lt;0,0, TechniqueData[[#This Row],[TAT Utility (unclipped)]]) )</f>
        <v>1</v>
      </c>
      <c r="AS257" s="37">
        <f>(TechniqueData[[#This Row],[Ransomware (Total '# of ATT&amp;CK Observations)]]-parameters!$D$21)/(parameters!$D$22-parameters!$D$21)</f>
        <v>0</v>
      </c>
      <c r="AT257" s="37">
        <f>IF(TechniqueData[[#This Row],[Count Utility (unclipped)]]&gt;1,1, IF(TechniqueData[[#This Row],[Count Utility (unclipped)]]&lt;0,0, TechniqueData[[#This Row],[Count Utility (unclipped)]]) )</f>
        <v>0</v>
      </c>
      <c r="AU25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58" spans="1:47" ht="68" x14ac:dyDescent="0.2">
      <c r="A258" s="37">
        <f>parameters!$J$21*TechniqueData[[#This Row],[TAT Utility]]+parameters!$J$22*TechniqueData[[#This Row],[Count Utility]]</f>
        <v>0.3</v>
      </c>
      <c r="B258" s="37">
        <f t="shared" si="3"/>
        <v>106.54285714285714</v>
      </c>
      <c r="C258" s="37" t="s">
        <v>915</v>
      </c>
      <c r="D258" s="58" t="s">
        <v>916</v>
      </c>
      <c r="E258" s="37"/>
      <c r="F258" s="37">
        <v>1</v>
      </c>
      <c r="G258" s="37">
        <v>1</v>
      </c>
      <c r="H258" s="37">
        <f>parameters!$J$10*TechniqueData[[#This Row],[Before Utility]]+parameters!$J$11*TechniqueData[[#This Row],[After Utility]]</f>
        <v>0.1</v>
      </c>
      <c r="I258" s="37">
        <f>(TechniqueData[[#This Row],[Num. TID Before]]-parameters!$D$8)/(parameters!$D$9-parameters!$D$8)</f>
        <v>0.1</v>
      </c>
      <c r="J258" s="37">
        <f>IF(TechniqueData[[#This Row],[Before Utility (unclipped)]]&gt;1,1, IF(TechniqueData[[#This Row],[Before Utility (unclipped)]]&lt;0,0, TechniqueData[[#This Row],[Before Utility (unclipped)]]))</f>
        <v>0.1</v>
      </c>
      <c r="K258" s="37">
        <f>(TechniqueData[[#This Row],[Num. TID After]]-parameters!$D$10)/(parameters!$D$11-parameters!$D$10)</f>
        <v>0.1</v>
      </c>
      <c r="L258" s="37">
        <f>IF(TechniqueData[[#This Row],[After Utility (unclipped)]]&gt;1,1, IF(TechniqueData[[#This Row],[After Utility (unclipped)]]&lt;0,0, TechniqueData[[#This Row],[After Utility (unclipped)]]))</f>
        <v>0.1</v>
      </c>
      <c r="M258" s="37">
        <v>0</v>
      </c>
      <c r="N258" s="68">
        <v>0</v>
      </c>
      <c r="O258" s="68">
        <v>1</v>
      </c>
      <c r="P258" s="68">
        <v>0</v>
      </c>
      <c r="Q258" s="68">
        <v>0</v>
      </c>
      <c r="R258" s="69"/>
      <c r="S258" s="69">
        <v>0</v>
      </c>
      <c r="T258" s="69"/>
      <c r="U258" s="69">
        <v>0</v>
      </c>
      <c r="V258" s="37">
        <f>parameters!$J$4*TechniqueData[[#This Row],[Mitigations Utility]] + parameters!$J$5*TechniqueData[[#This Row],[Detections Utility]]</f>
        <v>4.7619047619047615E-3</v>
      </c>
      <c r="W258" s="37">
        <v>0</v>
      </c>
      <c r="X258" s="37">
        <v>0</v>
      </c>
      <c r="Y258" s="37">
        <v>0</v>
      </c>
      <c r="Z258" s="37">
        <v>1</v>
      </c>
      <c r="AA258" s="37">
        <v>0.01</v>
      </c>
      <c r="AB258" s="37">
        <v>0.01</v>
      </c>
      <c r="AC258" s="37"/>
      <c r="AD258" s="58" t="s">
        <v>917</v>
      </c>
      <c r="AE258" s="37" t="str" cm="1">
        <f t="array" ref="AE258">IF(SUMPRODUCT(--(NOT(ISERR(SEARCH({"Process","Command","Script","WMI","Module","Pipe","Service"},AD258)))))&gt;0,"1","0")</f>
        <v>0</v>
      </c>
      <c r="AF258" s="37">
        <v>254</v>
      </c>
      <c r="AG258" s="37" t="str" cm="1">
        <f t="array" ref="AG258">IF(SUMPRODUCT(--(NOT(ISERR(SEARCH({"Network","Firewall"},AD258)))))&gt;0,"1","0")</f>
        <v>1</v>
      </c>
      <c r="AH258" s="37">
        <v>254</v>
      </c>
      <c r="AI258" s="37" t="str" cm="1">
        <f t="array" ref="AI258">IF(SUMPRODUCT(--(NOT(ISERR(SEARCH({"File","Group","Logon","Schedule","User","Registry","Active","Application"},AD258)))))&gt;0,"1","0")</f>
        <v>1</v>
      </c>
      <c r="AJ258" s="37">
        <v>254</v>
      </c>
      <c r="AK258" s="37" t="str" cm="1">
        <f t="array" ref="AK258">IF(SUMPRODUCT(--(NOT(ISERR(SEARCH({"Cloud","Cluster","Container","Image","Instance","Pod","Snapshot","Volume"},AD258)))))&gt;0,"1","0")</f>
        <v>0</v>
      </c>
      <c r="AL258" s="37">
        <v>254</v>
      </c>
      <c r="AM258" s="37" t="str" cm="1">
        <f t="array" ref="AM258">IF(SUMPRODUCT(--(NOT(ISERR(SEARCH({"Drive","Firmware","Host","Kernel"},AD258)))))&gt;0,"1","0")</f>
        <v>0</v>
      </c>
      <c r="AN258" s="37">
        <v>0</v>
      </c>
      <c r="AO258" s="37">
        <v>0</v>
      </c>
      <c r="AP258" s="37">
        <f>parameters!$J$21*TechniqueData[[#This Row],[TAT Utility]]+parameters!$J$22*TechniqueData[[#This Row],[Count Utility]]</f>
        <v>0.3</v>
      </c>
      <c r="AQ258" s="37">
        <f>(TechniqueData[[#This Row],[Total Top Att&amp;ck Score ]]-parameters!$D$19)/(parameters!$D$20-parameters!$D$19)</f>
        <v>35.514285714285712</v>
      </c>
      <c r="AR258" s="37">
        <f>IF(TechniqueData[[#This Row],[TAT Utility (unclipped)]]&gt;1,1, IF(TechniqueData[[#This Row],[TAT Utility (unclipped)]]&lt;0,0, TechniqueData[[#This Row],[TAT Utility (unclipped)]]) )</f>
        <v>1</v>
      </c>
      <c r="AS258" s="37">
        <f>(TechniqueData[[#This Row],[Ransomware (Total '# of ATT&amp;CK Observations)]]-parameters!$D$21)/(parameters!$D$22-parameters!$D$21)</f>
        <v>0</v>
      </c>
      <c r="AT258" s="37">
        <f>IF(TechniqueData[[#This Row],[Count Utility (unclipped)]]&gt;1,1, IF(TechniqueData[[#This Row],[Count Utility (unclipped)]]&lt;0,0, TechniqueData[[#This Row],[Count Utility (unclipped)]]) )</f>
        <v>0</v>
      </c>
      <c r="AU25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59" spans="1:47" ht="34" x14ac:dyDescent="0.2">
      <c r="A259" s="37">
        <f>parameters!$J$21*TechniqueData[[#This Row],[TAT Utility]]+parameters!$J$22*TechniqueData[[#This Row],[Count Utility]]</f>
        <v>0.36666666666666664</v>
      </c>
      <c r="B259" s="37">
        <f t="shared" si="3"/>
        <v>746.30238095238099</v>
      </c>
      <c r="C259" s="37" t="s">
        <v>918</v>
      </c>
      <c r="D259" s="58" t="s">
        <v>919</v>
      </c>
      <c r="E259" s="37"/>
      <c r="F259" s="37">
        <v>2</v>
      </c>
      <c r="G259" s="37">
        <v>1</v>
      </c>
      <c r="H259" s="37">
        <f>parameters!$J$10*TechniqueData[[#This Row],[Before Utility]]+parameters!$J$11*TechniqueData[[#This Row],[After Utility]]</f>
        <v>0.15000000000000002</v>
      </c>
      <c r="I259" s="37">
        <f>(TechniqueData[[#This Row],[Num. TID Before]]-parameters!$D$8)/(parameters!$D$9-parameters!$D$8)</f>
        <v>0.2</v>
      </c>
      <c r="J259" s="37">
        <f>IF(TechniqueData[[#This Row],[Before Utility (unclipped)]]&gt;1,1, IF(TechniqueData[[#This Row],[Before Utility (unclipped)]]&lt;0,0, TechniqueData[[#This Row],[Before Utility (unclipped)]]))</f>
        <v>0.2</v>
      </c>
      <c r="K259" s="37">
        <f>(TechniqueData[[#This Row],[Num. TID After]]-parameters!$D$10)/(parameters!$D$11-parameters!$D$10)</f>
        <v>0.1</v>
      </c>
      <c r="L259" s="37">
        <f>IF(TechniqueData[[#This Row],[After Utility (unclipped)]]&gt;1,1, IF(TechniqueData[[#This Row],[After Utility (unclipped)]]&lt;0,0, TechniqueData[[#This Row],[After Utility (unclipped)]]))</f>
        <v>0.1</v>
      </c>
      <c r="M259" s="37">
        <v>0</v>
      </c>
      <c r="N259" s="68">
        <v>0</v>
      </c>
      <c r="O259" s="68">
        <v>8</v>
      </c>
      <c r="P259" s="68">
        <v>1</v>
      </c>
      <c r="Q259" s="68">
        <v>3</v>
      </c>
      <c r="R259" s="69" t="s">
        <v>920</v>
      </c>
      <c r="S259" s="69">
        <v>28</v>
      </c>
      <c r="T259" s="69" t="s">
        <v>921</v>
      </c>
      <c r="U259" s="69">
        <v>32</v>
      </c>
      <c r="V259" s="37">
        <f>parameters!$J$4*TechniqueData[[#This Row],[Mitigations Utility]] + parameters!$J$5*TechniqueData[[#This Row],[Detections Utility]]</f>
        <v>0.580952380952381</v>
      </c>
      <c r="W259" s="37">
        <v>60</v>
      </c>
      <c r="X259" s="37">
        <v>1.0909089999999999</v>
      </c>
      <c r="Y259" s="37">
        <v>1</v>
      </c>
      <c r="Z259" s="37">
        <v>12</v>
      </c>
      <c r="AA259" s="37">
        <v>0.12</v>
      </c>
      <c r="AB259" s="37">
        <v>0.12</v>
      </c>
      <c r="AC259" s="37"/>
      <c r="AD259" s="58" t="s">
        <v>847</v>
      </c>
      <c r="AE259" s="37" t="str" cm="1">
        <f t="array" ref="AE259">IF(SUMPRODUCT(--(NOT(ISERR(SEARCH({"Process","Command","Script","WMI","Module","Pipe","Service"},AD259)))))&gt;0,"1","0")</f>
        <v>0</v>
      </c>
      <c r="AF259" s="37">
        <v>255</v>
      </c>
      <c r="AG259" s="37" t="str" cm="1">
        <f t="array" ref="AG259">IF(SUMPRODUCT(--(NOT(ISERR(SEARCH({"Network","Firewall"},AD259)))))&gt;0,"1","0")</f>
        <v>1</v>
      </c>
      <c r="AH259" s="37">
        <v>255</v>
      </c>
      <c r="AI259" s="37" t="str" cm="1">
        <f t="array" ref="AI259">IF(SUMPRODUCT(--(NOT(ISERR(SEARCH({"File","Group","Logon","Schedule","User","Registry","Active","Application"},AD259)))))&gt;0,"1","0")</f>
        <v>1</v>
      </c>
      <c r="AJ259" s="37">
        <v>255</v>
      </c>
      <c r="AK259" s="37" t="str" cm="1">
        <f t="array" ref="AK259">IF(SUMPRODUCT(--(NOT(ISERR(SEARCH({"Cloud","Cluster","Container","Image","Instance","Pod","Snapshot","Volume"},AD259)))))&gt;0,"1","0")</f>
        <v>0</v>
      </c>
      <c r="AL259" s="37">
        <v>255</v>
      </c>
      <c r="AM259" s="37" t="str" cm="1">
        <f t="array" ref="AM259">IF(SUMPRODUCT(--(NOT(ISERR(SEARCH({"Drive","Firmware","Host","Kernel"},AD259)))))&gt;0,"1","0")</f>
        <v>0</v>
      </c>
      <c r="AN259" s="37">
        <v>0</v>
      </c>
      <c r="AO259" s="37">
        <v>2</v>
      </c>
      <c r="AP259" s="37">
        <f>parameters!$J$21*TechniqueData[[#This Row],[TAT Utility]]+parameters!$J$22*TechniqueData[[#This Row],[Count Utility]]</f>
        <v>0.36666666666666664</v>
      </c>
      <c r="AQ259" s="37">
        <f>(TechniqueData[[#This Row],[Total Top Att&amp;ck Score ]]-parameters!$D$19)/(parameters!$D$20-parameters!$D$19)</f>
        <v>248.76746031746032</v>
      </c>
      <c r="AR259" s="37">
        <f>IF(TechniqueData[[#This Row],[TAT Utility (unclipped)]]&gt;1,1, IF(TechniqueData[[#This Row],[TAT Utility (unclipped)]]&lt;0,0, TechniqueData[[#This Row],[TAT Utility (unclipped)]]) )</f>
        <v>1</v>
      </c>
      <c r="AS259" s="37">
        <f>(TechniqueData[[#This Row],[Ransomware (Total '# of ATT&amp;CK Observations)]]-parameters!$D$21)/(parameters!$D$22-parameters!$D$21)</f>
        <v>9.5238095238095233E-2</v>
      </c>
      <c r="AT259" s="37">
        <f>IF(TechniqueData[[#This Row],[Count Utility (unclipped)]]&gt;1,1, IF(TechniqueData[[#This Row],[Count Utility (unclipped)]]&lt;0,0, TechniqueData[[#This Row],[Count Utility (unclipped)]]) )</f>
        <v>9.5238095238095233E-2</v>
      </c>
      <c r="AU25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11.89368858654573</v>
      </c>
    </row>
    <row r="260" spans="1:47" ht="34" x14ac:dyDescent="0.2">
      <c r="A260" s="37">
        <f>parameters!$J$21*TechniqueData[[#This Row],[TAT Utility]]+parameters!$J$22*TechniqueData[[#This Row],[Count Utility]]</f>
        <v>0.4</v>
      </c>
      <c r="B260" s="37">
        <f t="shared" si="3"/>
        <v>452.78608690476193</v>
      </c>
      <c r="C260" s="37" t="s">
        <v>922</v>
      </c>
      <c r="D260" s="58" t="s">
        <v>923</v>
      </c>
      <c r="E260" s="37"/>
      <c r="F260" s="37">
        <v>1</v>
      </c>
      <c r="G260" s="37">
        <v>1</v>
      </c>
      <c r="H260" s="37">
        <f>parameters!$J$10*TechniqueData[[#This Row],[Before Utility]]+parameters!$J$11*TechniqueData[[#This Row],[After Utility]]</f>
        <v>0.1</v>
      </c>
      <c r="I260" s="37">
        <f>(TechniqueData[[#This Row],[Num. TID Before]]-parameters!$D$8)/(parameters!$D$9-parameters!$D$8)</f>
        <v>0.1</v>
      </c>
      <c r="J260" s="37">
        <f>IF(TechniqueData[[#This Row],[Before Utility (unclipped)]]&gt;1,1, IF(TechniqueData[[#This Row],[Before Utility (unclipped)]]&lt;0,0, TechniqueData[[#This Row],[Before Utility (unclipped)]]))</f>
        <v>0.1</v>
      </c>
      <c r="K260" s="37">
        <f>(TechniqueData[[#This Row],[Num. TID After]]-parameters!$D$10)/(parameters!$D$11-parameters!$D$10)</f>
        <v>0.1</v>
      </c>
      <c r="L260" s="37">
        <f>IF(TechniqueData[[#This Row],[After Utility (unclipped)]]&gt;1,1, IF(TechniqueData[[#This Row],[After Utility (unclipped)]]&lt;0,0, TechniqueData[[#This Row],[After Utility (unclipped)]]))</f>
        <v>0.1</v>
      </c>
      <c r="M260" s="37">
        <v>2.7456999999999999E-2</v>
      </c>
      <c r="N260" s="68">
        <v>0</v>
      </c>
      <c r="O260" s="68">
        <v>3</v>
      </c>
      <c r="P260" s="68">
        <v>1</v>
      </c>
      <c r="Q260" s="68">
        <v>0</v>
      </c>
      <c r="R260" s="69" t="s">
        <v>475</v>
      </c>
      <c r="S260" s="69">
        <v>8</v>
      </c>
      <c r="T260" s="69" t="s">
        <v>924</v>
      </c>
      <c r="U260" s="69">
        <v>23</v>
      </c>
      <c r="V260" s="37">
        <f>parameters!$J$4*TechniqueData[[#This Row],[Mitigations Utility]] + parameters!$J$5*TechniqueData[[#This Row],[Detections Utility]]</f>
        <v>0.31428552380952385</v>
      </c>
      <c r="W260" s="37">
        <v>31</v>
      </c>
      <c r="X260" s="37">
        <v>0.56363600000000003</v>
      </c>
      <c r="Y260" s="37">
        <v>0.56363600000000003</v>
      </c>
      <c r="Z260" s="37">
        <v>4</v>
      </c>
      <c r="AA260" s="37">
        <v>0.04</v>
      </c>
      <c r="AB260" s="37">
        <v>0.04</v>
      </c>
      <c r="AC260" s="37"/>
      <c r="AD260" s="58" t="s">
        <v>541</v>
      </c>
      <c r="AE260" s="37" t="str" cm="1">
        <f t="array" ref="AE260">IF(SUMPRODUCT(--(NOT(ISERR(SEARCH({"Process","Command","Script","WMI","Module","Pipe","Service"},AD260)))))&gt;0,"1","0")</f>
        <v>1</v>
      </c>
      <c r="AF260" s="37">
        <v>256</v>
      </c>
      <c r="AG260" s="37" t="str" cm="1">
        <f t="array" ref="AG260">IF(SUMPRODUCT(--(NOT(ISERR(SEARCH({"Network","Firewall"},AD260)))))&gt;0,"1","0")</f>
        <v>0</v>
      </c>
      <c r="AH260" s="37">
        <v>256</v>
      </c>
      <c r="AI260" s="37" t="str" cm="1">
        <f t="array" ref="AI260">IF(SUMPRODUCT(--(NOT(ISERR(SEARCH({"File","Group","Logon","Schedule","User","Registry","Active","Application"},AD260)))))&gt;0,"1","0")</f>
        <v>1</v>
      </c>
      <c r="AJ260" s="37">
        <v>256</v>
      </c>
      <c r="AK260" s="37" t="str" cm="1">
        <f t="array" ref="AK260">IF(SUMPRODUCT(--(NOT(ISERR(SEARCH({"Cloud","Cluster","Container","Image","Instance","Pod","Snapshot","Volume"},AD260)))))&gt;0,"1","0")</f>
        <v>0</v>
      </c>
      <c r="AL260" s="37">
        <v>256</v>
      </c>
      <c r="AM260" s="37" t="str" cm="1">
        <f t="array" ref="AM260">IF(SUMPRODUCT(--(NOT(ISERR(SEARCH({"Drive","Firmware","Host","Kernel"},AD260)))))&gt;0,"1","0")</f>
        <v>0</v>
      </c>
      <c r="AN260" s="37">
        <v>0</v>
      </c>
      <c r="AO260" s="37">
        <v>3</v>
      </c>
      <c r="AP260" s="37">
        <f>parameters!$J$21*TechniqueData[[#This Row],[TAT Utility]]+parameters!$J$22*TechniqueData[[#This Row],[Count Utility]]</f>
        <v>0.4</v>
      </c>
      <c r="AQ260" s="37">
        <f>(TechniqueData[[#This Row],[Total Top Att&amp;ck Score ]]-parameters!$D$19)/(parameters!$D$20-parameters!$D$19)</f>
        <v>150.92869563492064</v>
      </c>
      <c r="AR260" s="37">
        <f>IF(TechniqueData[[#This Row],[TAT Utility (unclipped)]]&gt;1,1, IF(TechniqueData[[#This Row],[TAT Utility (unclipped)]]&lt;0,0, TechniqueData[[#This Row],[TAT Utility (unclipped)]]) )</f>
        <v>1</v>
      </c>
      <c r="AS260" s="37">
        <f>(TechniqueData[[#This Row],[Ransomware (Total '# of ATT&amp;CK Observations)]]-parameters!$D$21)/(parameters!$D$22-parameters!$D$21)</f>
        <v>0.14285714285714285</v>
      </c>
      <c r="AT260" s="37">
        <f>IF(TechniqueData[[#This Row],[Count Utility (unclipped)]]&gt;1,1, IF(TechniqueData[[#This Row],[Count Utility (unclipped)]]&lt;0,0, TechniqueData[[#This Row],[Count Utility (unclipped)]]) )</f>
        <v>0.14285714285714285</v>
      </c>
      <c r="AU26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10.852049688208616</v>
      </c>
    </row>
    <row r="261" spans="1:47" ht="51" x14ac:dyDescent="0.2">
      <c r="A261" s="37">
        <f>parameters!$J$21*TechniqueData[[#This Row],[TAT Utility]]+parameters!$J$22*TechniqueData[[#This Row],[Count Utility]]</f>
        <v>0.43333333333333335</v>
      </c>
      <c r="B261" s="37">
        <f t="shared" ref="B261:B324" si="4">SUM(H261,M261,V261)*(1+SUM(AF261,AH261,AJ261,AL261,AN261))</f>
        <v>470.399902</v>
      </c>
      <c r="C261" s="37" t="s">
        <v>925</v>
      </c>
      <c r="D261" s="58" t="s">
        <v>926</v>
      </c>
      <c r="E261" s="37"/>
      <c r="F261" s="37">
        <v>1</v>
      </c>
      <c r="G261" s="37">
        <v>1</v>
      </c>
      <c r="H261" s="37">
        <f>parameters!$J$10*TechniqueData[[#This Row],[Before Utility]]+parameters!$J$11*TechniqueData[[#This Row],[After Utility]]</f>
        <v>0.1</v>
      </c>
      <c r="I261" s="37">
        <f>(TechniqueData[[#This Row],[Num. TID Before]]-parameters!$D$8)/(parameters!$D$9-parameters!$D$8)</f>
        <v>0.1</v>
      </c>
      <c r="J261" s="37">
        <f>IF(TechniqueData[[#This Row],[Before Utility (unclipped)]]&gt;1,1, IF(TechniqueData[[#This Row],[Before Utility (unclipped)]]&lt;0,0, TechniqueData[[#This Row],[Before Utility (unclipped)]]))</f>
        <v>0.1</v>
      </c>
      <c r="K261" s="37">
        <f>(TechniqueData[[#This Row],[Num. TID After]]-parameters!$D$10)/(parameters!$D$11-parameters!$D$10)</f>
        <v>0.1</v>
      </c>
      <c r="L261" s="37">
        <f>IF(TechniqueData[[#This Row],[After Utility (unclipped)]]&gt;1,1, IF(TechniqueData[[#This Row],[After Utility (unclipped)]]&lt;0,0, TechniqueData[[#This Row],[After Utility (unclipped)]]))</f>
        <v>0.1</v>
      </c>
      <c r="M261" s="37">
        <v>0</v>
      </c>
      <c r="N261" s="68">
        <v>0</v>
      </c>
      <c r="O261" s="68">
        <v>8</v>
      </c>
      <c r="P261" s="68">
        <v>1</v>
      </c>
      <c r="Q261" s="68">
        <v>2</v>
      </c>
      <c r="R261" s="69" t="s">
        <v>475</v>
      </c>
      <c r="S261" s="69">
        <v>8</v>
      </c>
      <c r="T261" s="69" t="s">
        <v>927</v>
      </c>
      <c r="U261" s="69">
        <v>24</v>
      </c>
      <c r="V261" s="37">
        <f>parameters!$J$4*TechniqueData[[#This Row],[Mitigations Utility]] + parameters!$J$5*TechniqueData[[#This Row],[Detections Utility]]</f>
        <v>0.35714276190476185</v>
      </c>
      <c r="W261" s="37">
        <v>32</v>
      </c>
      <c r="X261" s="37">
        <v>0.58181799999999995</v>
      </c>
      <c r="Y261" s="37">
        <v>0.58181799999999995</v>
      </c>
      <c r="Z261" s="37">
        <v>11</v>
      </c>
      <c r="AA261" s="37">
        <v>0.11</v>
      </c>
      <c r="AB261" s="37">
        <v>0.11</v>
      </c>
      <c r="AC261" s="37"/>
      <c r="AD261" s="58" t="s">
        <v>928</v>
      </c>
      <c r="AE261" s="37" t="str" cm="1">
        <f t="array" ref="AE261">IF(SUMPRODUCT(--(NOT(ISERR(SEARCH({"Process","Command","Script","WMI","Module","Pipe","Service"},AD261)))))&gt;0,"1","0")</f>
        <v>1</v>
      </c>
      <c r="AF261" s="37">
        <v>257</v>
      </c>
      <c r="AG261" s="37" t="str" cm="1">
        <f t="array" ref="AG261">IF(SUMPRODUCT(--(NOT(ISERR(SEARCH({"Network","Firewall"},AD261)))))&gt;0,"1","0")</f>
        <v>0</v>
      </c>
      <c r="AH261" s="37">
        <v>257</v>
      </c>
      <c r="AI261" s="37" t="str" cm="1">
        <f t="array" ref="AI261">IF(SUMPRODUCT(--(NOT(ISERR(SEARCH({"File","Group","Logon","Schedule","User","Registry","Active","Application"},AD261)))))&gt;0,"1","0")</f>
        <v>1</v>
      </c>
      <c r="AJ261" s="37">
        <v>257</v>
      </c>
      <c r="AK261" s="37" t="str" cm="1">
        <f t="array" ref="AK261">IF(SUMPRODUCT(--(NOT(ISERR(SEARCH({"Cloud","Cluster","Container","Image","Instance","Pod","Snapshot","Volume"},AD261)))))&gt;0,"1","0")</f>
        <v>0</v>
      </c>
      <c r="AL261" s="37">
        <v>257</v>
      </c>
      <c r="AM261" s="37" t="str" cm="1">
        <f t="array" ref="AM261">IF(SUMPRODUCT(--(NOT(ISERR(SEARCH({"Drive","Firmware","Host","Kernel"},AD261)))))&gt;0,"1","0")</f>
        <v>0</v>
      </c>
      <c r="AN261" s="37">
        <v>0</v>
      </c>
      <c r="AO261" s="37">
        <v>4</v>
      </c>
      <c r="AP261" s="37">
        <f>parameters!$J$21*TechniqueData[[#This Row],[TAT Utility]]+parameters!$J$22*TechniqueData[[#This Row],[Count Utility]]</f>
        <v>0.43333333333333335</v>
      </c>
      <c r="AQ261" s="37">
        <f>(TechniqueData[[#This Row],[Total Top Att&amp;ck Score ]]-parameters!$D$19)/(parameters!$D$20-parameters!$D$19)</f>
        <v>156.79996733333334</v>
      </c>
      <c r="AR261" s="37">
        <f>IF(TechniqueData[[#This Row],[TAT Utility (unclipped)]]&gt;1,1, IF(TechniqueData[[#This Row],[TAT Utility (unclipped)]]&lt;0,0, TechniqueData[[#This Row],[TAT Utility (unclipped)]]) )</f>
        <v>1</v>
      </c>
      <c r="AS261" s="37">
        <f>(TechniqueData[[#This Row],[Ransomware (Total '# of ATT&amp;CK Observations)]]-parameters!$D$21)/(parameters!$D$22-parameters!$D$21)</f>
        <v>0.19047619047619047</v>
      </c>
      <c r="AT261" s="37">
        <f>IF(TechniqueData[[#This Row],[Count Utility (unclipped)]]&gt;1,1, IF(TechniqueData[[#This Row],[Count Utility (unclipped)]]&lt;0,0, TechniqueData[[#This Row],[Count Utility (unclipped)]]) )</f>
        <v>0.19047619047619047</v>
      </c>
      <c r="AU26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15.028568317460318</v>
      </c>
    </row>
    <row r="262" spans="1:47" ht="34" x14ac:dyDescent="0.2">
      <c r="A262" s="37">
        <f>parameters!$J$21*TechniqueData[[#This Row],[TAT Utility]]+parameters!$J$22*TechniqueData[[#This Row],[Count Utility]]</f>
        <v>0.3</v>
      </c>
      <c r="B262" s="37">
        <f t="shared" si="4"/>
        <v>491.90481109523813</v>
      </c>
      <c r="C262" s="37" t="s">
        <v>929</v>
      </c>
      <c r="D262" s="58" t="s">
        <v>930</v>
      </c>
      <c r="E262" s="37"/>
      <c r="F262" s="37">
        <v>1</v>
      </c>
      <c r="G262" s="37">
        <v>1</v>
      </c>
      <c r="H262" s="37">
        <f>parameters!$J$10*TechniqueData[[#This Row],[Before Utility]]+parameters!$J$11*TechniqueData[[#This Row],[After Utility]]</f>
        <v>0.1</v>
      </c>
      <c r="I262" s="37">
        <f>(TechniqueData[[#This Row],[Num. TID Before]]-parameters!$D$8)/(parameters!$D$9-parameters!$D$8)</f>
        <v>0.1</v>
      </c>
      <c r="J262" s="37">
        <f>IF(TechniqueData[[#This Row],[Before Utility (unclipped)]]&gt;1,1, IF(TechniqueData[[#This Row],[Before Utility (unclipped)]]&lt;0,0, TechniqueData[[#This Row],[Before Utility (unclipped)]]))</f>
        <v>0.1</v>
      </c>
      <c r="K262" s="37">
        <f>(TechniqueData[[#This Row],[Num. TID After]]-parameters!$D$10)/(parameters!$D$11-parameters!$D$10)</f>
        <v>0.1</v>
      </c>
      <c r="L262" s="37">
        <f>IF(TechniqueData[[#This Row],[After Utility (unclipped)]]&gt;1,1, IF(TechniqueData[[#This Row],[After Utility (unclipped)]]&lt;0,0, TechniqueData[[#This Row],[After Utility (unclipped)]]))</f>
        <v>0.1</v>
      </c>
      <c r="M262" s="37">
        <v>0</v>
      </c>
      <c r="N262" s="68">
        <v>0</v>
      </c>
      <c r="O262" s="68">
        <v>0</v>
      </c>
      <c r="P262" s="68">
        <v>0</v>
      </c>
      <c r="Q262" s="68">
        <v>1</v>
      </c>
      <c r="R262" s="69" t="s">
        <v>931</v>
      </c>
      <c r="S262" s="69">
        <v>15</v>
      </c>
      <c r="T262" s="69" t="s">
        <v>932</v>
      </c>
      <c r="U262" s="69">
        <v>24</v>
      </c>
      <c r="V262" s="37">
        <f>parameters!$J$4*TechniqueData[[#This Row],[Mitigations Utility]] + parameters!$J$5*TechniqueData[[#This Row],[Detections Utility]]</f>
        <v>0.37619052380952384</v>
      </c>
      <c r="W262" s="37">
        <v>39</v>
      </c>
      <c r="X262" s="37">
        <v>0.70909100000000003</v>
      </c>
      <c r="Y262" s="37">
        <v>0.70909100000000003</v>
      </c>
      <c r="Z262" s="37">
        <v>1</v>
      </c>
      <c r="AA262" s="37">
        <v>0.01</v>
      </c>
      <c r="AB262" s="37">
        <v>0.01</v>
      </c>
      <c r="AC262" s="37"/>
      <c r="AD262" s="58" t="s">
        <v>933</v>
      </c>
      <c r="AE262" s="37" t="str" cm="1">
        <f t="array" ref="AE262">IF(SUMPRODUCT(--(NOT(ISERR(SEARCH({"Process","Command","Script","WMI","Module","Pipe","Service"},AD262)))))&gt;0,"1","0")</f>
        <v>0</v>
      </c>
      <c r="AF262" s="37">
        <v>258</v>
      </c>
      <c r="AG262" s="37" t="str" cm="1">
        <f t="array" ref="AG262">IF(SUMPRODUCT(--(NOT(ISERR(SEARCH({"Network","Firewall"},AD262)))))&gt;0,"1","0")</f>
        <v>0</v>
      </c>
      <c r="AH262" s="37">
        <v>258</v>
      </c>
      <c r="AI262" s="37" t="str" cm="1">
        <f t="array" ref="AI262">IF(SUMPRODUCT(--(NOT(ISERR(SEARCH({"File","Group","Logon","Schedule","User","Registry","Active","Application"},AD262)))))&gt;0,"1","0")</f>
        <v>1</v>
      </c>
      <c r="AJ262" s="37">
        <v>258</v>
      </c>
      <c r="AK262" s="37" t="str" cm="1">
        <f t="array" ref="AK262">IF(SUMPRODUCT(--(NOT(ISERR(SEARCH({"Cloud","Cluster","Container","Image","Instance","Pod","Snapshot","Volume"},AD262)))))&gt;0,"1","0")</f>
        <v>0</v>
      </c>
      <c r="AL262" s="37">
        <v>258</v>
      </c>
      <c r="AM262" s="37" t="str" cm="1">
        <f t="array" ref="AM262">IF(SUMPRODUCT(--(NOT(ISERR(SEARCH({"Drive","Firmware","Host","Kernel"},AD262)))))&gt;0,"1","0")</f>
        <v>0</v>
      </c>
      <c r="AN262" s="37">
        <v>0</v>
      </c>
      <c r="AO262" s="37">
        <v>0</v>
      </c>
      <c r="AP262" s="37">
        <f>parameters!$J$21*TechniqueData[[#This Row],[TAT Utility]]+parameters!$J$22*TechniqueData[[#This Row],[Count Utility]]</f>
        <v>0.3</v>
      </c>
      <c r="AQ262" s="37">
        <f>(TechniqueData[[#This Row],[Total Top Att&amp;ck Score ]]-parameters!$D$19)/(parameters!$D$20-parameters!$D$19)</f>
        <v>163.96827036507938</v>
      </c>
      <c r="AR262" s="37">
        <f>IF(TechniqueData[[#This Row],[TAT Utility (unclipped)]]&gt;1,1, IF(TechniqueData[[#This Row],[TAT Utility (unclipped)]]&lt;0,0, TechniqueData[[#This Row],[TAT Utility (unclipped)]]) )</f>
        <v>1</v>
      </c>
      <c r="AS262" s="37">
        <f>(TechniqueData[[#This Row],[Ransomware (Total '# of ATT&amp;CK Observations)]]-parameters!$D$21)/(parameters!$D$22-parameters!$D$21)</f>
        <v>0</v>
      </c>
      <c r="AT262" s="37">
        <f>IF(TechniqueData[[#This Row],[Count Utility (unclipped)]]&gt;1,1, IF(TechniqueData[[#This Row],[Count Utility (unclipped)]]&lt;0,0, TechniqueData[[#This Row],[Count Utility (unclipped)]]) )</f>
        <v>0</v>
      </c>
      <c r="AU26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63" spans="1:47" ht="34" x14ac:dyDescent="0.2">
      <c r="A263" s="37">
        <f>parameters!$J$21*TechniqueData[[#This Row],[TAT Utility]]+parameters!$J$22*TechniqueData[[#This Row],[Count Utility]]</f>
        <v>0.33333333333333331</v>
      </c>
      <c r="B263" s="37">
        <f t="shared" si="4"/>
        <v>488.87147795238104</v>
      </c>
      <c r="C263" s="37" t="s">
        <v>934</v>
      </c>
      <c r="D263" s="58" t="s">
        <v>930</v>
      </c>
      <c r="E263" s="37" t="s">
        <v>935</v>
      </c>
      <c r="F263" s="37">
        <v>1</v>
      </c>
      <c r="G263" s="37">
        <v>1</v>
      </c>
      <c r="H263" s="37">
        <f>parameters!$J$10*TechniqueData[[#This Row],[Before Utility]]+parameters!$J$11*TechniqueData[[#This Row],[After Utility]]</f>
        <v>0.1</v>
      </c>
      <c r="I263" s="37">
        <f>(TechniqueData[[#This Row],[Num. TID Before]]-parameters!$D$8)/(parameters!$D$9-parameters!$D$8)</f>
        <v>0.1</v>
      </c>
      <c r="J263" s="37">
        <f>IF(TechniqueData[[#This Row],[Before Utility (unclipped)]]&gt;1,1, IF(TechniqueData[[#This Row],[Before Utility (unclipped)]]&lt;0,0, TechniqueData[[#This Row],[Before Utility (unclipped)]]))</f>
        <v>0.1</v>
      </c>
      <c r="K263" s="37">
        <f>(TechniqueData[[#This Row],[Num. TID After]]-parameters!$D$10)/(parameters!$D$11-parameters!$D$10)</f>
        <v>0.1</v>
      </c>
      <c r="L263" s="37">
        <f>IF(TechniqueData[[#This Row],[After Utility (unclipped)]]&gt;1,1, IF(TechniqueData[[#This Row],[After Utility (unclipped)]]&lt;0,0, TechniqueData[[#This Row],[After Utility (unclipped)]]))</f>
        <v>0.1</v>
      </c>
      <c r="M263" s="37">
        <v>0</v>
      </c>
      <c r="N263" s="68">
        <v>0</v>
      </c>
      <c r="O263" s="68">
        <v>0</v>
      </c>
      <c r="P263" s="68">
        <v>0</v>
      </c>
      <c r="Q263" s="68">
        <v>0</v>
      </c>
      <c r="R263" s="69" t="s">
        <v>931</v>
      </c>
      <c r="S263" s="69">
        <v>15</v>
      </c>
      <c r="T263" s="69" t="s">
        <v>932</v>
      </c>
      <c r="U263" s="69">
        <v>24</v>
      </c>
      <c r="V263" s="37">
        <f>parameters!$J$4*TechniqueData[[#This Row],[Mitigations Utility]] + parameters!$J$5*TechniqueData[[#This Row],[Detections Utility]]</f>
        <v>0.37142861904761909</v>
      </c>
      <c r="W263" s="37">
        <v>39</v>
      </c>
      <c r="X263" s="37">
        <v>0.70909100000000003</v>
      </c>
      <c r="Y263" s="37">
        <v>0.70909100000000003</v>
      </c>
      <c r="Z263" s="37">
        <v>0</v>
      </c>
      <c r="AA263" s="37">
        <v>0</v>
      </c>
      <c r="AB263" s="37">
        <v>0</v>
      </c>
      <c r="AC263" s="37"/>
      <c r="AD263" s="58" t="s">
        <v>933</v>
      </c>
      <c r="AE263" s="37" t="str" cm="1">
        <f t="array" ref="AE263">IF(SUMPRODUCT(--(NOT(ISERR(SEARCH({"Process","Command","Script","WMI","Module","Pipe","Service"},AD263)))))&gt;0,"1","0")</f>
        <v>0</v>
      </c>
      <c r="AF263" s="37">
        <v>259</v>
      </c>
      <c r="AG263" s="37" t="str" cm="1">
        <f t="array" ref="AG263">IF(SUMPRODUCT(--(NOT(ISERR(SEARCH({"Network","Firewall"},AD263)))))&gt;0,"1","0")</f>
        <v>0</v>
      </c>
      <c r="AH263" s="37">
        <v>259</v>
      </c>
      <c r="AI263" s="37" t="str" cm="1">
        <f t="array" ref="AI263">IF(SUMPRODUCT(--(NOT(ISERR(SEARCH({"File","Group","Logon","Schedule","User","Registry","Active","Application"},AD263)))))&gt;0,"1","0")</f>
        <v>1</v>
      </c>
      <c r="AJ263" s="37">
        <v>259</v>
      </c>
      <c r="AK263" s="37" t="str" cm="1">
        <f t="array" ref="AK263">IF(SUMPRODUCT(--(NOT(ISERR(SEARCH({"Cloud","Cluster","Container","Image","Instance","Pod","Snapshot","Volume"},AD263)))))&gt;0,"1","0")</f>
        <v>0</v>
      </c>
      <c r="AL263" s="37">
        <v>259</v>
      </c>
      <c r="AM263" s="37" t="str" cm="1">
        <f t="array" ref="AM263">IF(SUMPRODUCT(--(NOT(ISERR(SEARCH({"Drive","Firmware","Host","Kernel"},AD263)))))&gt;0,"1","0")</f>
        <v>0</v>
      </c>
      <c r="AN263" s="37">
        <v>0</v>
      </c>
      <c r="AO263" s="37">
        <v>1</v>
      </c>
      <c r="AP263" s="37">
        <f>parameters!$J$21*TechniqueData[[#This Row],[TAT Utility]]+parameters!$J$22*TechniqueData[[#This Row],[Count Utility]]</f>
        <v>0.33333333333333331</v>
      </c>
      <c r="AQ263" s="37">
        <f>(TechniqueData[[#This Row],[Total Top Att&amp;ck Score ]]-parameters!$D$19)/(parameters!$D$20-parameters!$D$19)</f>
        <v>162.95715931746034</v>
      </c>
      <c r="AR263" s="37">
        <f>IF(TechniqueData[[#This Row],[TAT Utility (unclipped)]]&gt;1,1, IF(TechniqueData[[#This Row],[TAT Utility (unclipped)]]&lt;0,0, TechniqueData[[#This Row],[TAT Utility (unclipped)]]) )</f>
        <v>1</v>
      </c>
      <c r="AS263" s="37">
        <f>(TechniqueData[[#This Row],[Ransomware (Total '# of ATT&amp;CK Observations)]]-parameters!$D$21)/(parameters!$D$22-parameters!$D$21)</f>
        <v>4.7619047619047616E-2</v>
      </c>
      <c r="AT263" s="37">
        <f>IF(TechniqueData[[#This Row],[Count Utility (unclipped)]]&gt;1,1, IF(TechniqueData[[#This Row],[Count Utility (unclipped)]]&lt;0,0, TechniqueData[[#This Row],[Count Utility (unclipped)]]) )</f>
        <v>4.7619047619047616E-2</v>
      </c>
      <c r="AU26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3.9037418885109605</v>
      </c>
    </row>
    <row r="264" spans="1:47" ht="34" x14ac:dyDescent="0.2">
      <c r="A264" s="37">
        <f>parameters!$J$21*TechniqueData[[#This Row],[TAT Utility]]+parameters!$J$22*TechniqueData[[#This Row],[Count Utility]]</f>
        <v>0.3</v>
      </c>
      <c r="B264" s="37">
        <f t="shared" si="4"/>
        <v>490.7571924285715</v>
      </c>
      <c r="C264" s="37" t="s">
        <v>936</v>
      </c>
      <c r="D264" s="58" t="s">
        <v>930</v>
      </c>
      <c r="E264" s="37" t="s">
        <v>937</v>
      </c>
      <c r="F264" s="37">
        <v>1</v>
      </c>
      <c r="G264" s="37">
        <v>1</v>
      </c>
      <c r="H264" s="37">
        <f>parameters!$J$10*TechniqueData[[#This Row],[Before Utility]]+parameters!$J$11*TechniqueData[[#This Row],[After Utility]]</f>
        <v>0.1</v>
      </c>
      <c r="I264" s="37">
        <f>(TechniqueData[[#This Row],[Num. TID Before]]-parameters!$D$8)/(parameters!$D$9-parameters!$D$8)</f>
        <v>0.1</v>
      </c>
      <c r="J264" s="37">
        <f>IF(TechniqueData[[#This Row],[Before Utility (unclipped)]]&gt;1,1, IF(TechniqueData[[#This Row],[Before Utility (unclipped)]]&lt;0,0, TechniqueData[[#This Row],[Before Utility (unclipped)]]))</f>
        <v>0.1</v>
      </c>
      <c r="K264" s="37">
        <f>(TechniqueData[[#This Row],[Num. TID After]]-parameters!$D$10)/(parameters!$D$11-parameters!$D$10)</f>
        <v>0.1</v>
      </c>
      <c r="L264" s="37">
        <f>IF(TechniqueData[[#This Row],[After Utility (unclipped)]]&gt;1,1, IF(TechniqueData[[#This Row],[After Utility (unclipped)]]&lt;0,0, TechniqueData[[#This Row],[After Utility (unclipped)]]))</f>
        <v>0.1</v>
      </c>
      <c r="M264" s="37">
        <v>0</v>
      </c>
      <c r="N264" s="68">
        <v>0</v>
      </c>
      <c r="O264" s="68">
        <v>0</v>
      </c>
      <c r="P264" s="68">
        <v>0</v>
      </c>
      <c r="Q264" s="68">
        <v>0</v>
      </c>
      <c r="R264" s="69" t="s">
        <v>931</v>
      </c>
      <c r="S264" s="69">
        <v>15</v>
      </c>
      <c r="T264" s="69" t="s">
        <v>932</v>
      </c>
      <c r="U264" s="69">
        <v>24</v>
      </c>
      <c r="V264" s="37">
        <f>parameters!$J$4*TechniqueData[[#This Row],[Mitigations Utility]] + parameters!$J$5*TechniqueData[[#This Row],[Detections Utility]]</f>
        <v>0.37142861904761909</v>
      </c>
      <c r="W264" s="37">
        <v>39</v>
      </c>
      <c r="X264" s="37">
        <v>0.70909100000000003</v>
      </c>
      <c r="Y264" s="37">
        <v>0.70909100000000003</v>
      </c>
      <c r="Z264" s="37">
        <v>0</v>
      </c>
      <c r="AA264" s="37">
        <v>0</v>
      </c>
      <c r="AB264" s="37">
        <v>0</v>
      </c>
      <c r="AC264" s="37"/>
      <c r="AD264" s="58" t="s">
        <v>933</v>
      </c>
      <c r="AE264" s="37" t="str" cm="1">
        <f t="array" ref="AE264">IF(SUMPRODUCT(--(NOT(ISERR(SEARCH({"Process","Command","Script","WMI","Module","Pipe","Service"},AD264)))))&gt;0,"1","0")</f>
        <v>0</v>
      </c>
      <c r="AF264" s="37">
        <v>260</v>
      </c>
      <c r="AG264" s="37" t="str" cm="1">
        <f t="array" ref="AG264">IF(SUMPRODUCT(--(NOT(ISERR(SEARCH({"Network","Firewall"},AD264)))))&gt;0,"1","0")</f>
        <v>0</v>
      </c>
      <c r="AH264" s="37">
        <v>260</v>
      </c>
      <c r="AI264" s="37" t="str" cm="1">
        <f t="array" ref="AI264">IF(SUMPRODUCT(--(NOT(ISERR(SEARCH({"File","Group","Logon","Schedule","User","Registry","Active","Application"},AD264)))))&gt;0,"1","0")</f>
        <v>1</v>
      </c>
      <c r="AJ264" s="37">
        <v>260</v>
      </c>
      <c r="AK264" s="37" t="str" cm="1">
        <f t="array" ref="AK264">IF(SUMPRODUCT(--(NOT(ISERR(SEARCH({"Cloud","Cluster","Container","Image","Instance","Pod","Snapshot","Volume"},AD264)))))&gt;0,"1","0")</f>
        <v>0</v>
      </c>
      <c r="AL264" s="37">
        <v>260</v>
      </c>
      <c r="AM264" s="37" t="str" cm="1">
        <f t="array" ref="AM264">IF(SUMPRODUCT(--(NOT(ISERR(SEARCH({"Drive","Firmware","Host","Kernel"},AD264)))))&gt;0,"1","0")</f>
        <v>0</v>
      </c>
      <c r="AN264" s="37">
        <v>0</v>
      </c>
      <c r="AO264" s="37">
        <v>0</v>
      </c>
      <c r="AP264" s="37">
        <f>parameters!$J$21*TechniqueData[[#This Row],[TAT Utility]]+parameters!$J$22*TechniqueData[[#This Row],[Count Utility]]</f>
        <v>0.3</v>
      </c>
      <c r="AQ264" s="37">
        <f>(TechniqueData[[#This Row],[Total Top Att&amp;ck Score ]]-parameters!$D$19)/(parameters!$D$20-parameters!$D$19)</f>
        <v>163.58573080952382</v>
      </c>
      <c r="AR264" s="37">
        <f>IF(TechniqueData[[#This Row],[TAT Utility (unclipped)]]&gt;1,1, IF(TechniqueData[[#This Row],[TAT Utility (unclipped)]]&lt;0,0, TechniqueData[[#This Row],[TAT Utility (unclipped)]]) )</f>
        <v>1</v>
      </c>
      <c r="AS264" s="37">
        <f>(TechniqueData[[#This Row],[Ransomware (Total '# of ATT&amp;CK Observations)]]-parameters!$D$21)/(parameters!$D$22-parameters!$D$21)</f>
        <v>0</v>
      </c>
      <c r="AT264" s="37">
        <f>IF(TechniqueData[[#This Row],[Count Utility (unclipped)]]&gt;1,1, IF(TechniqueData[[#This Row],[Count Utility (unclipped)]]&lt;0,0, TechniqueData[[#This Row],[Count Utility (unclipped)]]) )</f>
        <v>0</v>
      </c>
      <c r="AU26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65" spans="1:47" ht="34" x14ac:dyDescent="0.2">
      <c r="A265" s="37">
        <f>parameters!$J$21*TechniqueData[[#This Row],[TAT Utility]]+parameters!$J$22*TechniqueData[[#This Row],[Count Utility]]</f>
        <v>0.3</v>
      </c>
      <c r="B265" s="37">
        <f t="shared" si="4"/>
        <v>104.5</v>
      </c>
      <c r="C265" s="37" t="s">
        <v>938</v>
      </c>
      <c r="D265" s="58" t="s">
        <v>930</v>
      </c>
      <c r="E265" s="37" t="s">
        <v>939</v>
      </c>
      <c r="F265" s="37">
        <v>1</v>
      </c>
      <c r="G265" s="37">
        <v>1</v>
      </c>
      <c r="H265" s="37">
        <f>parameters!$J$10*TechniqueData[[#This Row],[Before Utility]]+parameters!$J$11*TechniqueData[[#This Row],[After Utility]]</f>
        <v>0.1</v>
      </c>
      <c r="I265" s="37">
        <f>(TechniqueData[[#This Row],[Num. TID Before]]-parameters!$D$8)/(parameters!$D$9-parameters!$D$8)</f>
        <v>0.1</v>
      </c>
      <c r="J265" s="37">
        <f>IF(TechniqueData[[#This Row],[Before Utility (unclipped)]]&gt;1,1, IF(TechniqueData[[#This Row],[Before Utility (unclipped)]]&lt;0,0, TechniqueData[[#This Row],[Before Utility (unclipped)]]))</f>
        <v>0.1</v>
      </c>
      <c r="K265" s="37">
        <f>(TechniqueData[[#This Row],[Num. TID After]]-parameters!$D$10)/(parameters!$D$11-parameters!$D$10)</f>
        <v>0.1</v>
      </c>
      <c r="L265" s="37">
        <f>IF(TechniqueData[[#This Row],[After Utility (unclipped)]]&gt;1,1, IF(TechniqueData[[#This Row],[After Utility (unclipped)]]&lt;0,0, TechniqueData[[#This Row],[After Utility (unclipped)]]))</f>
        <v>0.1</v>
      </c>
      <c r="M265" s="37">
        <v>0</v>
      </c>
      <c r="N265" s="68">
        <v>0</v>
      </c>
      <c r="O265" s="68">
        <v>0</v>
      </c>
      <c r="P265" s="68">
        <v>0</v>
      </c>
      <c r="Q265" s="68">
        <v>0</v>
      </c>
      <c r="R265" s="69"/>
      <c r="S265" s="69">
        <v>0</v>
      </c>
      <c r="T265" s="69" t="s">
        <v>940</v>
      </c>
      <c r="U265" s="69">
        <v>0</v>
      </c>
      <c r="V265" s="37">
        <f>parameters!$J$4*TechniqueData[[#This Row],[Mitigations Utility]] + parameters!$J$5*TechniqueData[[#This Row],[Detections Utility]]</f>
        <v>0</v>
      </c>
      <c r="W265" s="37">
        <v>0</v>
      </c>
      <c r="X265" s="37">
        <v>0</v>
      </c>
      <c r="Y265" s="37">
        <v>0</v>
      </c>
      <c r="Z265" s="37">
        <v>0</v>
      </c>
      <c r="AA265" s="37">
        <v>0</v>
      </c>
      <c r="AB265" s="37">
        <v>0</v>
      </c>
      <c r="AC265" s="37"/>
      <c r="AD265" s="58" t="s">
        <v>933</v>
      </c>
      <c r="AE265" s="37" t="str" cm="1">
        <f t="array" ref="AE265">IF(SUMPRODUCT(--(NOT(ISERR(SEARCH({"Process","Command","Script","WMI","Module","Pipe","Service"},AD265)))))&gt;0,"1","0")</f>
        <v>0</v>
      </c>
      <c r="AF265" s="37">
        <v>261</v>
      </c>
      <c r="AG265" s="37" t="str" cm="1">
        <f t="array" ref="AG265">IF(SUMPRODUCT(--(NOT(ISERR(SEARCH({"Network","Firewall"},AD265)))))&gt;0,"1","0")</f>
        <v>0</v>
      </c>
      <c r="AH265" s="37">
        <v>261</v>
      </c>
      <c r="AI265" s="37" t="str" cm="1">
        <f t="array" ref="AI265">IF(SUMPRODUCT(--(NOT(ISERR(SEARCH({"File","Group","Logon","Schedule","User","Registry","Active","Application"},AD265)))))&gt;0,"1","0")</f>
        <v>1</v>
      </c>
      <c r="AJ265" s="37">
        <v>261</v>
      </c>
      <c r="AK265" s="37" t="str" cm="1">
        <f t="array" ref="AK265">IF(SUMPRODUCT(--(NOT(ISERR(SEARCH({"Cloud","Cluster","Container","Image","Instance","Pod","Snapshot","Volume"},AD265)))))&gt;0,"1","0")</f>
        <v>0</v>
      </c>
      <c r="AL265" s="37">
        <v>261</v>
      </c>
      <c r="AM265" s="37" t="str" cm="1">
        <f t="array" ref="AM265">IF(SUMPRODUCT(--(NOT(ISERR(SEARCH({"Drive","Firmware","Host","Kernel"},AD265)))))&gt;0,"1","0")</f>
        <v>0</v>
      </c>
      <c r="AN265" s="37">
        <v>0</v>
      </c>
      <c r="AO265" s="37"/>
      <c r="AP265" s="37">
        <f>parameters!$J$21*TechniqueData[[#This Row],[TAT Utility]]+parameters!$J$22*TechniqueData[[#This Row],[Count Utility]]</f>
        <v>0.3</v>
      </c>
      <c r="AQ265" s="37">
        <f>(TechniqueData[[#This Row],[Total Top Att&amp;ck Score ]]-parameters!$D$19)/(parameters!$D$20-parameters!$D$19)</f>
        <v>34.833333333333336</v>
      </c>
      <c r="AR265" s="37">
        <f>IF(TechniqueData[[#This Row],[TAT Utility (unclipped)]]&gt;1,1, IF(TechniqueData[[#This Row],[TAT Utility (unclipped)]]&lt;0,0, TechniqueData[[#This Row],[TAT Utility (unclipped)]]) )</f>
        <v>1</v>
      </c>
      <c r="AS265" s="37">
        <f>(TechniqueData[[#This Row],[Ransomware (Total '# of ATT&amp;CK Observations)]]-parameters!$D$21)/(parameters!$D$22-parameters!$D$21)</f>
        <v>0</v>
      </c>
      <c r="AT265" s="37">
        <f>IF(TechniqueData[[#This Row],[Count Utility (unclipped)]]&gt;1,1, IF(TechniqueData[[#This Row],[Count Utility (unclipped)]]&lt;0,0, TechniqueData[[#This Row],[Count Utility (unclipped)]]) )</f>
        <v>0</v>
      </c>
      <c r="AU26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66" spans="1:47" ht="34" x14ac:dyDescent="0.2">
      <c r="A266" s="37">
        <f>parameters!$J$21*TechniqueData[[#This Row],[TAT Utility]]+parameters!$J$22*TechniqueData[[#This Row],[Count Utility]]</f>
        <v>0.3</v>
      </c>
      <c r="B266" s="37">
        <f t="shared" si="4"/>
        <v>271.08582690476192</v>
      </c>
      <c r="C266" s="37" t="s">
        <v>941</v>
      </c>
      <c r="D266" s="58" t="s">
        <v>942</v>
      </c>
      <c r="E266" s="37"/>
      <c r="F266" s="37">
        <v>1</v>
      </c>
      <c r="G266" s="37">
        <v>1</v>
      </c>
      <c r="H266" s="37">
        <f>parameters!$J$10*TechniqueData[[#This Row],[Before Utility]]+parameters!$J$11*TechniqueData[[#This Row],[After Utility]]</f>
        <v>0.1</v>
      </c>
      <c r="I266" s="37">
        <f>(TechniqueData[[#This Row],[Num. TID Before]]-parameters!$D$8)/(parameters!$D$9-parameters!$D$8)</f>
        <v>0.1</v>
      </c>
      <c r="J266" s="37">
        <f>IF(TechniqueData[[#This Row],[Before Utility (unclipped)]]&gt;1,1, IF(TechniqueData[[#This Row],[Before Utility (unclipped)]]&lt;0,0, TechniqueData[[#This Row],[Before Utility (unclipped)]]))</f>
        <v>0.1</v>
      </c>
      <c r="K266" s="37">
        <f>(TechniqueData[[#This Row],[Num. TID After]]-parameters!$D$10)/(parameters!$D$11-parameters!$D$10)</f>
        <v>0.1</v>
      </c>
      <c r="L266" s="37">
        <f>IF(TechniqueData[[#This Row],[After Utility (unclipped)]]&gt;1,1, IF(TechniqueData[[#This Row],[After Utility (unclipped)]]&lt;0,0, TechniqueData[[#This Row],[After Utility (unclipped)]]))</f>
        <v>0.1</v>
      </c>
      <c r="M266" s="37">
        <v>6.0419999999999996E-3</v>
      </c>
      <c r="N266" s="68">
        <v>0</v>
      </c>
      <c r="O266" s="68">
        <v>17</v>
      </c>
      <c r="P266" s="68">
        <v>0</v>
      </c>
      <c r="Q266" s="68">
        <v>1</v>
      </c>
      <c r="R266" s="69">
        <v>2.7</v>
      </c>
      <c r="S266" s="69">
        <v>1</v>
      </c>
      <c r="T266" s="69" t="s">
        <v>943</v>
      </c>
      <c r="U266" s="69">
        <v>6</v>
      </c>
      <c r="V266" s="37">
        <f>parameters!$J$4*TechniqueData[[#This Row],[Mitigations Utility]] + parameters!$J$5*TechniqueData[[#This Row],[Detections Utility]]</f>
        <v>0.15238109523809523</v>
      </c>
      <c r="W266" s="37">
        <v>7</v>
      </c>
      <c r="X266" s="37">
        <v>0.127273</v>
      </c>
      <c r="Y266" s="37">
        <v>0.127273</v>
      </c>
      <c r="Z266" s="37">
        <v>18</v>
      </c>
      <c r="AA266" s="37">
        <v>0.18</v>
      </c>
      <c r="AB266" s="37">
        <v>0.18</v>
      </c>
      <c r="AC266" s="37"/>
      <c r="AD266" s="58" t="s">
        <v>418</v>
      </c>
      <c r="AE266" s="37" t="str" cm="1">
        <f t="array" ref="AE266">IF(SUMPRODUCT(--(NOT(ISERR(SEARCH({"Process","Command","Script","WMI","Module","Pipe","Service"},AD266)))))&gt;0,"1","0")</f>
        <v>1</v>
      </c>
      <c r="AF266" s="37">
        <v>262</v>
      </c>
      <c r="AG266" s="37" t="str" cm="1">
        <f t="array" ref="AG266">IF(SUMPRODUCT(--(NOT(ISERR(SEARCH({"Network","Firewall"},AD266)))))&gt;0,"1","0")</f>
        <v>0</v>
      </c>
      <c r="AH266" s="37">
        <v>262</v>
      </c>
      <c r="AI266" s="37" t="str" cm="1">
        <f t="array" ref="AI266">IF(SUMPRODUCT(--(NOT(ISERR(SEARCH({"File","Group","Logon","Schedule","User","Registry","Active","Application"},AD266)))))&gt;0,"1","0")</f>
        <v>0</v>
      </c>
      <c r="AJ266" s="37">
        <v>262</v>
      </c>
      <c r="AK266" s="37" t="str" cm="1">
        <f t="array" ref="AK266">IF(SUMPRODUCT(--(NOT(ISERR(SEARCH({"Cloud","Cluster","Container","Image","Instance","Pod","Snapshot","Volume"},AD266)))))&gt;0,"1","0")</f>
        <v>0</v>
      </c>
      <c r="AL266" s="37">
        <v>262</v>
      </c>
      <c r="AM266" s="37" t="str" cm="1">
        <f t="array" ref="AM266">IF(SUMPRODUCT(--(NOT(ISERR(SEARCH({"Drive","Firmware","Host","Kernel"},AD266)))))&gt;0,"1","0")</f>
        <v>0</v>
      </c>
      <c r="AN266" s="37">
        <v>0</v>
      </c>
      <c r="AO266" s="37">
        <v>0</v>
      </c>
      <c r="AP266" s="37">
        <f>parameters!$J$21*TechniqueData[[#This Row],[TAT Utility]]+parameters!$J$22*TechniqueData[[#This Row],[Count Utility]]</f>
        <v>0.3</v>
      </c>
      <c r="AQ266" s="37">
        <f>(TechniqueData[[#This Row],[Total Top Att&amp;ck Score ]]-parameters!$D$19)/(parameters!$D$20-parameters!$D$19)</f>
        <v>90.361942301587305</v>
      </c>
      <c r="AR266" s="37">
        <f>IF(TechniqueData[[#This Row],[TAT Utility (unclipped)]]&gt;1,1, IF(TechniqueData[[#This Row],[TAT Utility (unclipped)]]&lt;0,0, TechniqueData[[#This Row],[TAT Utility (unclipped)]]) )</f>
        <v>1</v>
      </c>
      <c r="AS266" s="37">
        <f>(TechniqueData[[#This Row],[Ransomware (Total '# of ATT&amp;CK Observations)]]-parameters!$D$21)/(parameters!$D$22-parameters!$D$21)</f>
        <v>0</v>
      </c>
      <c r="AT266" s="37">
        <f>IF(TechniqueData[[#This Row],[Count Utility (unclipped)]]&gt;1,1, IF(TechniqueData[[#This Row],[Count Utility (unclipped)]]&lt;0,0, TechniqueData[[#This Row],[Count Utility (unclipped)]]) )</f>
        <v>0</v>
      </c>
      <c r="AU26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67" spans="1:47" ht="34" x14ac:dyDescent="0.2">
      <c r="A267" s="37">
        <f>parameters!$J$21*TechniqueData[[#This Row],[TAT Utility]]+parameters!$J$22*TechniqueData[[#This Row],[Count Utility]]</f>
        <v>0.3</v>
      </c>
      <c r="B267" s="37">
        <f t="shared" si="4"/>
        <v>185.52872185714287</v>
      </c>
      <c r="C267" s="37" t="s">
        <v>944</v>
      </c>
      <c r="D267" s="58" t="s">
        <v>942</v>
      </c>
      <c r="E267" s="37" t="s">
        <v>945</v>
      </c>
      <c r="F267" s="37">
        <v>1</v>
      </c>
      <c r="G267" s="37">
        <v>1</v>
      </c>
      <c r="H267" s="37">
        <f>parameters!$J$10*TechniqueData[[#This Row],[Before Utility]]+parameters!$J$11*TechniqueData[[#This Row],[After Utility]]</f>
        <v>0.1</v>
      </c>
      <c r="I267" s="37">
        <f>(TechniqueData[[#This Row],[Num. TID Before]]-parameters!$D$8)/(parameters!$D$9-parameters!$D$8)</f>
        <v>0.1</v>
      </c>
      <c r="J267" s="37">
        <f>IF(TechniqueData[[#This Row],[Before Utility (unclipped)]]&gt;1,1, IF(TechniqueData[[#This Row],[Before Utility (unclipped)]]&lt;0,0, TechniqueData[[#This Row],[Before Utility (unclipped)]]))</f>
        <v>0.1</v>
      </c>
      <c r="K267" s="37">
        <f>(TechniqueData[[#This Row],[Num. TID After]]-parameters!$D$10)/(parameters!$D$11-parameters!$D$10)</f>
        <v>0.1</v>
      </c>
      <c r="L267" s="37">
        <f>IF(TechniqueData[[#This Row],[After Utility (unclipped)]]&gt;1,1, IF(TechniqueData[[#This Row],[After Utility (unclipped)]]&lt;0,0, TechniqueData[[#This Row],[After Utility (unclipped)]]))</f>
        <v>0.1</v>
      </c>
      <c r="M267" s="37">
        <v>0</v>
      </c>
      <c r="N267" s="68">
        <v>0</v>
      </c>
      <c r="O267" s="68">
        <v>2</v>
      </c>
      <c r="P267" s="68">
        <v>0</v>
      </c>
      <c r="Q267" s="68">
        <v>0</v>
      </c>
      <c r="R267" s="69">
        <v>2.7</v>
      </c>
      <c r="S267" s="69">
        <v>1</v>
      </c>
      <c r="T267" s="69" t="s">
        <v>943</v>
      </c>
      <c r="U267" s="69">
        <v>6</v>
      </c>
      <c r="V267" s="37">
        <f>parameters!$J$4*TechniqueData[[#This Row],[Mitigations Utility]] + parameters!$J$5*TechniqueData[[#This Row],[Detections Utility]]</f>
        <v>7.6190619047619049E-2</v>
      </c>
      <c r="W267" s="37">
        <v>7</v>
      </c>
      <c r="X267" s="37">
        <v>0.127273</v>
      </c>
      <c r="Y267" s="37">
        <v>0.127273</v>
      </c>
      <c r="Z267" s="37">
        <v>2</v>
      </c>
      <c r="AA267" s="37">
        <v>0.02</v>
      </c>
      <c r="AB267" s="37">
        <v>0.02</v>
      </c>
      <c r="AC267" s="37"/>
      <c r="AD267" s="58" t="s">
        <v>418</v>
      </c>
      <c r="AE267" s="37" t="str" cm="1">
        <f t="array" ref="AE267">IF(SUMPRODUCT(--(NOT(ISERR(SEARCH({"Process","Command","Script","WMI","Module","Pipe","Service"},AD267)))))&gt;0,"1","0")</f>
        <v>1</v>
      </c>
      <c r="AF267" s="37">
        <v>263</v>
      </c>
      <c r="AG267" s="37" t="str" cm="1">
        <f t="array" ref="AG267">IF(SUMPRODUCT(--(NOT(ISERR(SEARCH({"Network","Firewall"},AD267)))))&gt;0,"1","0")</f>
        <v>0</v>
      </c>
      <c r="AH267" s="37">
        <v>263</v>
      </c>
      <c r="AI267" s="37" t="str" cm="1">
        <f t="array" ref="AI267">IF(SUMPRODUCT(--(NOT(ISERR(SEARCH({"File","Group","Logon","Schedule","User","Registry","Active","Application"},AD267)))))&gt;0,"1","0")</f>
        <v>0</v>
      </c>
      <c r="AJ267" s="37">
        <v>263</v>
      </c>
      <c r="AK267" s="37" t="str" cm="1">
        <f t="array" ref="AK267">IF(SUMPRODUCT(--(NOT(ISERR(SEARCH({"Cloud","Cluster","Container","Image","Instance","Pod","Snapshot","Volume"},AD267)))))&gt;0,"1","0")</f>
        <v>0</v>
      </c>
      <c r="AL267" s="37">
        <v>263</v>
      </c>
      <c r="AM267" s="37" t="str" cm="1">
        <f t="array" ref="AM267">IF(SUMPRODUCT(--(NOT(ISERR(SEARCH({"Drive","Firmware","Host","Kernel"},AD267)))))&gt;0,"1","0")</f>
        <v>0</v>
      </c>
      <c r="AN267" s="37">
        <v>0</v>
      </c>
      <c r="AO267" s="37">
        <v>0</v>
      </c>
      <c r="AP267" s="37">
        <f>parameters!$J$21*TechniqueData[[#This Row],[TAT Utility]]+parameters!$J$22*TechniqueData[[#This Row],[Count Utility]]</f>
        <v>0.3</v>
      </c>
      <c r="AQ267" s="37">
        <f>(TechniqueData[[#This Row],[Total Top Att&amp;ck Score ]]-parameters!$D$19)/(parameters!$D$20-parameters!$D$19)</f>
        <v>61.84290728571429</v>
      </c>
      <c r="AR267" s="37">
        <f>IF(TechniqueData[[#This Row],[TAT Utility (unclipped)]]&gt;1,1, IF(TechniqueData[[#This Row],[TAT Utility (unclipped)]]&lt;0,0, TechniqueData[[#This Row],[TAT Utility (unclipped)]]) )</f>
        <v>1</v>
      </c>
      <c r="AS267" s="37">
        <f>(TechniqueData[[#This Row],[Ransomware (Total '# of ATT&amp;CK Observations)]]-parameters!$D$21)/(parameters!$D$22-parameters!$D$21)</f>
        <v>0</v>
      </c>
      <c r="AT267" s="37">
        <f>IF(TechniqueData[[#This Row],[Count Utility (unclipped)]]&gt;1,1, IF(TechniqueData[[#This Row],[Count Utility (unclipped)]]&lt;0,0, TechniqueData[[#This Row],[Count Utility (unclipped)]]) )</f>
        <v>0</v>
      </c>
      <c r="AU26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68" spans="1:47" ht="34" x14ac:dyDescent="0.2">
      <c r="A268" s="37">
        <f>parameters!$J$21*TechniqueData[[#This Row],[TAT Utility]]+parameters!$J$22*TechniqueData[[#This Row],[Count Utility]]</f>
        <v>0.3</v>
      </c>
      <c r="B268" s="37">
        <f t="shared" si="4"/>
        <v>120.80000000000001</v>
      </c>
      <c r="C268" s="37" t="s">
        <v>946</v>
      </c>
      <c r="D268" s="58" t="s">
        <v>947</v>
      </c>
      <c r="E268" s="37"/>
      <c r="F268" s="37">
        <v>1</v>
      </c>
      <c r="G268" s="37">
        <v>1</v>
      </c>
      <c r="H268" s="37">
        <f>parameters!$J$10*TechniqueData[[#This Row],[Before Utility]]+parameters!$J$11*TechniqueData[[#This Row],[After Utility]]</f>
        <v>0.1</v>
      </c>
      <c r="I268" s="37">
        <f>(TechniqueData[[#This Row],[Num. TID Before]]-parameters!$D$8)/(parameters!$D$9-parameters!$D$8)</f>
        <v>0.1</v>
      </c>
      <c r="J268" s="37">
        <f>IF(TechniqueData[[#This Row],[Before Utility (unclipped)]]&gt;1,1, IF(TechniqueData[[#This Row],[Before Utility (unclipped)]]&lt;0,0, TechniqueData[[#This Row],[Before Utility (unclipped)]]))</f>
        <v>0.1</v>
      </c>
      <c r="K268" s="37">
        <f>(TechniqueData[[#This Row],[Num. TID After]]-parameters!$D$10)/(parameters!$D$11-parameters!$D$10)</f>
        <v>0.1</v>
      </c>
      <c r="L268" s="37">
        <f>IF(TechniqueData[[#This Row],[After Utility (unclipped)]]&gt;1,1, IF(TechniqueData[[#This Row],[After Utility (unclipped)]]&lt;0,0, TechniqueData[[#This Row],[After Utility (unclipped)]]))</f>
        <v>0.1</v>
      </c>
      <c r="M268" s="37">
        <v>0</v>
      </c>
      <c r="N268" s="68">
        <v>0</v>
      </c>
      <c r="O268" s="68">
        <v>3</v>
      </c>
      <c r="P268" s="68">
        <v>0</v>
      </c>
      <c r="Q268" s="68">
        <v>0</v>
      </c>
      <c r="R268" s="69"/>
      <c r="S268" s="69">
        <v>0</v>
      </c>
      <c r="T268" s="69"/>
      <c r="U268" s="69">
        <v>0</v>
      </c>
      <c r="V268" s="37">
        <f>parameters!$J$4*TechniqueData[[#This Row],[Mitigations Utility]] + parameters!$J$5*TechniqueData[[#This Row],[Detections Utility]]</f>
        <v>1.4285714285714284E-2</v>
      </c>
      <c r="W268" s="37">
        <v>0</v>
      </c>
      <c r="X268" s="37">
        <v>0</v>
      </c>
      <c r="Y268" s="37">
        <v>0</v>
      </c>
      <c r="Z268" s="37">
        <v>3</v>
      </c>
      <c r="AA268" s="37">
        <v>0.03</v>
      </c>
      <c r="AB268" s="37">
        <v>0.03</v>
      </c>
      <c r="AC268" s="37"/>
      <c r="AD268" s="58" t="s">
        <v>585</v>
      </c>
      <c r="AE268" s="37" t="str" cm="1">
        <f t="array" ref="AE268">IF(SUMPRODUCT(--(NOT(ISERR(SEARCH({"Process","Command","Script","WMI","Module","Pipe","Service"},AD268)))))&gt;0,"1","0")</f>
        <v>1</v>
      </c>
      <c r="AF268" s="37">
        <v>264</v>
      </c>
      <c r="AG268" s="37" t="str" cm="1">
        <f t="array" ref="AG268">IF(SUMPRODUCT(--(NOT(ISERR(SEARCH({"Network","Firewall"},AD268)))))&gt;0,"1","0")</f>
        <v>0</v>
      </c>
      <c r="AH268" s="37">
        <v>264</v>
      </c>
      <c r="AI268" s="37" t="str" cm="1">
        <f t="array" ref="AI268">IF(SUMPRODUCT(--(NOT(ISERR(SEARCH({"File","Group","Logon","Schedule","User","Registry","Active","Application"},AD268)))))&gt;0,"1","0")</f>
        <v>1</v>
      </c>
      <c r="AJ268" s="37">
        <v>264</v>
      </c>
      <c r="AK268" s="37" t="str" cm="1">
        <f t="array" ref="AK268">IF(SUMPRODUCT(--(NOT(ISERR(SEARCH({"Cloud","Cluster","Container","Image","Instance","Pod","Snapshot","Volume"},AD268)))))&gt;0,"1","0")</f>
        <v>0</v>
      </c>
      <c r="AL268" s="37">
        <v>264</v>
      </c>
      <c r="AM268" s="37" t="str" cm="1">
        <f t="array" ref="AM268">IF(SUMPRODUCT(--(NOT(ISERR(SEARCH({"Drive","Firmware","Host","Kernel"},AD268)))))&gt;0,"1","0")</f>
        <v>0</v>
      </c>
      <c r="AN268" s="37">
        <v>0</v>
      </c>
      <c r="AO268" s="37">
        <v>0</v>
      </c>
      <c r="AP268" s="37">
        <f>parameters!$J$21*TechniqueData[[#This Row],[TAT Utility]]+parameters!$J$22*TechniqueData[[#This Row],[Count Utility]]</f>
        <v>0.3</v>
      </c>
      <c r="AQ268" s="37">
        <f>(TechniqueData[[#This Row],[Total Top Att&amp;ck Score ]]-parameters!$D$19)/(parameters!$D$20-parameters!$D$19)</f>
        <v>40.266666666666673</v>
      </c>
      <c r="AR268" s="37">
        <f>IF(TechniqueData[[#This Row],[TAT Utility (unclipped)]]&gt;1,1, IF(TechniqueData[[#This Row],[TAT Utility (unclipped)]]&lt;0,0, TechniqueData[[#This Row],[TAT Utility (unclipped)]]) )</f>
        <v>1</v>
      </c>
      <c r="AS268" s="37">
        <f>(TechniqueData[[#This Row],[Ransomware (Total '# of ATT&amp;CK Observations)]]-parameters!$D$21)/(parameters!$D$22-parameters!$D$21)</f>
        <v>0</v>
      </c>
      <c r="AT268" s="37">
        <f>IF(TechniqueData[[#This Row],[Count Utility (unclipped)]]&gt;1,1, IF(TechniqueData[[#This Row],[Count Utility (unclipped)]]&lt;0,0, TechniqueData[[#This Row],[Count Utility (unclipped)]]) )</f>
        <v>0</v>
      </c>
      <c r="AU26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69" spans="1:47" ht="85" x14ac:dyDescent="0.2">
      <c r="A269" s="37">
        <f>parameters!$J$21*TechniqueData[[#This Row],[TAT Utility]]+parameters!$J$22*TechniqueData[[#This Row],[Count Utility]]</f>
        <v>0.36666666666666664</v>
      </c>
      <c r="B269" s="37">
        <f t="shared" si="4"/>
        <v>1995.6903751428572</v>
      </c>
      <c r="C269" s="37" t="s">
        <v>948</v>
      </c>
      <c r="D269" s="58" t="s">
        <v>949</v>
      </c>
      <c r="E269" s="37"/>
      <c r="F269" s="37">
        <v>1</v>
      </c>
      <c r="G269" s="37">
        <v>1</v>
      </c>
      <c r="H269" s="37">
        <f>parameters!$J$10*TechniqueData[[#This Row],[Before Utility]]+parameters!$J$11*TechniqueData[[#This Row],[After Utility]]</f>
        <v>0.1</v>
      </c>
      <c r="I269" s="37">
        <f>(TechniqueData[[#This Row],[Num. TID Before]]-parameters!$D$8)/(parameters!$D$9-parameters!$D$8)</f>
        <v>0.1</v>
      </c>
      <c r="J269" s="37">
        <f>IF(TechniqueData[[#This Row],[Before Utility (unclipped)]]&gt;1,1, IF(TechniqueData[[#This Row],[Before Utility (unclipped)]]&lt;0,0, TechniqueData[[#This Row],[Before Utility (unclipped)]]))</f>
        <v>0.1</v>
      </c>
      <c r="K269" s="37">
        <f>(TechniqueData[[#This Row],[Num. TID After]]-parameters!$D$10)/(parameters!$D$11-parameters!$D$10)</f>
        <v>0.1</v>
      </c>
      <c r="L269" s="37">
        <f>IF(TechniqueData[[#This Row],[After Utility (unclipped)]]&gt;1,1, IF(TechniqueData[[#This Row],[After Utility (unclipped)]]&lt;0,0, TechniqueData[[#This Row],[After Utility (unclipped)]]))</f>
        <v>0.1</v>
      </c>
      <c r="M269" s="37">
        <v>1</v>
      </c>
      <c r="N269" s="68">
        <v>0</v>
      </c>
      <c r="O269" s="68">
        <v>94</v>
      </c>
      <c r="P269" s="68">
        <v>18</v>
      </c>
      <c r="Q269" s="68">
        <v>70</v>
      </c>
      <c r="R269" s="69" t="s">
        <v>950</v>
      </c>
      <c r="S269" s="69">
        <v>14</v>
      </c>
      <c r="T269" s="69" t="s">
        <v>951</v>
      </c>
      <c r="U269" s="69">
        <v>18</v>
      </c>
      <c r="V269" s="37">
        <f>parameters!$J$4*TechniqueData[[#This Row],[Mitigations Utility]] + parameters!$J$5*TechniqueData[[#This Row],[Detections Utility]]</f>
        <v>0.78095228571428565</v>
      </c>
      <c r="W269" s="37">
        <v>32</v>
      </c>
      <c r="X269" s="37">
        <v>0.58181799999999995</v>
      </c>
      <c r="Y269" s="37">
        <v>0.58181799999999995</v>
      </c>
      <c r="Z269" s="37">
        <v>182</v>
      </c>
      <c r="AA269" s="37">
        <v>1.82</v>
      </c>
      <c r="AB269" s="37">
        <v>1</v>
      </c>
      <c r="AC269" s="37"/>
      <c r="AD269" s="58" t="s">
        <v>952</v>
      </c>
      <c r="AE269" s="37" t="str" cm="1">
        <f t="array" ref="AE269">IF(SUMPRODUCT(--(NOT(ISERR(SEARCH({"Process","Command","Script","WMI","Module","Pipe","Service"},AD269)))))&gt;0,"1","0")</f>
        <v>1</v>
      </c>
      <c r="AF269" s="37">
        <v>265</v>
      </c>
      <c r="AG269" s="37" t="str" cm="1">
        <f t="array" ref="AG269">IF(SUMPRODUCT(--(NOT(ISERR(SEARCH({"Network","Firewall"},AD269)))))&gt;0,"1","0")</f>
        <v>1</v>
      </c>
      <c r="AH269" s="37">
        <v>265</v>
      </c>
      <c r="AI269" s="37" t="str" cm="1">
        <f t="array" ref="AI269">IF(SUMPRODUCT(--(NOT(ISERR(SEARCH({"File","Group","Logon","Schedule","User","Registry","Active","Application"},AD269)))))&gt;0,"1","0")</f>
        <v>1</v>
      </c>
      <c r="AJ269" s="37">
        <v>265</v>
      </c>
      <c r="AK269" s="37" t="str" cm="1">
        <f t="array" ref="AK269">IF(SUMPRODUCT(--(NOT(ISERR(SEARCH({"Cloud","Cluster","Container","Image","Instance","Pod","Snapshot","Volume"},AD269)))))&gt;0,"1","0")</f>
        <v>0</v>
      </c>
      <c r="AL269" s="37">
        <v>265</v>
      </c>
      <c r="AM269" s="37" t="str" cm="1">
        <f t="array" ref="AM269">IF(SUMPRODUCT(--(NOT(ISERR(SEARCH({"Drive","Firmware","Host","Kernel"},AD269)))))&gt;0,"1","0")</f>
        <v>0</v>
      </c>
      <c r="AN269" s="37">
        <v>0</v>
      </c>
      <c r="AO269" s="37">
        <v>2</v>
      </c>
      <c r="AP269" s="37">
        <f>parameters!$J$21*TechniqueData[[#This Row],[TAT Utility]]+parameters!$J$22*TechniqueData[[#This Row],[Count Utility]]</f>
        <v>0.36666666666666664</v>
      </c>
      <c r="AQ269" s="37">
        <f>(TechniqueData[[#This Row],[Total Top Att&amp;ck Score ]]-parameters!$D$19)/(parameters!$D$20-parameters!$D$19)</f>
        <v>665.23012504761903</v>
      </c>
      <c r="AR269" s="37">
        <f>IF(TechniqueData[[#This Row],[TAT Utility (unclipped)]]&gt;1,1, IF(TechniqueData[[#This Row],[TAT Utility (unclipped)]]&lt;0,0, TechniqueData[[#This Row],[TAT Utility (unclipped)]]) )</f>
        <v>1</v>
      </c>
      <c r="AS269" s="37">
        <f>(TechniqueData[[#This Row],[Ransomware (Total '# of ATT&amp;CK Observations)]]-parameters!$D$21)/(parameters!$D$22-parameters!$D$21)</f>
        <v>9.5238095238095233E-2</v>
      </c>
      <c r="AT269" s="37">
        <f>IF(TechniqueData[[#This Row],[Count Utility (unclipped)]]&gt;1,1, IF(TechniqueData[[#This Row],[Count Utility (unclipped)]]&lt;0,0, TechniqueData[[#This Row],[Count Utility (unclipped)]]) )</f>
        <v>9.5238095238095233E-2</v>
      </c>
      <c r="AU26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31.725244049886619</v>
      </c>
    </row>
    <row r="270" spans="1:47" ht="34" x14ac:dyDescent="0.2">
      <c r="A270" s="37">
        <f>parameters!$J$21*TechniqueData[[#This Row],[TAT Utility]]+parameters!$J$22*TechniqueData[[#This Row],[Count Utility]]</f>
        <v>0.3</v>
      </c>
      <c r="B270" s="37">
        <f t="shared" si="4"/>
        <v>334.71413357142859</v>
      </c>
      <c r="C270" s="37" t="s">
        <v>953</v>
      </c>
      <c r="D270" s="58" t="s">
        <v>949</v>
      </c>
      <c r="E270" s="37" t="s">
        <v>954</v>
      </c>
      <c r="F270" s="37">
        <v>1</v>
      </c>
      <c r="G270" s="37">
        <v>1</v>
      </c>
      <c r="H270" s="37">
        <f>parameters!$J$10*TechniqueData[[#This Row],[Before Utility]]+parameters!$J$11*TechniqueData[[#This Row],[After Utility]]</f>
        <v>0.1</v>
      </c>
      <c r="I270" s="37">
        <f>(TechniqueData[[#This Row],[Num. TID Before]]-parameters!$D$8)/(parameters!$D$9-parameters!$D$8)</f>
        <v>0.1</v>
      </c>
      <c r="J270" s="37">
        <f>IF(TechniqueData[[#This Row],[Before Utility (unclipped)]]&gt;1,1, IF(TechniqueData[[#This Row],[Before Utility (unclipped)]]&lt;0,0, TechniqueData[[#This Row],[Before Utility (unclipped)]]))</f>
        <v>0.1</v>
      </c>
      <c r="K270" s="37">
        <f>(TechniqueData[[#This Row],[Num. TID After]]-parameters!$D$10)/(parameters!$D$11-parameters!$D$10)</f>
        <v>0.1</v>
      </c>
      <c r="L270" s="37">
        <f>IF(TechniqueData[[#This Row],[After Utility (unclipped)]]&gt;1,1, IF(TechniqueData[[#This Row],[After Utility (unclipped)]]&lt;0,0, TechniqueData[[#This Row],[After Utility (unclipped)]]))</f>
        <v>0.1</v>
      </c>
      <c r="M270" s="37">
        <v>0</v>
      </c>
      <c r="N270" s="68">
        <v>1</v>
      </c>
      <c r="O270" s="68">
        <v>5</v>
      </c>
      <c r="P270" s="68">
        <v>1</v>
      </c>
      <c r="Q270" s="68">
        <v>8</v>
      </c>
      <c r="R270" s="69" t="s">
        <v>955</v>
      </c>
      <c r="S270" s="69">
        <v>5</v>
      </c>
      <c r="T270" s="69" t="s">
        <v>956</v>
      </c>
      <c r="U270" s="69">
        <v>10</v>
      </c>
      <c r="V270" s="37">
        <f>parameters!$J$4*TechniqueData[[#This Row],[Mitigations Utility]] + parameters!$J$5*TechniqueData[[#This Row],[Detections Utility]]</f>
        <v>0.21428557142857144</v>
      </c>
      <c r="W270" s="37">
        <v>15</v>
      </c>
      <c r="X270" s="37">
        <v>0.272727</v>
      </c>
      <c r="Y270" s="37">
        <v>0.272727</v>
      </c>
      <c r="Z270" s="37">
        <v>15</v>
      </c>
      <c r="AA270" s="37">
        <v>0.15</v>
      </c>
      <c r="AB270" s="37">
        <v>0.15</v>
      </c>
      <c r="AC270" s="37"/>
      <c r="AD270" s="58" t="s">
        <v>957</v>
      </c>
      <c r="AE270" s="37" t="str" cm="1">
        <f t="array" ref="AE270">IF(SUMPRODUCT(--(NOT(ISERR(SEARCH({"Process","Command","Script","WMI","Module","Pipe","Service"},AD270)))))&gt;0,"1","0")</f>
        <v>1</v>
      </c>
      <c r="AF270" s="37">
        <v>266</v>
      </c>
      <c r="AG270" s="37" t="str" cm="1">
        <f t="array" ref="AG270">IF(SUMPRODUCT(--(NOT(ISERR(SEARCH({"Network","Firewall"},AD270)))))&gt;0,"1","0")</f>
        <v>0</v>
      </c>
      <c r="AH270" s="37">
        <v>266</v>
      </c>
      <c r="AI270" s="37" t="str" cm="1">
        <f t="array" ref="AI270">IF(SUMPRODUCT(--(NOT(ISERR(SEARCH({"File","Group","Logon","Schedule","User","Registry","Active","Application"},AD270)))))&gt;0,"1","0")</f>
        <v>1</v>
      </c>
      <c r="AJ270" s="37">
        <v>266</v>
      </c>
      <c r="AK270" s="37" t="str" cm="1">
        <f t="array" ref="AK270">IF(SUMPRODUCT(--(NOT(ISERR(SEARCH({"Cloud","Cluster","Container","Image","Instance","Pod","Snapshot","Volume"},AD270)))))&gt;0,"1","0")</f>
        <v>0</v>
      </c>
      <c r="AL270" s="37">
        <v>266</v>
      </c>
      <c r="AM270" s="37" t="str" cm="1">
        <f t="array" ref="AM270">IF(SUMPRODUCT(--(NOT(ISERR(SEARCH({"Drive","Firmware","Host","Kernel"},AD270)))))&gt;0,"1","0")</f>
        <v>0</v>
      </c>
      <c r="AN270" s="37">
        <v>0</v>
      </c>
      <c r="AO270" s="37">
        <v>0</v>
      </c>
      <c r="AP270" s="37">
        <f>parameters!$J$21*TechniqueData[[#This Row],[TAT Utility]]+parameters!$J$22*TechniqueData[[#This Row],[Count Utility]]</f>
        <v>0.3</v>
      </c>
      <c r="AQ270" s="37">
        <f>(TechniqueData[[#This Row],[Total Top Att&amp;ck Score ]]-parameters!$D$19)/(parameters!$D$20-parameters!$D$19)</f>
        <v>111.57137785714286</v>
      </c>
      <c r="AR270" s="37">
        <f>IF(TechniqueData[[#This Row],[TAT Utility (unclipped)]]&gt;1,1, IF(TechniqueData[[#This Row],[TAT Utility (unclipped)]]&lt;0,0, TechniqueData[[#This Row],[TAT Utility (unclipped)]]) )</f>
        <v>1</v>
      </c>
      <c r="AS270" s="37">
        <f>(TechniqueData[[#This Row],[Ransomware (Total '# of ATT&amp;CK Observations)]]-parameters!$D$21)/(parameters!$D$22-parameters!$D$21)</f>
        <v>0</v>
      </c>
      <c r="AT270" s="37">
        <f>IF(TechniqueData[[#This Row],[Count Utility (unclipped)]]&gt;1,1, IF(TechniqueData[[#This Row],[Count Utility (unclipped)]]&lt;0,0, TechniqueData[[#This Row],[Count Utility (unclipped)]]) )</f>
        <v>0</v>
      </c>
      <c r="AU27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71" spans="1:47" ht="68" x14ac:dyDescent="0.2">
      <c r="A271" s="37">
        <f>parameters!$J$21*TechniqueData[[#This Row],[TAT Utility]]+parameters!$J$22*TechniqueData[[#This Row],[Count Utility]]</f>
        <v>0.3</v>
      </c>
      <c r="B271" s="37">
        <f t="shared" si="4"/>
        <v>295.24766995238093</v>
      </c>
      <c r="C271" s="37" t="s">
        <v>958</v>
      </c>
      <c r="D271" s="58" t="s">
        <v>949</v>
      </c>
      <c r="E271" s="37" t="s">
        <v>959</v>
      </c>
      <c r="F271" s="37">
        <v>1</v>
      </c>
      <c r="G271" s="37">
        <v>1</v>
      </c>
      <c r="H271" s="37">
        <f>parameters!$J$10*TechniqueData[[#This Row],[Before Utility]]+parameters!$J$11*TechniqueData[[#This Row],[After Utility]]</f>
        <v>0.1</v>
      </c>
      <c r="I271" s="37">
        <f>(TechniqueData[[#This Row],[Num. TID Before]]-parameters!$D$8)/(parameters!$D$9-parameters!$D$8)</f>
        <v>0.1</v>
      </c>
      <c r="J271" s="37">
        <f>IF(TechniqueData[[#This Row],[Before Utility (unclipped)]]&gt;1,1, IF(TechniqueData[[#This Row],[Before Utility (unclipped)]]&lt;0,0, TechniqueData[[#This Row],[Before Utility (unclipped)]]))</f>
        <v>0.1</v>
      </c>
      <c r="K271" s="37">
        <f>(TechniqueData[[#This Row],[Num. TID After]]-parameters!$D$10)/(parameters!$D$11-parameters!$D$10)</f>
        <v>0.1</v>
      </c>
      <c r="L271" s="37">
        <f>IF(TechniqueData[[#This Row],[After Utility (unclipped)]]&gt;1,1, IF(TechniqueData[[#This Row],[After Utility (unclipped)]]&lt;0,0, TechniqueData[[#This Row],[After Utility (unclipped)]]))</f>
        <v>0.1</v>
      </c>
      <c r="M271" s="37">
        <v>0</v>
      </c>
      <c r="N271" s="68">
        <v>0</v>
      </c>
      <c r="O271" s="68">
        <v>1</v>
      </c>
      <c r="P271" s="68">
        <v>1</v>
      </c>
      <c r="Q271" s="68">
        <v>1</v>
      </c>
      <c r="R271" s="69" t="s">
        <v>960</v>
      </c>
      <c r="S271" s="69">
        <v>6</v>
      </c>
      <c r="T271" s="69" t="s">
        <v>961</v>
      </c>
      <c r="U271" s="69">
        <v>11</v>
      </c>
      <c r="V271" s="37">
        <f>parameters!$J$4*TechniqueData[[#This Row],[Mitigations Utility]] + parameters!$J$5*TechniqueData[[#This Row],[Detections Utility]]</f>
        <v>0.17619052380952382</v>
      </c>
      <c r="W271" s="37">
        <v>17</v>
      </c>
      <c r="X271" s="37">
        <v>0.309091</v>
      </c>
      <c r="Y271" s="37">
        <v>0.309091</v>
      </c>
      <c r="Z271" s="37">
        <v>3</v>
      </c>
      <c r="AA271" s="37">
        <v>0.03</v>
      </c>
      <c r="AB271" s="37">
        <v>0.03</v>
      </c>
      <c r="AC271" s="37"/>
      <c r="AD271" s="58" t="s">
        <v>962</v>
      </c>
      <c r="AE271" s="37" t="str" cm="1">
        <f t="array" ref="AE271">IF(SUMPRODUCT(--(NOT(ISERR(SEARCH({"Process","Command","Script","WMI","Module","Pipe","Service"},AD271)))))&gt;0,"1","0")</f>
        <v>1</v>
      </c>
      <c r="AF271" s="37">
        <v>267</v>
      </c>
      <c r="AG271" s="37" t="str" cm="1">
        <f t="array" ref="AG271">IF(SUMPRODUCT(--(NOT(ISERR(SEARCH({"Network","Firewall"},AD271)))))&gt;0,"1","0")</f>
        <v>0</v>
      </c>
      <c r="AH271" s="37">
        <v>267</v>
      </c>
      <c r="AI271" s="37" t="str" cm="1">
        <f t="array" ref="AI271">IF(SUMPRODUCT(--(NOT(ISERR(SEARCH({"File","Group","Logon","Schedule","User","Registry","Active","Application"},AD271)))))&gt;0,"1","0")</f>
        <v>1</v>
      </c>
      <c r="AJ271" s="37">
        <v>267</v>
      </c>
      <c r="AK271" s="37" t="str" cm="1">
        <f t="array" ref="AK271">IF(SUMPRODUCT(--(NOT(ISERR(SEARCH({"Cloud","Cluster","Container","Image","Instance","Pod","Snapshot","Volume"},AD271)))))&gt;0,"1","0")</f>
        <v>0</v>
      </c>
      <c r="AL271" s="37">
        <v>267</v>
      </c>
      <c r="AM271" s="37" t="str" cm="1">
        <f t="array" ref="AM271">IF(SUMPRODUCT(--(NOT(ISERR(SEARCH({"Drive","Firmware","Host","Kernel"},AD271)))))&gt;0,"1","0")</f>
        <v>0</v>
      </c>
      <c r="AN271" s="37">
        <v>0</v>
      </c>
      <c r="AO271" s="37">
        <v>0</v>
      </c>
      <c r="AP271" s="37">
        <f>parameters!$J$21*TechniqueData[[#This Row],[TAT Utility]]+parameters!$J$22*TechniqueData[[#This Row],[Count Utility]]</f>
        <v>0.3</v>
      </c>
      <c r="AQ271" s="37">
        <f>(TechniqueData[[#This Row],[Total Top Att&amp;ck Score ]]-parameters!$D$19)/(parameters!$D$20-parameters!$D$19)</f>
        <v>98.415889984126977</v>
      </c>
      <c r="AR271" s="37">
        <f>IF(TechniqueData[[#This Row],[TAT Utility (unclipped)]]&gt;1,1, IF(TechniqueData[[#This Row],[TAT Utility (unclipped)]]&lt;0,0, TechniqueData[[#This Row],[TAT Utility (unclipped)]]) )</f>
        <v>1</v>
      </c>
      <c r="AS271" s="37">
        <f>(TechniqueData[[#This Row],[Ransomware (Total '# of ATT&amp;CK Observations)]]-parameters!$D$21)/(parameters!$D$22-parameters!$D$21)</f>
        <v>0</v>
      </c>
      <c r="AT271" s="37">
        <f>IF(TechniqueData[[#This Row],[Count Utility (unclipped)]]&gt;1,1, IF(TechniqueData[[#This Row],[Count Utility (unclipped)]]&lt;0,0, TechniqueData[[#This Row],[Count Utility (unclipped)]]) )</f>
        <v>0</v>
      </c>
      <c r="AU27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72" spans="1:47" ht="51" x14ac:dyDescent="0.2">
      <c r="A272" s="37">
        <f>parameters!$J$21*TechniqueData[[#This Row],[TAT Utility]]+parameters!$J$22*TechniqueData[[#This Row],[Count Utility]]</f>
        <v>0.3</v>
      </c>
      <c r="B272" s="37">
        <f t="shared" si="4"/>
        <v>347.44777233333332</v>
      </c>
      <c r="C272" s="37" t="s">
        <v>963</v>
      </c>
      <c r="D272" s="58" t="s">
        <v>949</v>
      </c>
      <c r="E272" s="37" t="s">
        <v>964</v>
      </c>
      <c r="F272" s="37">
        <v>1</v>
      </c>
      <c r="G272" s="37">
        <v>1</v>
      </c>
      <c r="H272" s="37">
        <f>parameters!$J$10*TechniqueData[[#This Row],[Before Utility]]+parameters!$J$11*TechniqueData[[#This Row],[After Utility]]</f>
        <v>0.1</v>
      </c>
      <c r="I272" s="37">
        <f>(TechniqueData[[#This Row],[Num. TID Before]]-parameters!$D$8)/(parameters!$D$9-parameters!$D$8)</f>
        <v>0.1</v>
      </c>
      <c r="J272" s="37">
        <f>IF(TechniqueData[[#This Row],[Before Utility (unclipped)]]&gt;1,1, IF(TechniqueData[[#This Row],[Before Utility (unclipped)]]&lt;0,0, TechniqueData[[#This Row],[Before Utility (unclipped)]]))</f>
        <v>0.1</v>
      </c>
      <c r="K272" s="37">
        <f>(TechniqueData[[#This Row],[Num. TID After]]-parameters!$D$10)/(parameters!$D$11-parameters!$D$10)</f>
        <v>0.1</v>
      </c>
      <c r="L272" s="37">
        <f>IF(TechniqueData[[#This Row],[After Utility (unclipped)]]&gt;1,1, IF(TechniqueData[[#This Row],[After Utility (unclipped)]]&lt;0,0, TechniqueData[[#This Row],[After Utility (unclipped)]]))</f>
        <v>0.1</v>
      </c>
      <c r="M272" s="37">
        <v>0</v>
      </c>
      <c r="N272" s="68">
        <v>1</v>
      </c>
      <c r="O272" s="68">
        <v>7</v>
      </c>
      <c r="P272" s="68">
        <v>0</v>
      </c>
      <c r="Q272" s="68">
        <v>3</v>
      </c>
      <c r="R272" s="69" t="s">
        <v>738</v>
      </c>
      <c r="S272" s="69">
        <v>7</v>
      </c>
      <c r="T272" s="69" t="s">
        <v>965</v>
      </c>
      <c r="U272" s="69">
        <v>11</v>
      </c>
      <c r="V272" s="37">
        <f>parameters!$J$4*TechniqueData[[#This Row],[Mitigations Utility]] + parameters!$J$5*TechniqueData[[#This Row],[Detections Utility]]</f>
        <v>0.22380966666666668</v>
      </c>
      <c r="W272" s="37">
        <v>18</v>
      </c>
      <c r="X272" s="37">
        <v>0.32727299999999998</v>
      </c>
      <c r="Y272" s="37">
        <v>0.32727299999999998</v>
      </c>
      <c r="Z272" s="37">
        <v>11</v>
      </c>
      <c r="AA272" s="37">
        <v>0.11</v>
      </c>
      <c r="AB272" s="37">
        <v>0.11</v>
      </c>
      <c r="AC272" s="37"/>
      <c r="AD272" s="58" t="s">
        <v>316</v>
      </c>
      <c r="AE272" s="37" t="str" cm="1">
        <f t="array" ref="AE272">IF(SUMPRODUCT(--(NOT(ISERR(SEARCH({"Process","Command","Script","WMI","Module","Pipe","Service"},AD272)))))&gt;0,"1","0")</f>
        <v>1</v>
      </c>
      <c r="AF272" s="37">
        <v>268</v>
      </c>
      <c r="AG272" s="37" t="str" cm="1">
        <f t="array" ref="AG272">IF(SUMPRODUCT(--(NOT(ISERR(SEARCH({"Network","Firewall"},AD272)))))&gt;0,"1","0")</f>
        <v>1</v>
      </c>
      <c r="AH272" s="37">
        <v>268</v>
      </c>
      <c r="AI272" s="37" t="str" cm="1">
        <f t="array" ref="AI272">IF(SUMPRODUCT(--(NOT(ISERR(SEARCH({"File","Group","Logon","Schedule","User","Registry","Active","Application"},AD272)))))&gt;0,"1","0")</f>
        <v>0</v>
      </c>
      <c r="AJ272" s="37">
        <v>268</v>
      </c>
      <c r="AK272" s="37" t="str" cm="1">
        <f t="array" ref="AK272">IF(SUMPRODUCT(--(NOT(ISERR(SEARCH({"Cloud","Cluster","Container","Image","Instance","Pod","Snapshot","Volume"},AD272)))))&gt;0,"1","0")</f>
        <v>0</v>
      </c>
      <c r="AL272" s="37">
        <v>268</v>
      </c>
      <c r="AM272" s="37" t="str" cm="1">
        <f t="array" ref="AM272">IF(SUMPRODUCT(--(NOT(ISERR(SEARCH({"Drive","Firmware","Host","Kernel"},AD272)))))&gt;0,"1","0")</f>
        <v>0</v>
      </c>
      <c r="AN272" s="37">
        <v>0</v>
      </c>
      <c r="AO272" s="37">
        <v>0</v>
      </c>
      <c r="AP272" s="37">
        <f>parameters!$J$21*TechniqueData[[#This Row],[TAT Utility]]+parameters!$J$22*TechniqueData[[#This Row],[Count Utility]]</f>
        <v>0.3</v>
      </c>
      <c r="AQ272" s="37">
        <f>(TechniqueData[[#This Row],[Total Top Att&amp;ck Score ]]-parameters!$D$19)/(parameters!$D$20-parameters!$D$19)</f>
        <v>115.8159241111111</v>
      </c>
      <c r="AR272" s="37">
        <f>IF(TechniqueData[[#This Row],[TAT Utility (unclipped)]]&gt;1,1, IF(TechniqueData[[#This Row],[TAT Utility (unclipped)]]&lt;0,0, TechniqueData[[#This Row],[TAT Utility (unclipped)]]) )</f>
        <v>1</v>
      </c>
      <c r="AS272" s="37">
        <f>(TechniqueData[[#This Row],[Ransomware (Total '# of ATT&amp;CK Observations)]]-parameters!$D$21)/(parameters!$D$22-parameters!$D$21)</f>
        <v>0</v>
      </c>
      <c r="AT272" s="37">
        <f>IF(TechniqueData[[#This Row],[Count Utility (unclipped)]]&gt;1,1, IF(TechniqueData[[#This Row],[Count Utility (unclipped)]]&lt;0,0, TechniqueData[[#This Row],[Count Utility (unclipped)]]) )</f>
        <v>0</v>
      </c>
      <c r="AU27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73" spans="1:47" ht="34" x14ac:dyDescent="0.2">
      <c r="A273" s="37">
        <f>parameters!$J$21*TechniqueData[[#This Row],[TAT Utility]]+parameters!$J$22*TechniqueData[[#This Row],[Count Utility]]</f>
        <v>0.3</v>
      </c>
      <c r="B273" s="37">
        <f t="shared" si="4"/>
        <v>343.61443957142859</v>
      </c>
      <c r="C273" s="37" t="s">
        <v>966</v>
      </c>
      <c r="D273" s="58" t="s">
        <v>949</v>
      </c>
      <c r="E273" s="37" t="s">
        <v>967</v>
      </c>
      <c r="F273" s="37">
        <v>1</v>
      </c>
      <c r="G273" s="37">
        <v>1</v>
      </c>
      <c r="H273" s="37">
        <f>parameters!$J$10*TechniqueData[[#This Row],[Before Utility]]+parameters!$J$11*TechniqueData[[#This Row],[After Utility]]</f>
        <v>0.1</v>
      </c>
      <c r="I273" s="37">
        <f>(TechniqueData[[#This Row],[Num. TID Before]]-parameters!$D$8)/(parameters!$D$9-parameters!$D$8)</f>
        <v>0.1</v>
      </c>
      <c r="J273" s="37">
        <f>IF(TechniqueData[[#This Row],[Before Utility (unclipped)]]&gt;1,1, IF(TechniqueData[[#This Row],[Before Utility (unclipped)]]&lt;0,0, TechniqueData[[#This Row],[Before Utility (unclipped)]]))</f>
        <v>0.1</v>
      </c>
      <c r="K273" s="37">
        <f>(TechniqueData[[#This Row],[Num. TID After]]-parameters!$D$10)/(parameters!$D$11-parameters!$D$10)</f>
        <v>0.1</v>
      </c>
      <c r="L273" s="37">
        <f>IF(TechniqueData[[#This Row],[After Utility (unclipped)]]&gt;1,1, IF(TechniqueData[[#This Row],[After Utility (unclipped)]]&lt;0,0, TechniqueData[[#This Row],[After Utility (unclipped)]]))</f>
        <v>0.1</v>
      </c>
      <c r="M273" s="37">
        <v>0</v>
      </c>
      <c r="N273" s="68">
        <v>0</v>
      </c>
      <c r="O273" s="68">
        <v>0</v>
      </c>
      <c r="P273" s="68">
        <v>1</v>
      </c>
      <c r="Q273" s="68">
        <v>9</v>
      </c>
      <c r="R273" s="69" t="s">
        <v>738</v>
      </c>
      <c r="S273" s="69">
        <v>7</v>
      </c>
      <c r="T273" s="69" t="s">
        <v>965</v>
      </c>
      <c r="U273" s="69">
        <v>11</v>
      </c>
      <c r="V273" s="37">
        <f>parameters!$J$4*TechniqueData[[#This Row],[Mitigations Utility]] + parameters!$J$5*TechniqueData[[#This Row],[Detections Utility]]</f>
        <v>0.21904776190476191</v>
      </c>
      <c r="W273" s="37">
        <v>18</v>
      </c>
      <c r="X273" s="37">
        <v>0.32727299999999998</v>
      </c>
      <c r="Y273" s="37">
        <v>0.32727299999999998</v>
      </c>
      <c r="Z273" s="37">
        <v>10</v>
      </c>
      <c r="AA273" s="37">
        <v>0.1</v>
      </c>
      <c r="AB273" s="37">
        <v>0.1</v>
      </c>
      <c r="AC273" s="37"/>
      <c r="AD273" s="58" t="s">
        <v>159</v>
      </c>
      <c r="AE273" s="37" t="str" cm="1">
        <f t="array" ref="AE273">IF(SUMPRODUCT(--(NOT(ISERR(SEARCH({"Process","Command","Script","WMI","Module","Pipe","Service"},AD273)))))&gt;0,"1","0")</f>
        <v>1</v>
      </c>
      <c r="AF273" s="37">
        <v>269</v>
      </c>
      <c r="AG273" s="37" t="str" cm="1">
        <f t="array" ref="AG273">IF(SUMPRODUCT(--(NOT(ISERR(SEARCH({"Network","Firewall"},AD273)))))&gt;0,"1","0")</f>
        <v>0</v>
      </c>
      <c r="AH273" s="37">
        <v>269</v>
      </c>
      <c r="AI273" s="37" t="str" cm="1">
        <f t="array" ref="AI273">IF(SUMPRODUCT(--(NOT(ISERR(SEARCH({"File","Group","Logon","Schedule","User","Registry","Active","Application"},AD273)))))&gt;0,"1","0")</f>
        <v>0</v>
      </c>
      <c r="AJ273" s="37">
        <v>269</v>
      </c>
      <c r="AK273" s="37" t="str" cm="1">
        <f t="array" ref="AK273">IF(SUMPRODUCT(--(NOT(ISERR(SEARCH({"Cloud","Cluster","Container","Image","Instance","Pod","Snapshot","Volume"},AD273)))))&gt;0,"1","0")</f>
        <v>0</v>
      </c>
      <c r="AL273" s="37">
        <v>269</v>
      </c>
      <c r="AM273" s="37" t="str" cm="1">
        <f t="array" ref="AM273">IF(SUMPRODUCT(--(NOT(ISERR(SEARCH({"Drive","Firmware","Host","Kernel"},AD273)))))&gt;0,"1","0")</f>
        <v>0</v>
      </c>
      <c r="AN273" s="37">
        <v>0</v>
      </c>
      <c r="AO273" s="37">
        <v>0</v>
      </c>
      <c r="AP273" s="37">
        <f>parameters!$J$21*TechniqueData[[#This Row],[TAT Utility]]+parameters!$J$22*TechniqueData[[#This Row],[Count Utility]]</f>
        <v>0.3</v>
      </c>
      <c r="AQ273" s="37">
        <f>(TechniqueData[[#This Row],[Total Top Att&amp;ck Score ]]-parameters!$D$19)/(parameters!$D$20-parameters!$D$19)</f>
        <v>114.53814652380953</v>
      </c>
      <c r="AR273" s="37">
        <f>IF(TechniqueData[[#This Row],[TAT Utility (unclipped)]]&gt;1,1, IF(TechniqueData[[#This Row],[TAT Utility (unclipped)]]&lt;0,0, TechniqueData[[#This Row],[TAT Utility (unclipped)]]) )</f>
        <v>1</v>
      </c>
      <c r="AS273" s="37">
        <f>(TechniqueData[[#This Row],[Ransomware (Total '# of ATT&amp;CK Observations)]]-parameters!$D$21)/(parameters!$D$22-parameters!$D$21)</f>
        <v>0</v>
      </c>
      <c r="AT273" s="37">
        <f>IF(TechniqueData[[#This Row],[Count Utility (unclipped)]]&gt;1,1, IF(TechniqueData[[#This Row],[Count Utility (unclipped)]]&lt;0,0, TechniqueData[[#This Row],[Count Utility (unclipped)]]) )</f>
        <v>0</v>
      </c>
      <c r="AU27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74" spans="1:47" ht="51" x14ac:dyDescent="0.2">
      <c r="A274" s="37">
        <f>parameters!$J$21*TechniqueData[[#This Row],[TAT Utility]]+parameters!$J$22*TechniqueData[[#This Row],[Count Utility]]</f>
        <v>0.33333333333333331</v>
      </c>
      <c r="B274" s="37">
        <f t="shared" si="4"/>
        <v>416.95729728571428</v>
      </c>
      <c r="C274" s="37" t="s">
        <v>968</v>
      </c>
      <c r="D274" s="58" t="s">
        <v>949</v>
      </c>
      <c r="E274" s="37" t="s">
        <v>969</v>
      </c>
      <c r="F274" s="37">
        <v>1</v>
      </c>
      <c r="G274" s="37">
        <v>1</v>
      </c>
      <c r="H274" s="37">
        <f>parameters!$J$10*TechniqueData[[#This Row],[Before Utility]]+parameters!$J$11*TechniqueData[[#This Row],[After Utility]]</f>
        <v>0.1</v>
      </c>
      <c r="I274" s="37">
        <f>(TechniqueData[[#This Row],[Num. TID Before]]-parameters!$D$8)/(parameters!$D$9-parameters!$D$8)</f>
        <v>0.1</v>
      </c>
      <c r="J274" s="37">
        <f>IF(TechniqueData[[#This Row],[Before Utility (unclipped)]]&gt;1,1, IF(TechniqueData[[#This Row],[Before Utility (unclipped)]]&lt;0,0, TechniqueData[[#This Row],[Before Utility (unclipped)]]))</f>
        <v>0.1</v>
      </c>
      <c r="K274" s="37">
        <f>(TechniqueData[[#This Row],[Num. TID After]]-parameters!$D$10)/(parameters!$D$11-parameters!$D$10)</f>
        <v>0.1</v>
      </c>
      <c r="L274" s="37">
        <f>IF(TechniqueData[[#This Row],[After Utility (unclipped)]]&gt;1,1, IF(TechniqueData[[#This Row],[After Utility (unclipped)]]&lt;0,0, TechniqueData[[#This Row],[After Utility (unclipped)]]))</f>
        <v>0.1</v>
      </c>
      <c r="M274" s="37">
        <v>0</v>
      </c>
      <c r="N274" s="68">
        <v>0</v>
      </c>
      <c r="O274" s="68">
        <v>8</v>
      </c>
      <c r="P274" s="68">
        <v>4</v>
      </c>
      <c r="Q274" s="68">
        <v>12</v>
      </c>
      <c r="R274" s="69" t="s">
        <v>738</v>
      </c>
      <c r="S274" s="69">
        <v>7</v>
      </c>
      <c r="T274" s="69" t="s">
        <v>965</v>
      </c>
      <c r="U274" s="69">
        <v>11</v>
      </c>
      <c r="V274" s="37">
        <f>parameters!$J$4*TechniqueData[[#This Row],[Mitigations Utility]] + parameters!$J$5*TechniqueData[[#This Row],[Detections Utility]]</f>
        <v>0.28571442857142859</v>
      </c>
      <c r="W274" s="37">
        <v>18</v>
      </c>
      <c r="X274" s="37">
        <v>0.32727299999999998</v>
      </c>
      <c r="Y274" s="37">
        <v>0.32727299999999998</v>
      </c>
      <c r="Z274" s="37">
        <v>24</v>
      </c>
      <c r="AA274" s="37">
        <v>0.24</v>
      </c>
      <c r="AB274" s="37">
        <v>0.24</v>
      </c>
      <c r="AC274" s="37"/>
      <c r="AD274" s="58" t="s">
        <v>970</v>
      </c>
      <c r="AE274" s="37" t="str" cm="1">
        <f t="array" ref="AE274">IF(SUMPRODUCT(--(NOT(ISERR(SEARCH({"Process","Command","Script","WMI","Module","Pipe","Service"},AD274)))))&gt;0,"1","0")</f>
        <v>1</v>
      </c>
      <c r="AF274" s="37">
        <v>270</v>
      </c>
      <c r="AG274" s="37" t="str" cm="1">
        <f t="array" ref="AG274">IF(SUMPRODUCT(--(NOT(ISERR(SEARCH({"Network","Firewall"},AD274)))))&gt;0,"1","0")</f>
        <v>1</v>
      </c>
      <c r="AH274" s="37">
        <v>270</v>
      </c>
      <c r="AI274" s="37" t="str" cm="1">
        <f t="array" ref="AI274">IF(SUMPRODUCT(--(NOT(ISERR(SEARCH({"File","Group","Logon","Schedule","User","Registry","Active","Application"},AD274)))))&gt;0,"1","0")</f>
        <v>1</v>
      </c>
      <c r="AJ274" s="37">
        <v>270</v>
      </c>
      <c r="AK274" s="37" t="str" cm="1">
        <f t="array" ref="AK274">IF(SUMPRODUCT(--(NOT(ISERR(SEARCH({"Cloud","Cluster","Container","Image","Instance","Pod","Snapshot","Volume"},AD274)))))&gt;0,"1","0")</f>
        <v>0</v>
      </c>
      <c r="AL274" s="37">
        <v>270</v>
      </c>
      <c r="AM274" s="37" t="str" cm="1">
        <f t="array" ref="AM274">IF(SUMPRODUCT(--(NOT(ISERR(SEARCH({"Drive","Firmware","Host","Kernel"},AD274)))))&gt;0,"1","0")</f>
        <v>0</v>
      </c>
      <c r="AN274" s="37">
        <v>0</v>
      </c>
      <c r="AO274" s="37">
        <v>1</v>
      </c>
      <c r="AP274" s="37">
        <f>parameters!$J$21*TechniqueData[[#This Row],[TAT Utility]]+parameters!$J$22*TechniqueData[[#This Row],[Count Utility]]</f>
        <v>0.33333333333333331</v>
      </c>
      <c r="AQ274" s="37">
        <f>(TechniqueData[[#This Row],[Total Top Att&amp;ck Score ]]-parameters!$D$19)/(parameters!$D$20-parameters!$D$19)</f>
        <v>138.98576576190476</v>
      </c>
      <c r="AR274" s="37">
        <f>IF(TechniqueData[[#This Row],[TAT Utility (unclipped)]]&gt;1,1, IF(TechniqueData[[#This Row],[TAT Utility (unclipped)]]&lt;0,0, TechniqueData[[#This Row],[TAT Utility (unclipped)]]) )</f>
        <v>1</v>
      </c>
      <c r="AS274" s="37">
        <f>(TechniqueData[[#This Row],[Ransomware (Total '# of ATT&amp;CK Observations)]]-parameters!$D$21)/(parameters!$D$22-parameters!$D$21)</f>
        <v>4.7619047619047616E-2</v>
      </c>
      <c r="AT274" s="37">
        <f>IF(TechniqueData[[#This Row],[Count Utility (unclipped)]]&gt;1,1, IF(TechniqueData[[#This Row],[Count Utility (unclipped)]]&lt;0,0, TechniqueData[[#This Row],[Count Utility (unclipped)]]) )</f>
        <v>4.7619047619047616E-2</v>
      </c>
      <c r="AU27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3.3329944229024941</v>
      </c>
    </row>
    <row r="275" spans="1:47" ht="51" x14ac:dyDescent="0.2">
      <c r="A275" s="37">
        <f>parameters!$J$21*TechniqueData[[#This Row],[TAT Utility]]+parameters!$J$22*TechniqueData[[#This Row],[Count Utility]]</f>
        <v>0.36666666666666664</v>
      </c>
      <c r="B275" s="37">
        <f t="shared" si="4"/>
        <v>377.16671833333328</v>
      </c>
      <c r="C275" s="37" t="s">
        <v>971</v>
      </c>
      <c r="D275" s="58" t="s">
        <v>949</v>
      </c>
      <c r="E275" s="37" t="s">
        <v>972</v>
      </c>
      <c r="F275" s="37">
        <v>1</v>
      </c>
      <c r="G275" s="37">
        <v>1</v>
      </c>
      <c r="H275" s="37">
        <f>parameters!$J$10*TechniqueData[[#This Row],[Before Utility]]+parameters!$J$11*TechniqueData[[#This Row],[After Utility]]</f>
        <v>0.1</v>
      </c>
      <c r="I275" s="37">
        <f>(TechniqueData[[#This Row],[Num. TID Before]]-parameters!$D$8)/(parameters!$D$9-parameters!$D$8)</f>
        <v>0.1</v>
      </c>
      <c r="J275" s="37">
        <f>IF(TechniqueData[[#This Row],[Before Utility (unclipped)]]&gt;1,1, IF(TechniqueData[[#This Row],[Before Utility (unclipped)]]&lt;0,0, TechniqueData[[#This Row],[Before Utility (unclipped)]]))</f>
        <v>0.1</v>
      </c>
      <c r="K275" s="37">
        <f>(TechniqueData[[#This Row],[Num. TID After]]-parameters!$D$10)/(parameters!$D$11-parameters!$D$10)</f>
        <v>0.1</v>
      </c>
      <c r="L275" s="37">
        <f>IF(TechniqueData[[#This Row],[After Utility (unclipped)]]&gt;1,1, IF(TechniqueData[[#This Row],[After Utility (unclipped)]]&lt;0,0, TechniqueData[[#This Row],[After Utility (unclipped)]]))</f>
        <v>0.1</v>
      </c>
      <c r="M275" s="37">
        <v>0</v>
      </c>
      <c r="N275" s="68">
        <v>0</v>
      </c>
      <c r="O275" s="68">
        <v>9</v>
      </c>
      <c r="P275" s="68">
        <v>0</v>
      </c>
      <c r="Q275" s="68">
        <v>9</v>
      </c>
      <c r="R275" s="69" t="s">
        <v>973</v>
      </c>
      <c r="S275" s="69">
        <v>8</v>
      </c>
      <c r="T275" s="69" t="s">
        <v>974</v>
      </c>
      <c r="U275" s="69">
        <v>9</v>
      </c>
      <c r="V275" s="37">
        <f>parameters!$J$4*TechniqueData[[#This Row],[Mitigations Utility]] + parameters!$J$5*TechniqueData[[#This Row],[Detections Utility]]</f>
        <v>0.24761909523809522</v>
      </c>
      <c r="W275" s="37">
        <v>17</v>
      </c>
      <c r="X275" s="37">
        <v>0.309091</v>
      </c>
      <c r="Y275" s="37">
        <v>0.309091</v>
      </c>
      <c r="Z275" s="37">
        <v>18</v>
      </c>
      <c r="AA275" s="37">
        <v>0.18</v>
      </c>
      <c r="AB275" s="37">
        <v>0.18</v>
      </c>
      <c r="AC275" s="37"/>
      <c r="AD275" s="58" t="s">
        <v>975</v>
      </c>
      <c r="AE275" s="37" t="str" cm="1">
        <f t="array" ref="AE275">IF(SUMPRODUCT(--(NOT(ISERR(SEARCH({"Process","Command","Script","WMI","Module","Pipe","Service"},AD275)))))&gt;0,"1","0")</f>
        <v>1</v>
      </c>
      <c r="AF275" s="37">
        <v>271</v>
      </c>
      <c r="AG275" s="37" t="str" cm="1">
        <f t="array" ref="AG275">IF(SUMPRODUCT(--(NOT(ISERR(SEARCH({"Network","Firewall"},AD275)))))&gt;0,"1","0")</f>
        <v>1</v>
      </c>
      <c r="AH275" s="37">
        <v>271</v>
      </c>
      <c r="AI275" s="37" t="str" cm="1">
        <f t="array" ref="AI275">IF(SUMPRODUCT(--(NOT(ISERR(SEARCH({"File","Group","Logon","Schedule","User","Registry","Active","Application"},AD275)))))&gt;0,"1","0")</f>
        <v>0</v>
      </c>
      <c r="AJ275" s="37">
        <v>271</v>
      </c>
      <c r="AK275" s="37" t="str" cm="1">
        <f t="array" ref="AK275">IF(SUMPRODUCT(--(NOT(ISERR(SEARCH({"Cloud","Cluster","Container","Image","Instance","Pod","Snapshot","Volume"},AD275)))))&gt;0,"1","0")</f>
        <v>0</v>
      </c>
      <c r="AL275" s="37">
        <v>271</v>
      </c>
      <c r="AM275" s="37" t="str" cm="1">
        <f t="array" ref="AM275">IF(SUMPRODUCT(--(NOT(ISERR(SEARCH({"Drive","Firmware","Host","Kernel"},AD275)))))&gt;0,"1","0")</f>
        <v>0</v>
      </c>
      <c r="AN275" s="37">
        <v>0</v>
      </c>
      <c r="AO275" s="37">
        <v>2</v>
      </c>
      <c r="AP275" s="37">
        <f>parameters!$J$21*TechniqueData[[#This Row],[TAT Utility]]+parameters!$J$22*TechniqueData[[#This Row],[Count Utility]]</f>
        <v>0.36666666666666664</v>
      </c>
      <c r="AQ275" s="37">
        <f>(TechniqueData[[#This Row],[Total Top Att&amp;ck Score ]]-parameters!$D$19)/(parameters!$D$20-parameters!$D$19)</f>
        <v>125.72223944444443</v>
      </c>
      <c r="AR275" s="37">
        <f>IF(TechniqueData[[#This Row],[TAT Utility (unclipped)]]&gt;1,1, IF(TechniqueData[[#This Row],[TAT Utility (unclipped)]]&lt;0,0, TechniqueData[[#This Row],[TAT Utility (unclipped)]]) )</f>
        <v>1</v>
      </c>
      <c r="AS275" s="37">
        <f>(TechniqueData[[#This Row],[Ransomware (Total '# of ATT&amp;CK Observations)]]-parameters!$D$21)/(parameters!$D$22-parameters!$D$21)</f>
        <v>9.5238095238095233E-2</v>
      </c>
      <c r="AT275" s="37">
        <f>IF(TechniqueData[[#This Row],[Count Utility (unclipped)]]&gt;1,1, IF(TechniqueData[[#This Row],[Count Utility (unclipped)]]&lt;0,0, TechniqueData[[#This Row],[Count Utility (unclipped)]]) )</f>
        <v>9.5238095238095233E-2</v>
      </c>
      <c r="AU27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6.0343923544973528</v>
      </c>
    </row>
    <row r="276" spans="1:47" ht="34" x14ac:dyDescent="0.2">
      <c r="A276" s="37">
        <f>parameters!$J$21*TechniqueData[[#This Row],[TAT Utility]]+parameters!$J$22*TechniqueData[[#This Row],[Count Utility]]</f>
        <v>0.33333333333333331</v>
      </c>
      <c r="B276" s="37">
        <f t="shared" si="4"/>
        <v>321.51444128571427</v>
      </c>
      <c r="C276" s="37" t="s">
        <v>976</v>
      </c>
      <c r="D276" s="58" t="s">
        <v>949</v>
      </c>
      <c r="E276" s="37" t="s">
        <v>977</v>
      </c>
      <c r="F276" s="37">
        <v>1</v>
      </c>
      <c r="G276" s="37">
        <v>1</v>
      </c>
      <c r="H276" s="37">
        <f>parameters!$J$10*TechniqueData[[#This Row],[Before Utility]]+parameters!$J$11*TechniqueData[[#This Row],[After Utility]]</f>
        <v>0.1</v>
      </c>
      <c r="I276" s="37">
        <f>(TechniqueData[[#This Row],[Num. TID Before]]-parameters!$D$8)/(parameters!$D$9-parameters!$D$8)</f>
        <v>0.1</v>
      </c>
      <c r="J276" s="37">
        <f>IF(TechniqueData[[#This Row],[Before Utility (unclipped)]]&gt;1,1, IF(TechniqueData[[#This Row],[Before Utility (unclipped)]]&lt;0,0, TechniqueData[[#This Row],[Before Utility (unclipped)]]))</f>
        <v>0.1</v>
      </c>
      <c r="K276" s="37">
        <f>(TechniqueData[[#This Row],[Num. TID After]]-parameters!$D$10)/(parameters!$D$11-parameters!$D$10)</f>
        <v>0.1</v>
      </c>
      <c r="L276" s="37">
        <f>IF(TechniqueData[[#This Row],[After Utility (unclipped)]]&gt;1,1, IF(TechniqueData[[#This Row],[After Utility (unclipped)]]&lt;0,0, TechniqueData[[#This Row],[After Utility (unclipped)]]))</f>
        <v>0.1</v>
      </c>
      <c r="M276" s="37">
        <v>0</v>
      </c>
      <c r="N276" s="68">
        <v>0</v>
      </c>
      <c r="O276" s="68">
        <v>1</v>
      </c>
      <c r="P276" s="68">
        <v>0</v>
      </c>
      <c r="Q276" s="68">
        <v>4</v>
      </c>
      <c r="R276" s="69" t="s">
        <v>738</v>
      </c>
      <c r="S276" s="69">
        <v>7</v>
      </c>
      <c r="T276" s="69" t="s">
        <v>965</v>
      </c>
      <c r="U276" s="69">
        <v>11</v>
      </c>
      <c r="V276" s="37">
        <f>parameters!$J$4*TechniqueData[[#This Row],[Mitigations Utility]] + parameters!$J$5*TechniqueData[[#This Row],[Detections Utility]]</f>
        <v>0.1952382380952381</v>
      </c>
      <c r="W276" s="37">
        <v>18</v>
      </c>
      <c r="X276" s="37">
        <v>0.32727299999999998</v>
      </c>
      <c r="Y276" s="37">
        <v>0.32727299999999998</v>
      </c>
      <c r="Z276" s="37">
        <v>5</v>
      </c>
      <c r="AA276" s="37">
        <v>0.05</v>
      </c>
      <c r="AB276" s="37">
        <v>0.05</v>
      </c>
      <c r="AC276" s="37"/>
      <c r="AD276" s="58" t="s">
        <v>978</v>
      </c>
      <c r="AE276" s="37" t="str" cm="1">
        <f t="array" ref="AE276">IF(SUMPRODUCT(--(NOT(ISERR(SEARCH({"Process","Command","Script","WMI","Module","Pipe","Service"},AD276)))))&gt;0,"1","0")</f>
        <v>1</v>
      </c>
      <c r="AF276" s="37">
        <v>272</v>
      </c>
      <c r="AG276" s="37" t="str" cm="1">
        <f t="array" ref="AG276">IF(SUMPRODUCT(--(NOT(ISERR(SEARCH({"Network","Firewall"},AD276)))))&gt;0,"1","0")</f>
        <v>0</v>
      </c>
      <c r="AH276" s="37">
        <v>272</v>
      </c>
      <c r="AI276" s="37" t="str" cm="1">
        <f t="array" ref="AI276">IF(SUMPRODUCT(--(NOT(ISERR(SEARCH({"File","Group","Logon","Schedule","User","Registry","Active","Application"},AD276)))))&gt;0,"1","0")</f>
        <v>0</v>
      </c>
      <c r="AJ276" s="37">
        <v>272</v>
      </c>
      <c r="AK276" s="37" t="str" cm="1">
        <f t="array" ref="AK276">IF(SUMPRODUCT(--(NOT(ISERR(SEARCH({"Cloud","Cluster","Container","Image","Instance","Pod","Snapshot","Volume"},AD276)))))&gt;0,"1","0")</f>
        <v>0</v>
      </c>
      <c r="AL276" s="37">
        <v>272</v>
      </c>
      <c r="AM276" s="37" t="str" cm="1">
        <f t="array" ref="AM276">IF(SUMPRODUCT(--(NOT(ISERR(SEARCH({"Drive","Firmware","Host","Kernel"},AD276)))))&gt;0,"1","0")</f>
        <v>0</v>
      </c>
      <c r="AN276" s="37">
        <v>0</v>
      </c>
      <c r="AO276" s="37">
        <v>1</v>
      </c>
      <c r="AP276" s="37">
        <f>parameters!$J$21*TechniqueData[[#This Row],[TAT Utility]]+parameters!$J$22*TechniqueData[[#This Row],[Count Utility]]</f>
        <v>0.33333333333333331</v>
      </c>
      <c r="AQ276" s="37">
        <f>(TechniqueData[[#This Row],[Total Top Att&amp;ck Score ]]-parameters!$D$19)/(parameters!$D$20-parameters!$D$19)</f>
        <v>107.17148042857143</v>
      </c>
      <c r="AR276" s="37">
        <f>IF(TechniqueData[[#This Row],[TAT Utility (unclipped)]]&gt;1,1, IF(TechniqueData[[#This Row],[TAT Utility (unclipped)]]&lt;0,0, TechniqueData[[#This Row],[TAT Utility (unclipped)]]) )</f>
        <v>1</v>
      </c>
      <c r="AS276" s="37">
        <f>(TechniqueData[[#This Row],[Ransomware (Total '# of ATT&amp;CK Observations)]]-parameters!$D$21)/(parameters!$D$22-parameters!$D$21)</f>
        <v>4.7619047619047616E-2</v>
      </c>
      <c r="AT276" s="37">
        <f>IF(TechniqueData[[#This Row],[Count Utility (unclipped)]]&gt;1,1, IF(TechniqueData[[#This Row],[Count Utility (unclipped)]]&lt;0,0, TechniqueData[[#This Row],[Count Utility (unclipped)]]) )</f>
        <v>4.7619047619047616E-2</v>
      </c>
      <c r="AU27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2.5755114387755098</v>
      </c>
    </row>
    <row r="277" spans="1:47" ht="34" x14ac:dyDescent="0.2">
      <c r="A277" s="37">
        <f>parameters!$J$21*TechniqueData[[#This Row],[TAT Utility]]+parameters!$J$22*TechniqueData[[#This Row],[Count Utility]]</f>
        <v>0.33333333333333331</v>
      </c>
      <c r="B277" s="37">
        <f t="shared" si="4"/>
        <v>338.30967995238098</v>
      </c>
      <c r="C277" s="37" t="s">
        <v>979</v>
      </c>
      <c r="D277" s="58" t="s">
        <v>949</v>
      </c>
      <c r="E277" s="37" t="s">
        <v>980</v>
      </c>
      <c r="F277" s="37">
        <v>1</v>
      </c>
      <c r="G277" s="37">
        <v>1</v>
      </c>
      <c r="H277" s="37">
        <f>parameters!$J$10*TechniqueData[[#This Row],[Before Utility]]+parameters!$J$11*TechniqueData[[#This Row],[After Utility]]</f>
        <v>0.1</v>
      </c>
      <c r="I277" s="37">
        <f>(TechniqueData[[#This Row],[Num. TID Before]]-parameters!$D$8)/(parameters!$D$9-parameters!$D$8)</f>
        <v>0.1</v>
      </c>
      <c r="J277" s="37">
        <f>IF(TechniqueData[[#This Row],[Before Utility (unclipped)]]&gt;1,1, IF(TechniqueData[[#This Row],[Before Utility (unclipped)]]&lt;0,0, TechniqueData[[#This Row],[Before Utility (unclipped)]]))</f>
        <v>0.1</v>
      </c>
      <c r="K277" s="37">
        <f>(TechniqueData[[#This Row],[Num. TID After]]-parameters!$D$10)/(parameters!$D$11-parameters!$D$10)</f>
        <v>0.1</v>
      </c>
      <c r="L277" s="37">
        <f>IF(TechniqueData[[#This Row],[After Utility (unclipped)]]&gt;1,1, IF(TechniqueData[[#This Row],[After Utility (unclipped)]]&lt;0,0, TechniqueData[[#This Row],[After Utility (unclipped)]]))</f>
        <v>0.1</v>
      </c>
      <c r="M277" s="37">
        <v>0</v>
      </c>
      <c r="N277" s="68">
        <v>0</v>
      </c>
      <c r="O277" s="68">
        <v>1</v>
      </c>
      <c r="P277" s="68">
        <v>1</v>
      </c>
      <c r="Q277" s="68">
        <v>6</v>
      </c>
      <c r="R277" s="69" t="s">
        <v>738</v>
      </c>
      <c r="S277" s="69">
        <v>7</v>
      </c>
      <c r="T277" s="69" t="s">
        <v>965</v>
      </c>
      <c r="U277" s="69">
        <v>11</v>
      </c>
      <c r="V277" s="37">
        <f>parameters!$J$4*TechniqueData[[#This Row],[Mitigations Utility]] + parameters!$J$5*TechniqueData[[#This Row],[Detections Utility]]</f>
        <v>0.20952395238095239</v>
      </c>
      <c r="W277" s="37">
        <v>18</v>
      </c>
      <c r="X277" s="37">
        <v>0.32727299999999998</v>
      </c>
      <c r="Y277" s="37">
        <v>0.32727299999999998</v>
      </c>
      <c r="Z277" s="37">
        <v>8</v>
      </c>
      <c r="AA277" s="37">
        <v>0.08</v>
      </c>
      <c r="AB277" s="37">
        <v>0.08</v>
      </c>
      <c r="AC277" s="37"/>
      <c r="AD277" s="58" t="s">
        <v>159</v>
      </c>
      <c r="AE277" s="37" t="str" cm="1">
        <f t="array" ref="AE277">IF(SUMPRODUCT(--(NOT(ISERR(SEARCH({"Process","Command","Script","WMI","Module","Pipe","Service"},AD277)))))&gt;0,"1","0")</f>
        <v>1</v>
      </c>
      <c r="AF277" s="37">
        <v>273</v>
      </c>
      <c r="AG277" s="37" t="str" cm="1">
        <f t="array" ref="AG277">IF(SUMPRODUCT(--(NOT(ISERR(SEARCH({"Network","Firewall"},AD277)))))&gt;0,"1","0")</f>
        <v>0</v>
      </c>
      <c r="AH277" s="37">
        <v>273</v>
      </c>
      <c r="AI277" s="37" t="str" cm="1">
        <f t="array" ref="AI277">IF(SUMPRODUCT(--(NOT(ISERR(SEARCH({"File","Group","Logon","Schedule","User","Registry","Active","Application"},AD277)))))&gt;0,"1","0")</f>
        <v>0</v>
      </c>
      <c r="AJ277" s="37">
        <v>273</v>
      </c>
      <c r="AK277" s="37" t="str" cm="1">
        <f t="array" ref="AK277">IF(SUMPRODUCT(--(NOT(ISERR(SEARCH({"Cloud","Cluster","Container","Image","Instance","Pod","Snapshot","Volume"},AD277)))))&gt;0,"1","0")</f>
        <v>0</v>
      </c>
      <c r="AL277" s="37">
        <v>273</v>
      </c>
      <c r="AM277" s="37" t="str" cm="1">
        <f t="array" ref="AM277">IF(SUMPRODUCT(--(NOT(ISERR(SEARCH({"Drive","Firmware","Host","Kernel"},AD277)))))&gt;0,"1","0")</f>
        <v>0</v>
      </c>
      <c r="AN277" s="37">
        <v>0</v>
      </c>
      <c r="AO277" s="37">
        <v>1</v>
      </c>
      <c r="AP277" s="37">
        <f>parameters!$J$21*TechniqueData[[#This Row],[TAT Utility]]+parameters!$J$22*TechniqueData[[#This Row],[Count Utility]]</f>
        <v>0.33333333333333331</v>
      </c>
      <c r="AQ277" s="37">
        <f>(TechniqueData[[#This Row],[Total Top Att&amp;ck Score ]]-parameters!$D$19)/(parameters!$D$20-parameters!$D$19)</f>
        <v>112.76989331746033</v>
      </c>
      <c r="AR277" s="37">
        <f>IF(TechniqueData[[#This Row],[TAT Utility (unclipped)]]&gt;1,1, IF(TechniqueData[[#This Row],[TAT Utility (unclipped)]]&lt;0,0, TechniqueData[[#This Row],[TAT Utility (unclipped)]]) )</f>
        <v>1</v>
      </c>
      <c r="AS277" s="37">
        <f>(TechniqueData[[#This Row],[Ransomware (Total '# of ATT&amp;CK Observations)]]-parameters!$D$21)/(parameters!$D$22-parameters!$D$21)</f>
        <v>4.7619047619047616E-2</v>
      </c>
      <c r="AT277" s="37">
        <f>IF(TechniqueData[[#This Row],[Count Utility (unclipped)]]&gt;1,1, IF(TechniqueData[[#This Row],[Count Utility (unclipped)]]&lt;0,0, TechniqueData[[#This Row],[Count Utility (unclipped)]]) )</f>
        <v>4.7619047619047616E-2</v>
      </c>
      <c r="AU27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2.7088069837490552</v>
      </c>
    </row>
    <row r="278" spans="1:47" ht="51" x14ac:dyDescent="0.2">
      <c r="A278" s="37">
        <f>parameters!$J$21*TechniqueData[[#This Row],[TAT Utility]]+parameters!$J$22*TechniqueData[[#This Row],[Count Utility]]</f>
        <v>0.33333333333333331</v>
      </c>
      <c r="B278" s="37">
        <f t="shared" si="4"/>
        <v>297.75709061904763</v>
      </c>
      <c r="C278" s="37" t="s">
        <v>981</v>
      </c>
      <c r="D278" s="58" t="s">
        <v>949</v>
      </c>
      <c r="E278" s="37" t="s">
        <v>982</v>
      </c>
      <c r="F278" s="37">
        <v>1</v>
      </c>
      <c r="G278" s="37">
        <v>1</v>
      </c>
      <c r="H278" s="37">
        <f>parameters!$J$10*TechniqueData[[#This Row],[Before Utility]]+parameters!$J$11*TechniqueData[[#This Row],[After Utility]]</f>
        <v>0.1</v>
      </c>
      <c r="I278" s="37">
        <f>(TechniqueData[[#This Row],[Num. TID Before]]-parameters!$D$8)/(parameters!$D$9-parameters!$D$8)</f>
        <v>0.1</v>
      </c>
      <c r="J278" s="37">
        <f>IF(TechniqueData[[#This Row],[Before Utility (unclipped)]]&gt;1,1, IF(TechniqueData[[#This Row],[Before Utility (unclipped)]]&lt;0,0, TechniqueData[[#This Row],[Before Utility (unclipped)]]))</f>
        <v>0.1</v>
      </c>
      <c r="K278" s="37">
        <f>(TechniqueData[[#This Row],[Num. TID After]]-parameters!$D$10)/(parameters!$D$11-parameters!$D$10)</f>
        <v>0.1</v>
      </c>
      <c r="L278" s="37">
        <f>IF(TechniqueData[[#This Row],[After Utility (unclipped)]]&gt;1,1, IF(TechniqueData[[#This Row],[After Utility (unclipped)]]&lt;0,0, TechniqueData[[#This Row],[After Utility (unclipped)]]))</f>
        <v>0.1</v>
      </c>
      <c r="M278" s="37">
        <v>0</v>
      </c>
      <c r="N278" s="68">
        <v>2</v>
      </c>
      <c r="O278" s="68">
        <v>16</v>
      </c>
      <c r="P278" s="68">
        <v>2</v>
      </c>
      <c r="Q278" s="68">
        <v>6</v>
      </c>
      <c r="R278" s="69">
        <v>10.5</v>
      </c>
      <c r="S278" s="69">
        <v>1</v>
      </c>
      <c r="T278" s="69" t="s">
        <v>983</v>
      </c>
      <c r="U278" s="69">
        <v>4</v>
      </c>
      <c r="V278" s="37">
        <f>parameters!$J$4*TechniqueData[[#This Row],[Mitigations Utility]] + parameters!$J$5*TechniqueData[[#This Row],[Detections Utility]]</f>
        <v>0.17142852380952381</v>
      </c>
      <c r="W278" s="37">
        <v>5</v>
      </c>
      <c r="X278" s="37">
        <v>9.0909000000000004E-2</v>
      </c>
      <c r="Y278" s="37">
        <v>9.0909000000000004E-2</v>
      </c>
      <c r="Z278" s="37">
        <v>26</v>
      </c>
      <c r="AA278" s="37">
        <v>0.26</v>
      </c>
      <c r="AB278" s="37">
        <v>0.26</v>
      </c>
      <c r="AC278" s="37"/>
      <c r="AD278" s="58" t="s">
        <v>975</v>
      </c>
      <c r="AE278" s="37" t="str" cm="1">
        <f t="array" ref="AE278">IF(SUMPRODUCT(--(NOT(ISERR(SEARCH({"Process","Command","Script","WMI","Module","Pipe","Service"},AD278)))))&gt;0,"1","0")</f>
        <v>1</v>
      </c>
      <c r="AF278" s="37">
        <v>274</v>
      </c>
      <c r="AG278" s="37" t="str" cm="1">
        <f t="array" ref="AG278">IF(SUMPRODUCT(--(NOT(ISERR(SEARCH({"Network","Firewall"},AD278)))))&gt;0,"1","0")</f>
        <v>1</v>
      </c>
      <c r="AH278" s="37">
        <v>274</v>
      </c>
      <c r="AI278" s="37" t="str" cm="1">
        <f t="array" ref="AI278">IF(SUMPRODUCT(--(NOT(ISERR(SEARCH({"File","Group","Logon","Schedule","User","Registry","Active","Application"},AD278)))))&gt;0,"1","0")</f>
        <v>0</v>
      </c>
      <c r="AJ278" s="37">
        <v>274</v>
      </c>
      <c r="AK278" s="37" t="str" cm="1">
        <f t="array" ref="AK278">IF(SUMPRODUCT(--(NOT(ISERR(SEARCH({"Cloud","Cluster","Container","Image","Instance","Pod","Snapshot","Volume"},AD278)))))&gt;0,"1","0")</f>
        <v>0</v>
      </c>
      <c r="AL278" s="37">
        <v>274</v>
      </c>
      <c r="AM278" s="37" t="str" cm="1">
        <f t="array" ref="AM278">IF(SUMPRODUCT(--(NOT(ISERR(SEARCH({"Drive","Firmware","Host","Kernel"},AD278)))))&gt;0,"1","0")</f>
        <v>0</v>
      </c>
      <c r="AN278" s="37">
        <v>0</v>
      </c>
      <c r="AO278" s="37">
        <v>1</v>
      </c>
      <c r="AP278" s="37">
        <f>parameters!$J$21*TechniqueData[[#This Row],[TAT Utility]]+parameters!$J$22*TechniqueData[[#This Row],[Count Utility]]</f>
        <v>0.33333333333333331</v>
      </c>
      <c r="AQ278" s="37">
        <f>(TechniqueData[[#This Row],[Total Top Att&amp;ck Score ]]-parameters!$D$19)/(parameters!$D$20-parameters!$D$19)</f>
        <v>99.252363539682548</v>
      </c>
      <c r="AR278" s="37">
        <f>IF(TechniqueData[[#This Row],[TAT Utility (unclipped)]]&gt;1,1, IF(TechniqueData[[#This Row],[TAT Utility (unclipped)]]&lt;0,0, TechniqueData[[#This Row],[TAT Utility (unclipped)]]) )</f>
        <v>1</v>
      </c>
      <c r="AS278" s="37">
        <f>(TechniqueData[[#This Row],[Ransomware (Total '# of ATT&amp;CK Observations)]]-parameters!$D$21)/(parameters!$D$22-parameters!$D$21)</f>
        <v>4.7619047619047616E-2</v>
      </c>
      <c r="AT278" s="37">
        <f>IF(TechniqueData[[#This Row],[Count Utility (unclipped)]]&gt;1,1, IF(TechniqueData[[#This Row],[Count Utility (unclipped)]]&lt;0,0, TechniqueData[[#This Row],[Count Utility (unclipped)]]) )</f>
        <v>4.7619047619047616E-2</v>
      </c>
      <c r="AU27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2.3869610366591081</v>
      </c>
    </row>
    <row r="279" spans="1:47" ht="34" x14ac:dyDescent="0.2">
      <c r="A279" s="37">
        <f>parameters!$J$21*TechniqueData[[#This Row],[TAT Utility]]+parameters!$J$22*TechniqueData[[#This Row],[Count Utility]]</f>
        <v>0.36666666666666664</v>
      </c>
      <c r="B279" s="37">
        <f t="shared" si="4"/>
        <v>435.15709042857151</v>
      </c>
      <c r="C279" s="37" t="s">
        <v>984</v>
      </c>
      <c r="D279" s="58" t="s">
        <v>949</v>
      </c>
      <c r="E279" s="37" t="s">
        <v>985</v>
      </c>
      <c r="F279" s="37">
        <v>1</v>
      </c>
      <c r="G279" s="37">
        <v>1</v>
      </c>
      <c r="H279" s="37">
        <f>parameters!$J$10*TechniqueData[[#This Row],[Before Utility]]+parameters!$J$11*TechniqueData[[#This Row],[After Utility]]</f>
        <v>0.1</v>
      </c>
      <c r="I279" s="37">
        <f>(TechniqueData[[#This Row],[Num. TID Before]]-parameters!$D$8)/(parameters!$D$9-parameters!$D$8)</f>
        <v>0.1</v>
      </c>
      <c r="J279" s="37">
        <f>IF(TechniqueData[[#This Row],[Before Utility (unclipped)]]&gt;1,1, IF(TechniqueData[[#This Row],[Before Utility (unclipped)]]&lt;0,0, TechniqueData[[#This Row],[Before Utility (unclipped)]]))</f>
        <v>0.1</v>
      </c>
      <c r="K279" s="37">
        <f>(TechniqueData[[#This Row],[Num. TID After]]-parameters!$D$10)/(parameters!$D$11-parameters!$D$10)</f>
        <v>0.1</v>
      </c>
      <c r="L279" s="37">
        <f>IF(TechniqueData[[#This Row],[After Utility (unclipped)]]&gt;1,1, IF(TechniqueData[[#This Row],[After Utility (unclipped)]]&lt;0,0, TechniqueData[[#This Row],[After Utility (unclipped)]]))</f>
        <v>0.1</v>
      </c>
      <c r="M279" s="37">
        <v>0</v>
      </c>
      <c r="N279" s="68">
        <v>1</v>
      </c>
      <c r="O279" s="68">
        <v>32</v>
      </c>
      <c r="P279" s="68">
        <v>3</v>
      </c>
      <c r="Q279" s="68">
        <v>16</v>
      </c>
      <c r="R279" s="69">
        <v>10.5</v>
      </c>
      <c r="S279" s="69">
        <v>1</v>
      </c>
      <c r="T279" s="69" t="s">
        <v>983</v>
      </c>
      <c r="U279" s="69">
        <v>4</v>
      </c>
      <c r="V279" s="37">
        <f>parameters!$J$4*TechniqueData[[#This Row],[Mitigations Utility]] + parameters!$J$5*TechniqueData[[#This Row],[Detections Utility]]</f>
        <v>0.29523804761904765</v>
      </c>
      <c r="W279" s="37">
        <v>5</v>
      </c>
      <c r="X279" s="37">
        <v>9.0909000000000004E-2</v>
      </c>
      <c r="Y279" s="37">
        <v>9.0909000000000004E-2</v>
      </c>
      <c r="Z279" s="37">
        <v>52</v>
      </c>
      <c r="AA279" s="37">
        <v>0.52</v>
      </c>
      <c r="AB279" s="37">
        <v>0.52</v>
      </c>
      <c r="AC279" s="37"/>
      <c r="AD279" s="58" t="s">
        <v>986</v>
      </c>
      <c r="AE279" s="37" t="str" cm="1">
        <f t="array" ref="AE279">IF(SUMPRODUCT(--(NOT(ISERR(SEARCH({"Process","Command","Script","WMI","Module","Pipe","Service"},AD279)))))&gt;0,"1","0")</f>
        <v>1</v>
      </c>
      <c r="AF279" s="37">
        <v>275</v>
      </c>
      <c r="AG279" s="37" t="str" cm="1">
        <f t="array" ref="AG279">IF(SUMPRODUCT(--(NOT(ISERR(SEARCH({"Network","Firewall"},AD279)))))&gt;0,"1","0")</f>
        <v>0</v>
      </c>
      <c r="AH279" s="37">
        <v>275</v>
      </c>
      <c r="AI279" s="37" t="str" cm="1">
        <f t="array" ref="AI279">IF(SUMPRODUCT(--(NOT(ISERR(SEARCH({"File","Group","Logon","Schedule","User","Registry","Active","Application"},AD279)))))&gt;0,"1","0")</f>
        <v>1</v>
      </c>
      <c r="AJ279" s="37">
        <v>275</v>
      </c>
      <c r="AK279" s="37" t="str" cm="1">
        <f t="array" ref="AK279">IF(SUMPRODUCT(--(NOT(ISERR(SEARCH({"Cloud","Cluster","Container","Image","Instance","Pod","Snapshot","Volume"},AD279)))))&gt;0,"1","0")</f>
        <v>0</v>
      </c>
      <c r="AL279" s="37">
        <v>275</v>
      </c>
      <c r="AM279" s="37" t="str" cm="1">
        <f t="array" ref="AM279">IF(SUMPRODUCT(--(NOT(ISERR(SEARCH({"Drive","Firmware","Host","Kernel"},AD279)))))&gt;0,"1","0")</f>
        <v>0</v>
      </c>
      <c r="AN279" s="37">
        <v>0</v>
      </c>
      <c r="AO279" s="37">
        <v>2</v>
      </c>
      <c r="AP279" s="37">
        <f>parameters!$J$21*TechniqueData[[#This Row],[TAT Utility]]+parameters!$J$22*TechniqueData[[#This Row],[Count Utility]]</f>
        <v>0.36666666666666664</v>
      </c>
      <c r="AQ279" s="37">
        <f>(TechniqueData[[#This Row],[Total Top Att&amp;ck Score ]]-parameters!$D$19)/(parameters!$D$20-parameters!$D$19)</f>
        <v>145.05236347619049</v>
      </c>
      <c r="AR279" s="37">
        <f>IF(TechniqueData[[#This Row],[TAT Utility (unclipped)]]&gt;1,1, IF(TechniqueData[[#This Row],[TAT Utility (unclipped)]]&lt;0,0, TechniqueData[[#This Row],[TAT Utility (unclipped)]]) )</f>
        <v>1</v>
      </c>
      <c r="AS279" s="37">
        <f>(TechniqueData[[#This Row],[Ransomware (Total '# of ATT&amp;CK Observations)]]-parameters!$D$21)/(parameters!$D$22-parameters!$D$21)</f>
        <v>9.5238095238095233E-2</v>
      </c>
      <c r="AT279" s="37">
        <f>IF(TechniqueData[[#This Row],[Count Utility (unclipped)]]&gt;1,1, IF(TechniqueData[[#This Row],[Count Utility (unclipped)]]&lt;0,0, TechniqueData[[#This Row],[Count Utility (unclipped)]]) )</f>
        <v>9.5238095238095233E-2</v>
      </c>
      <c r="AU27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6.954874451247167</v>
      </c>
    </row>
    <row r="280" spans="1:47" ht="34" x14ac:dyDescent="0.2">
      <c r="A280" s="37">
        <f>parameters!$J$21*TechniqueData[[#This Row],[TAT Utility]]+parameters!$J$22*TechniqueData[[#This Row],[Count Utility]]</f>
        <v>0.3</v>
      </c>
      <c r="B280" s="37">
        <f t="shared" si="4"/>
        <v>431.47645357142864</v>
      </c>
      <c r="C280" s="37" t="s">
        <v>987</v>
      </c>
      <c r="D280" s="58" t="s">
        <v>949</v>
      </c>
      <c r="E280" s="37" t="s">
        <v>988</v>
      </c>
      <c r="F280" s="37">
        <v>1</v>
      </c>
      <c r="G280" s="37">
        <v>1</v>
      </c>
      <c r="H280" s="37">
        <f>parameters!$J$10*TechniqueData[[#This Row],[Before Utility]]+parameters!$J$11*TechniqueData[[#This Row],[After Utility]]</f>
        <v>0.1</v>
      </c>
      <c r="I280" s="37">
        <f>(TechniqueData[[#This Row],[Num. TID Before]]-parameters!$D$8)/(parameters!$D$9-parameters!$D$8)</f>
        <v>0.1</v>
      </c>
      <c r="J280" s="37">
        <f>IF(TechniqueData[[#This Row],[Before Utility (unclipped)]]&gt;1,1, IF(TechniqueData[[#This Row],[Before Utility (unclipped)]]&lt;0,0, TechniqueData[[#This Row],[Before Utility (unclipped)]]))</f>
        <v>0.1</v>
      </c>
      <c r="K280" s="37">
        <f>(TechniqueData[[#This Row],[Num. TID After]]-parameters!$D$10)/(parameters!$D$11-parameters!$D$10)</f>
        <v>0.1</v>
      </c>
      <c r="L280" s="37">
        <f>IF(TechniqueData[[#This Row],[After Utility (unclipped)]]&gt;1,1, IF(TechniqueData[[#This Row],[After Utility (unclipped)]]&lt;0,0, TechniqueData[[#This Row],[After Utility (unclipped)]]))</f>
        <v>0.1</v>
      </c>
      <c r="M280" s="37">
        <v>0</v>
      </c>
      <c r="N280" s="68">
        <v>0</v>
      </c>
      <c r="O280" s="68">
        <v>0</v>
      </c>
      <c r="P280" s="68">
        <v>0</v>
      </c>
      <c r="Q280" s="68">
        <v>1</v>
      </c>
      <c r="R280" s="69" t="s">
        <v>989</v>
      </c>
      <c r="S280" s="69">
        <v>14</v>
      </c>
      <c r="T280" s="69" t="s">
        <v>990</v>
      </c>
      <c r="U280" s="69">
        <v>16</v>
      </c>
      <c r="V280" s="37">
        <f>parameters!$J$4*TechniqueData[[#This Row],[Mitigations Utility]] + parameters!$J$5*TechniqueData[[#This Row],[Detections Utility]]</f>
        <v>0.29047642857142858</v>
      </c>
      <c r="W280" s="37">
        <v>30</v>
      </c>
      <c r="X280" s="37">
        <v>0.54545500000000002</v>
      </c>
      <c r="Y280" s="37">
        <v>0.54545500000000002</v>
      </c>
      <c r="Z280" s="37">
        <v>1</v>
      </c>
      <c r="AA280" s="37">
        <v>0.01</v>
      </c>
      <c r="AB280" s="37">
        <v>0.01</v>
      </c>
      <c r="AC280" s="37"/>
      <c r="AD280" s="58" t="s">
        <v>159</v>
      </c>
      <c r="AE280" s="37" t="str" cm="1">
        <f t="array" ref="AE280">IF(SUMPRODUCT(--(NOT(ISERR(SEARCH({"Process","Command","Script","WMI","Module","Pipe","Service"},AD280)))))&gt;0,"1","0")</f>
        <v>1</v>
      </c>
      <c r="AF280" s="37">
        <v>276</v>
      </c>
      <c r="AG280" s="37" t="str" cm="1">
        <f t="array" ref="AG280">IF(SUMPRODUCT(--(NOT(ISERR(SEARCH({"Network","Firewall"},AD280)))))&gt;0,"1","0")</f>
        <v>0</v>
      </c>
      <c r="AH280" s="37">
        <v>276</v>
      </c>
      <c r="AI280" s="37" t="str" cm="1">
        <f t="array" ref="AI280">IF(SUMPRODUCT(--(NOT(ISERR(SEARCH({"File","Group","Logon","Schedule","User","Registry","Active","Application"},AD280)))))&gt;0,"1","0")</f>
        <v>0</v>
      </c>
      <c r="AJ280" s="37">
        <v>276</v>
      </c>
      <c r="AK280" s="37" t="str" cm="1">
        <f t="array" ref="AK280">IF(SUMPRODUCT(--(NOT(ISERR(SEARCH({"Cloud","Cluster","Container","Image","Instance","Pod","Snapshot","Volume"},AD280)))))&gt;0,"1","0")</f>
        <v>0</v>
      </c>
      <c r="AL280" s="37">
        <v>276</v>
      </c>
      <c r="AM280" s="37" t="str" cm="1">
        <f t="array" ref="AM280">IF(SUMPRODUCT(--(NOT(ISERR(SEARCH({"Drive","Firmware","Host","Kernel"},AD280)))))&gt;0,"1","0")</f>
        <v>0</v>
      </c>
      <c r="AN280" s="37">
        <v>0</v>
      </c>
      <c r="AO280" s="37">
        <v>0</v>
      </c>
      <c r="AP280" s="37">
        <f>parameters!$J$21*TechniqueData[[#This Row],[TAT Utility]]+parameters!$J$22*TechniqueData[[#This Row],[Count Utility]]</f>
        <v>0.3</v>
      </c>
      <c r="AQ280" s="37">
        <f>(TechniqueData[[#This Row],[Total Top Att&amp;ck Score ]]-parameters!$D$19)/(parameters!$D$20-parameters!$D$19)</f>
        <v>143.82548452380954</v>
      </c>
      <c r="AR280" s="37">
        <f>IF(TechniqueData[[#This Row],[TAT Utility (unclipped)]]&gt;1,1, IF(TechniqueData[[#This Row],[TAT Utility (unclipped)]]&lt;0,0, TechniqueData[[#This Row],[TAT Utility (unclipped)]]) )</f>
        <v>1</v>
      </c>
      <c r="AS280" s="37">
        <f>(TechniqueData[[#This Row],[Ransomware (Total '# of ATT&amp;CK Observations)]]-parameters!$D$21)/(parameters!$D$22-parameters!$D$21)</f>
        <v>0</v>
      </c>
      <c r="AT280" s="37">
        <f>IF(TechniqueData[[#This Row],[Count Utility (unclipped)]]&gt;1,1, IF(TechniqueData[[#This Row],[Count Utility (unclipped)]]&lt;0,0, TechniqueData[[#This Row],[Count Utility (unclipped)]]) )</f>
        <v>0</v>
      </c>
      <c r="AU28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81" spans="1:47" ht="34" x14ac:dyDescent="0.2">
      <c r="A281" s="37">
        <f>parameters!$J$21*TechniqueData[[#This Row],[TAT Utility]]+parameters!$J$22*TechniqueData[[#This Row],[Count Utility]]</f>
        <v>0.3</v>
      </c>
      <c r="B281" s="37">
        <f t="shared" si="4"/>
        <v>126.74285714285715</v>
      </c>
      <c r="C281" s="37" t="s">
        <v>991</v>
      </c>
      <c r="D281" s="58" t="s">
        <v>949</v>
      </c>
      <c r="E281" s="37" t="s">
        <v>992</v>
      </c>
      <c r="F281" s="37">
        <v>1</v>
      </c>
      <c r="G281" s="37">
        <v>1</v>
      </c>
      <c r="H281" s="37">
        <f>parameters!$J$10*TechniqueData[[#This Row],[Before Utility]]+parameters!$J$11*TechniqueData[[#This Row],[After Utility]]</f>
        <v>0.1</v>
      </c>
      <c r="I281" s="37">
        <f>(TechniqueData[[#This Row],[Num. TID Before]]-parameters!$D$8)/(parameters!$D$9-parameters!$D$8)</f>
        <v>0.1</v>
      </c>
      <c r="J281" s="37">
        <f>IF(TechniqueData[[#This Row],[Before Utility (unclipped)]]&gt;1,1, IF(TechniqueData[[#This Row],[Before Utility (unclipped)]]&lt;0,0, TechniqueData[[#This Row],[Before Utility (unclipped)]]))</f>
        <v>0.1</v>
      </c>
      <c r="K281" s="37">
        <f>(TechniqueData[[#This Row],[Num. TID After]]-parameters!$D$10)/(parameters!$D$11-parameters!$D$10)</f>
        <v>0.1</v>
      </c>
      <c r="L281" s="37">
        <f>IF(TechniqueData[[#This Row],[After Utility (unclipped)]]&gt;1,1, IF(TechniqueData[[#This Row],[After Utility (unclipped)]]&lt;0,0, TechniqueData[[#This Row],[After Utility (unclipped)]]))</f>
        <v>0.1</v>
      </c>
      <c r="M281" s="37">
        <v>0</v>
      </c>
      <c r="N281" s="68">
        <v>0</v>
      </c>
      <c r="O281" s="68">
        <v>2</v>
      </c>
      <c r="P281" s="68">
        <v>0</v>
      </c>
      <c r="Q281" s="68">
        <v>1</v>
      </c>
      <c r="R281" s="69"/>
      <c r="S281" s="69">
        <v>0</v>
      </c>
      <c r="T281" s="69" t="s">
        <v>965</v>
      </c>
      <c r="U281" s="69">
        <v>0</v>
      </c>
      <c r="V281" s="37">
        <f>parameters!$J$4*TechniqueData[[#This Row],[Mitigations Utility]] + parameters!$J$5*TechniqueData[[#This Row],[Detections Utility]]</f>
        <v>1.4285714285714284E-2</v>
      </c>
      <c r="W281" s="37">
        <v>0</v>
      </c>
      <c r="X281" s="37">
        <v>0</v>
      </c>
      <c r="Y281" s="37">
        <v>0</v>
      </c>
      <c r="Z281" s="37">
        <v>3</v>
      </c>
      <c r="AA281" s="37">
        <v>0.03</v>
      </c>
      <c r="AB281" s="37">
        <v>0.03</v>
      </c>
      <c r="AC281" s="37"/>
      <c r="AD281" s="58" t="s">
        <v>159</v>
      </c>
      <c r="AE281" s="37" t="str" cm="1">
        <f t="array" ref="AE281">IF(SUMPRODUCT(--(NOT(ISERR(SEARCH({"Process","Command","Script","WMI","Module","Pipe","Service"},AD281)))))&gt;0,"1","0")</f>
        <v>1</v>
      </c>
      <c r="AF281" s="37">
        <v>277</v>
      </c>
      <c r="AG281" s="37" t="str" cm="1">
        <f t="array" ref="AG281">IF(SUMPRODUCT(--(NOT(ISERR(SEARCH({"Network","Firewall"},AD281)))))&gt;0,"1","0")</f>
        <v>0</v>
      </c>
      <c r="AH281" s="37">
        <v>277</v>
      </c>
      <c r="AI281" s="37" t="str" cm="1">
        <f t="array" ref="AI281">IF(SUMPRODUCT(--(NOT(ISERR(SEARCH({"File","Group","Logon","Schedule","User","Registry","Active","Application"},AD281)))))&gt;0,"1","0")</f>
        <v>0</v>
      </c>
      <c r="AJ281" s="37">
        <v>277</v>
      </c>
      <c r="AK281" s="37" t="str" cm="1">
        <f t="array" ref="AK281">IF(SUMPRODUCT(--(NOT(ISERR(SEARCH({"Cloud","Cluster","Container","Image","Instance","Pod","Snapshot","Volume"},AD281)))))&gt;0,"1","0")</f>
        <v>0</v>
      </c>
      <c r="AL281" s="37">
        <v>277</v>
      </c>
      <c r="AM281" s="37" t="str" cm="1">
        <f t="array" ref="AM281">IF(SUMPRODUCT(--(NOT(ISERR(SEARCH({"Drive","Firmware","Host","Kernel"},AD281)))))&gt;0,"1","0")</f>
        <v>0</v>
      </c>
      <c r="AN281" s="37">
        <v>0</v>
      </c>
      <c r="AO281" s="37"/>
      <c r="AP281" s="37">
        <f>parameters!$J$21*TechniqueData[[#This Row],[TAT Utility]]+parameters!$J$22*TechniqueData[[#This Row],[Count Utility]]</f>
        <v>0.3</v>
      </c>
      <c r="AQ281" s="37">
        <f>(TechniqueData[[#This Row],[Total Top Att&amp;ck Score ]]-parameters!$D$19)/(parameters!$D$20-parameters!$D$19)</f>
        <v>42.247619047619047</v>
      </c>
      <c r="AR281" s="37">
        <f>IF(TechniqueData[[#This Row],[TAT Utility (unclipped)]]&gt;1,1, IF(TechniqueData[[#This Row],[TAT Utility (unclipped)]]&lt;0,0, TechniqueData[[#This Row],[TAT Utility (unclipped)]]) )</f>
        <v>1</v>
      </c>
      <c r="AS281" s="37">
        <f>(TechniqueData[[#This Row],[Ransomware (Total '# of ATT&amp;CK Observations)]]-parameters!$D$21)/(parameters!$D$22-parameters!$D$21)</f>
        <v>0</v>
      </c>
      <c r="AT281" s="37">
        <f>IF(TechniqueData[[#This Row],[Count Utility (unclipped)]]&gt;1,1, IF(TechniqueData[[#This Row],[Count Utility (unclipped)]]&lt;0,0, TechniqueData[[#This Row],[Count Utility (unclipped)]]) )</f>
        <v>0</v>
      </c>
      <c r="AU28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82" spans="1:47" ht="34" x14ac:dyDescent="0.2">
      <c r="A282" s="37">
        <f>parameters!$J$21*TechniqueData[[#This Row],[TAT Utility]]+parameters!$J$22*TechniqueData[[#This Row],[Count Utility]]</f>
        <v>0.3</v>
      </c>
      <c r="B282" s="37">
        <f t="shared" si="4"/>
        <v>127.20000000000002</v>
      </c>
      <c r="C282" s="37" t="s">
        <v>993</v>
      </c>
      <c r="D282" s="58" t="s">
        <v>949</v>
      </c>
      <c r="E282" s="37" t="s">
        <v>994</v>
      </c>
      <c r="F282" s="37">
        <v>1</v>
      </c>
      <c r="G282" s="37">
        <v>1</v>
      </c>
      <c r="H282" s="37">
        <f>parameters!$J$10*TechniqueData[[#This Row],[Before Utility]]+parameters!$J$11*TechniqueData[[#This Row],[After Utility]]</f>
        <v>0.1</v>
      </c>
      <c r="I282" s="37">
        <f>(TechniqueData[[#This Row],[Num. TID Before]]-parameters!$D$8)/(parameters!$D$9-parameters!$D$8)</f>
        <v>0.1</v>
      </c>
      <c r="J282" s="37">
        <f>IF(TechniqueData[[#This Row],[Before Utility (unclipped)]]&gt;1,1, IF(TechniqueData[[#This Row],[Before Utility (unclipped)]]&lt;0,0, TechniqueData[[#This Row],[Before Utility (unclipped)]]))</f>
        <v>0.1</v>
      </c>
      <c r="K282" s="37">
        <f>(TechniqueData[[#This Row],[Num. TID After]]-parameters!$D$10)/(parameters!$D$11-parameters!$D$10)</f>
        <v>0.1</v>
      </c>
      <c r="L282" s="37">
        <f>IF(TechniqueData[[#This Row],[After Utility (unclipped)]]&gt;1,1, IF(TechniqueData[[#This Row],[After Utility (unclipped)]]&lt;0,0, TechniqueData[[#This Row],[After Utility (unclipped)]]))</f>
        <v>0.1</v>
      </c>
      <c r="M282" s="37">
        <v>0</v>
      </c>
      <c r="N282" s="68">
        <v>0</v>
      </c>
      <c r="O282" s="68">
        <v>0</v>
      </c>
      <c r="P282" s="68">
        <v>0</v>
      </c>
      <c r="Q282" s="68">
        <v>3</v>
      </c>
      <c r="R282" s="69"/>
      <c r="S282" s="69">
        <v>0</v>
      </c>
      <c r="T282" s="69" t="s">
        <v>965</v>
      </c>
      <c r="U282" s="69">
        <v>0</v>
      </c>
      <c r="V282" s="37">
        <f>parameters!$J$4*TechniqueData[[#This Row],[Mitigations Utility]] + parameters!$J$5*TechniqueData[[#This Row],[Detections Utility]]</f>
        <v>1.4285714285714284E-2</v>
      </c>
      <c r="W282" s="37">
        <v>0</v>
      </c>
      <c r="X282" s="37">
        <v>0</v>
      </c>
      <c r="Y282" s="37">
        <v>0</v>
      </c>
      <c r="Z282" s="37">
        <v>3</v>
      </c>
      <c r="AA282" s="37">
        <v>0.03</v>
      </c>
      <c r="AB282" s="37">
        <v>0.03</v>
      </c>
      <c r="AC282" s="37"/>
      <c r="AD282" s="58" t="s">
        <v>957</v>
      </c>
      <c r="AE282" s="37" t="str" cm="1">
        <f t="array" ref="AE282">IF(SUMPRODUCT(--(NOT(ISERR(SEARCH({"Process","Command","Script","WMI","Module","Pipe","Service"},AD282)))))&gt;0,"1","0")</f>
        <v>1</v>
      </c>
      <c r="AF282" s="37">
        <v>278</v>
      </c>
      <c r="AG282" s="37" t="str" cm="1">
        <f t="array" ref="AG282">IF(SUMPRODUCT(--(NOT(ISERR(SEARCH({"Network","Firewall"},AD282)))))&gt;0,"1","0")</f>
        <v>0</v>
      </c>
      <c r="AH282" s="37">
        <v>278</v>
      </c>
      <c r="AI282" s="37" t="str" cm="1">
        <f t="array" ref="AI282">IF(SUMPRODUCT(--(NOT(ISERR(SEARCH({"File","Group","Logon","Schedule","User","Registry","Active","Application"},AD282)))))&gt;0,"1","0")</f>
        <v>1</v>
      </c>
      <c r="AJ282" s="37">
        <v>278</v>
      </c>
      <c r="AK282" s="37" t="str" cm="1">
        <f t="array" ref="AK282">IF(SUMPRODUCT(--(NOT(ISERR(SEARCH({"Cloud","Cluster","Container","Image","Instance","Pod","Snapshot","Volume"},AD282)))))&gt;0,"1","0")</f>
        <v>0</v>
      </c>
      <c r="AL282" s="37">
        <v>278</v>
      </c>
      <c r="AM282" s="37" t="str" cm="1">
        <f t="array" ref="AM282">IF(SUMPRODUCT(--(NOT(ISERR(SEARCH({"Drive","Firmware","Host","Kernel"},AD282)))))&gt;0,"1","0")</f>
        <v>0</v>
      </c>
      <c r="AN282" s="37">
        <v>0</v>
      </c>
      <c r="AO282" s="37"/>
      <c r="AP282" s="37">
        <f>parameters!$J$21*TechniqueData[[#This Row],[TAT Utility]]+parameters!$J$22*TechniqueData[[#This Row],[Count Utility]]</f>
        <v>0.3</v>
      </c>
      <c r="AQ282" s="37">
        <f>(TechniqueData[[#This Row],[Total Top Att&amp;ck Score ]]-parameters!$D$19)/(parameters!$D$20-parameters!$D$19)</f>
        <v>42.400000000000006</v>
      </c>
      <c r="AR282" s="37">
        <f>IF(TechniqueData[[#This Row],[TAT Utility (unclipped)]]&gt;1,1, IF(TechniqueData[[#This Row],[TAT Utility (unclipped)]]&lt;0,0, TechniqueData[[#This Row],[TAT Utility (unclipped)]]) )</f>
        <v>1</v>
      </c>
      <c r="AS282" s="37">
        <f>(TechniqueData[[#This Row],[Ransomware (Total '# of ATT&amp;CK Observations)]]-parameters!$D$21)/(parameters!$D$22-parameters!$D$21)</f>
        <v>0</v>
      </c>
      <c r="AT282" s="37">
        <f>IF(TechniqueData[[#This Row],[Count Utility (unclipped)]]&gt;1,1, IF(TechniqueData[[#This Row],[Count Utility (unclipped)]]&lt;0,0, TechniqueData[[#This Row],[Count Utility (unclipped)]]) )</f>
        <v>0</v>
      </c>
      <c r="AU28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83" spans="1:47" ht="68" x14ac:dyDescent="0.2">
      <c r="A283" s="37">
        <f>parameters!$J$21*TechniqueData[[#This Row],[TAT Utility]]+parameters!$J$22*TechniqueData[[#This Row],[Count Utility]]</f>
        <v>0.36666666666666664</v>
      </c>
      <c r="B283" s="37">
        <f t="shared" si="4"/>
        <v>1045.1159969047619</v>
      </c>
      <c r="C283" s="37" t="s">
        <v>995</v>
      </c>
      <c r="D283" s="58" t="s">
        <v>996</v>
      </c>
      <c r="E283" s="37"/>
      <c r="F283" s="37">
        <v>1</v>
      </c>
      <c r="G283" s="37">
        <v>16</v>
      </c>
      <c r="H283" s="37">
        <f>parameters!$J$10*TechniqueData[[#This Row],[Before Utility]]+parameters!$J$11*TechniqueData[[#This Row],[After Utility]]</f>
        <v>0.55000000000000004</v>
      </c>
      <c r="I283" s="37">
        <f>(TechniqueData[[#This Row],[Num. TID Before]]-parameters!$D$8)/(parameters!$D$9-parameters!$D$8)</f>
        <v>0.1</v>
      </c>
      <c r="J283" s="37">
        <f>IF(TechniqueData[[#This Row],[Before Utility (unclipped)]]&gt;1,1, IF(TechniqueData[[#This Row],[Before Utility (unclipped)]]&lt;0,0, TechniqueData[[#This Row],[Before Utility (unclipped)]]))</f>
        <v>0.1</v>
      </c>
      <c r="K283" s="37">
        <f>(TechniqueData[[#This Row],[Num. TID After]]-parameters!$D$10)/(parameters!$D$11-parameters!$D$10)</f>
        <v>1.6</v>
      </c>
      <c r="L283" s="37">
        <f>IF(TechniqueData[[#This Row],[After Utility (unclipped)]]&gt;1,1, IF(TechniqueData[[#This Row],[After Utility (unclipped)]]&lt;0,0, TechniqueData[[#This Row],[After Utility (unclipped)]]))</f>
        <v>1</v>
      </c>
      <c r="M283" s="37">
        <v>4.6930000000000001E-3</v>
      </c>
      <c r="N283" s="68">
        <v>0</v>
      </c>
      <c r="O283" s="68">
        <v>28</v>
      </c>
      <c r="P283" s="68">
        <v>3</v>
      </c>
      <c r="Q283" s="68">
        <v>3</v>
      </c>
      <c r="R283" s="69" t="s">
        <v>997</v>
      </c>
      <c r="S283" s="69">
        <v>10</v>
      </c>
      <c r="T283" s="69" t="s">
        <v>998</v>
      </c>
      <c r="U283" s="69">
        <v>13</v>
      </c>
      <c r="V283" s="37">
        <f>parameters!$J$4*TechniqueData[[#This Row],[Mitigations Utility]] + parameters!$J$5*TechniqueData[[#This Row],[Detections Utility]]</f>
        <v>0.38095247619047623</v>
      </c>
      <c r="W283" s="37">
        <v>23</v>
      </c>
      <c r="X283" s="37">
        <v>0.418182</v>
      </c>
      <c r="Y283" s="37">
        <v>0.418182</v>
      </c>
      <c r="Z283" s="37">
        <v>34</v>
      </c>
      <c r="AA283" s="37">
        <v>0.34</v>
      </c>
      <c r="AB283" s="37">
        <v>0.34</v>
      </c>
      <c r="AC283" s="37"/>
      <c r="AD283" s="58" t="s">
        <v>907</v>
      </c>
      <c r="AE283" s="37" t="str" cm="1">
        <f t="array" ref="AE283">IF(SUMPRODUCT(--(NOT(ISERR(SEARCH({"Process","Command","Script","WMI","Module","Pipe","Service"},AD283)))))&gt;0,"1","0")</f>
        <v>1</v>
      </c>
      <c r="AF283" s="37">
        <v>279</v>
      </c>
      <c r="AG283" s="37" t="str" cm="1">
        <f t="array" ref="AG283">IF(SUMPRODUCT(--(NOT(ISERR(SEARCH({"Network","Firewall"},AD283)))))&gt;0,"1","0")</f>
        <v>1</v>
      </c>
      <c r="AH283" s="37">
        <v>279</v>
      </c>
      <c r="AI283" s="37" t="str" cm="1">
        <f t="array" ref="AI283">IF(SUMPRODUCT(--(NOT(ISERR(SEARCH({"File","Group","Logon","Schedule","User","Registry","Active","Application"},AD283)))))&gt;0,"1","0")</f>
        <v>0</v>
      </c>
      <c r="AJ283" s="37">
        <v>279</v>
      </c>
      <c r="AK283" s="37" t="str" cm="1">
        <f t="array" ref="AK283">IF(SUMPRODUCT(--(NOT(ISERR(SEARCH({"Cloud","Cluster","Container","Image","Instance","Pod","Snapshot","Volume"},AD283)))))&gt;0,"1","0")</f>
        <v>0</v>
      </c>
      <c r="AL283" s="37">
        <v>279</v>
      </c>
      <c r="AM283" s="37" t="str" cm="1">
        <f t="array" ref="AM283">IF(SUMPRODUCT(--(NOT(ISERR(SEARCH({"Drive","Firmware","Host","Kernel"},AD283)))))&gt;0,"1","0")</f>
        <v>0</v>
      </c>
      <c r="AN283" s="37">
        <v>0</v>
      </c>
      <c r="AO283" s="37">
        <v>2</v>
      </c>
      <c r="AP283" s="37">
        <f>parameters!$J$21*TechniqueData[[#This Row],[TAT Utility]]+parameters!$J$22*TechniqueData[[#This Row],[Count Utility]]</f>
        <v>0.36666666666666664</v>
      </c>
      <c r="AQ283" s="37">
        <f>(TechniqueData[[#This Row],[Total Top Att&amp;ck Score ]]-parameters!$D$19)/(parameters!$D$20-parameters!$D$19)</f>
        <v>348.37199896825399</v>
      </c>
      <c r="AR283" s="37">
        <f>IF(TechniqueData[[#This Row],[TAT Utility (unclipped)]]&gt;1,1, IF(TechniqueData[[#This Row],[TAT Utility (unclipped)]]&lt;0,0, TechniqueData[[#This Row],[TAT Utility (unclipped)]]) )</f>
        <v>1</v>
      </c>
      <c r="AS283" s="37">
        <f>(TechniqueData[[#This Row],[Ransomware (Total '# of ATT&amp;CK Observations)]]-parameters!$D$21)/(parameters!$D$22-parameters!$D$21)</f>
        <v>9.5238095238095233E-2</v>
      </c>
      <c r="AT283" s="37">
        <f>IF(TechniqueData[[#This Row],[Count Utility (unclipped)]]&gt;1,1, IF(TechniqueData[[#This Row],[Count Utility (unclipped)]]&lt;0,0, TechniqueData[[#This Row],[Count Utility (unclipped)]]) )</f>
        <v>9.5238095238095233E-2</v>
      </c>
      <c r="AU28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16.636761855631143</v>
      </c>
    </row>
    <row r="284" spans="1:47" ht="17" x14ac:dyDescent="0.2">
      <c r="A284" s="37">
        <f>parameters!$J$21*TechniqueData[[#This Row],[TAT Utility]]+parameters!$J$22*TechniqueData[[#This Row],[Count Utility]]</f>
        <v>0.33333333333333331</v>
      </c>
      <c r="B284" s="37">
        <f t="shared" si="4"/>
        <v>264.28354361904763</v>
      </c>
      <c r="C284" s="37" t="s">
        <v>999</v>
      </c>
      <c r="D284" s="58" t="s">
        <v>1000</v>
      </c>
      <c r="E284" s="37"/>
      <c r="F284" s="37">
        <v>1</v>
      </c>
      <c r="G284" s="37">
        <v>1</v>
      </c>
      <c r="H284" s="37">
        <f>parameters!$J$10*TechniqueData[[#This Row],[Before Utility]]+parameters!$J$11*TechniqueData[[#This Row],[After Utility]]</f>
        <v>0.1</v>
      </c>
      <c r="I284" s="37">
        <f>(TechniqueData[[#This Row],[Num. TID Before]]-parameters!$D$8)/(parameters!$D$9-parameters!$D$8)</f>
        <v>0.1</v>
      </c>
      <c r="J284" s="37">
        <f>IF(TechniqueData[[#This Row],[Before Utility (unclipped)]]&gt;1,1, IF(TechniqueData[[#This Row],[Before Utility (unclipped)]]&lt;0,0, TechniqueData[[#This Row],[Before Utility (unclipped)]]))</f>
        <v>0.1</v>
      </c>
      <c r="K284" s="37">
        <f>(TechniqueData[[#This Row],[Num. TID After]]-parameters!$D$10)/(parameters!$D$11-parameters!$D$10)</f>
        <v>0.1</v>
      </c>
      <c r="L284" s="37">
        <f>IF(TechniqueData[[#This Row],[After Utility (unclipped)]]&gt;1,1, IF(TechniqueData[[#This Row],[After Utility (unclipped)]]&lt;0,0, TechniqueData[[#This Row],[After Utility (unclipped)]]))</f>
        <v>0.1</v>
      </c>
      <c r="M284" s="37">
        <v>2.1471000000000001E-2</v>
      </c>
      <c r="N284" s="68">
        <v>0</v>
      </c>
      <c r="O284" s="68">
        <v>3</v>
      </c>
      <c r="P284" s="68">
        <v>3</v>
      </c>
      <c r="Q284" s="68">
        <v>2</v>
      </c>
      <c r="R284" s="69" t="s">
        <v>443</v>
      </c>
      <c r="S284" s="69">
        <v>2</v>
      </c>
      <c r="T284" s="69" t="s">
        <v>943</v>
      </c>
      <c r="U284" s="69">
        <v>6</v>
      </c>
      <c r="V284" s="37">
        <f>parameters!$J$4*TechniqueData[[#This Row],[Mitigations Utility]] + parameters!$J$5*TechniqueData[[#This Row],[Detections Utility]]</f>
        <v>0.11428595238095238</v>
      </c>
      <c r="W284" s="37">
        <v>8</v>
      </c>
      <c r="X284" s="37">
        <v>0.145455</v>
      </c>
      <c r="Y284" s="37">
        <v>0.145455</v>
      </c>
      <c r="Z284" s="37">
        <v>8</v>
      </c>
      <c r="AA284" s="37">
        <v>0.08</v>
      </c>
      <c r="AB284" s="37">
        <v>0.08</v>
      </c>
      <c r="AC284" s="37"/>
      <c r="AD284" s="58" t="s">
        <v>1001</v>
      </c>
      <c r="AE284" s="37" t="str" cm="1">
        <f t="array" ref="AE284">IF(SUMPRODUCT(--(NOT(ISERR(SEARCH({"Process","Command","Script","WMI","Module","Pipe","Service"},AD284)))))&gt;0,"1","0")</f>
        <v>1</v>
      </c>
      <c r="AF284" s="37">
        <v>280</v>
      </c>
      <c r="AG284" s="37" t="str" cm="1">
        <f t="array" ref="AG284">IF(SUMPRODUCT(--(NOT(ISERR(SEARCH({"Network","Firewall"},AD284)))))&gt;0,"1","0")</f>
        <v>0</v>
      </c>
      <c r="AH284" s="37">
        <v>280</v>
      </c>
      <c r="AI284" s="37" t="str" cm="1">
        <f t="array" ref="AI284">IF(SUMPRODUCT(--(NOT(ISERR(SEARCH({"File","Group","Logon","Schedule","User","Registry","Active","Application"},AD284)))))&gt;0,"1","0")</f>
        <v>0</v>
      </c>
      <c r="AJ284" s="37">
        <v>280</v>
      </c>
      <c r="AK284" s="37" t="str" cm="1">
        <f t="array" ref="AK284">IF(SUMPRODUCT(--(NOT(ISERR(SEARCH({"Cloud","Cluster","Container","Image","Instance","Pod","Snapshot","Volume"},AD284)))))&gt;0,"1","0")</f>
        <v>0</v>
      </c>
      <c r="AL284" s="37">
        <v>280</v>
      </c>
      <c r="AM284" s="37" t="str" cm="1">
        <f t="array" ref="AM284">IF(SUMPRODUCT(--(NOT(ISERR(SEARCH({"Drive","Firmware","Host","Kernel"},AD284)))))&gt;0,"1","0")</f>
        <v>0</v>
      </c>
      <c r="AN284" s="37">
        <v>0</v>
      </c>
      <c r="AO284" s="37">
        <v>1</v>
      </c>
      <c r="AP284" s="37">
        <f>parameters!$J$21*TechniqueData[[#This Row],[TAT Utility]]+parameters!$J$22*TechniqueData[[#This Row],[Count Utility]]</f>
        <v>0.33333333333333331</v>
      </c>
      <c r="AQ284" s="37">
        <f>(TechniqueData[[#This Row],[Total Top Att&amp;ck Score ]]-parameters!$D$19)/(parameters!$D$20-parameters!$D$19)</f>
        <v>88.09451453968255</v>
      </c>
      <c r="AR284" s="37">
        <f>IF(TechniqueData[[#This Row],[TAT Utility (unclipped)]]&gt;1,1, IF(TechniqueData[[#This Row],[TAT Utility (unclipped)]]&lt;0,0, TechniqueData[[#This Row],[TAT Utility (unclipped)]]) )</f>
        <v>1</v>
      </c>
      <c r="AS284" s="37">
        <f>(TechniqueData[[#This Row],[Ransomware (Total '# of ATT&amp;CK Observations)]]-parameters!$D$21)/(parameters!$D$22-parameters!$D$21)</f>
        <v>4.7619047619047616E-2</v>
      </c>
      <c r="AT284" s="37">
        <f>IF(TechniqueData[[#This Row],[Count Utility (unclipped)]]&gt;1,1, IF(TechniqueData[[#This Row],[Count Utility (unclipped)]]&lt;0,0, TechniqueData[[#This Row],[Count Utility (unclipped)]]) )</f>
        <v>4.7619047619047616E-2</v>
      </c>
      <c r="AU28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2.1212979652305366</v>
      </c>
    </row>
    <row r="285" spans="1:47" ht="51" x14ac:dyDescent="0.2">
      <c r="A285" s="37">
        <f>parameters!$J$21*TechniqueData[[#This Row],[TAT Utility]]+parameters!$J$22*TechniqueData[[#This Row],[Count Utility]]</f>
        <v>0.3</v>
      </c>
      <c r="B285" s="37">
        <f t="shared" si="4"/>
        <v>385.71401785714289</v>
      </c>
      <c r="C285" s="37" t="s">
        <v>1002</v>
      </c>
      <c r="D285" s="58" t="s">
        <v>1003</v>
      </c>
      <c r="E285" s="37"/>
      <c r="F285" s="37">
        <v>1</v>
      </c>
      <c r="G285" s="37">
        <v>1</v>
      </c>
      <c r="H285" s="37">
        <f>parameters!$J$10*TechniqueData[[#This Row],[Before Utility]]+parameters!$J$11*TechniqueData[[#This Row],[After Utility]]</f>
        <v>0.1</v>
      </c>
      <c r="I285" s="37">
        <f>(TechniqueData[[#This Row],[Num. TID Before]]-parameters!$D$8)/(parameters!$D$9-parameters!$D$8)</f>
        <v>0.1</v>
      </c>
      <c r="J285" s="37">
        <f>IF(TechniqueData[[#This Row],[Before Utility (unclipped)]]&gt;1,1, IF(TechniqueData[[#This Row],[Before Utility (unclipped)]]&lt;0,0, TechniqueData[[#This Row],[Before Utility (unclipped)]]))</f>
        <v>0.1</v>
      </c>
      <c r="K285" s="37">
        <f>(TechniqueData[[#This Row],[Num. TID After]]-parameters!$D$10)/(parameters!$D$11-parameters!$D$10)</f>
        <v>0.1</v>
      </c>
      <c r="L285" s="37">
        <f>IF(TechniqueData[[#This Row],[After Utility (unclipped)]]&gt;1,1, IF(TechniqueData[[#This Row],[After Utility (unclipped)]]&lt;0,0, TechniqueData[[#This Row],[After Utility (unclipped)]]))</f>
        <v>0.1</v>
      </c>
      <c r="M285" s="37">
        <v>0</v>
      </c>
      <c r="N285" s="68">
        <v>0</v>
      </c>
      <c r="O285" s="68">
        <v>1</v>
      </c>
      <c r="P285" s="68">
        <v>0</v>
      </c>
      <c r="Q285" s="68">
        <v>0</v>
      </c>
      <c r="R285" s="69" t="s">
        <v>1004</v>
      </c>
      <c r="S285" s="69">
        <v>11</v>
      </c>
      <c r="T285" s="69" t="s">
        <v>1005</v>
      </c>
      <c r="U285" s="69">
        <v>14</v>
      </c>
      <c r="V285" s="37">
        <f>parameters!$J$4*TechniqueData[[#This Row],[Mitigations Utility]] + parameters!$J$5*TechniqueData[[#This Row],[Detections Utility]]</f>
        <v>0.24285690476190477</v>
      </c>
      <c r="W285" s="37">
        <v>25</v>
      </c>
      <c r="X285" s="37">
        <v>0.45454499999999998</v>
      </c>
      <c r="Y285" s="37">
        <v>0.45454499999999998</v>
      </c>
      <c r="Z285" s="37">
        <v>1</v>
      </c>
      <c r="AA285" s="37">
        <v>0.01</v>
      </c>
      <c r="AB285" s="37">
        <v>0.01</v>
      </c>
      <c r="AC285" s="37"/>
      <c r="AD285" s="58" t="s">
        <v>1006</v>
      </c>
      <c r="AE285" s="37" t="str" cm="1">
        <f t="array" ref="AE285">IF(SUMPRODUCT(--(NOT(ISERR(SEARCH({"Process","Command","Script","WMI","Module","Pipe","Service"},AD285)))))&gt;0,"1","0")</f>
        <v>1</v>
      </c>
      <c r="AF285" s="37">
        <v>281</v>
      </c>
      <c r="AG285" s="37" t="str" cm="1">
        <f t="array" ref="AG285">IF(SUMPRODUCT(--(NOT(ISERR(SEARCH({"Network","Firewall"},AD285)))))&gt;0,"1","0")</f>
        <v>1</v>
      </c>
      <c r="AH285" s="37">
        <v>281</v>
      </c>
      <c r="AI285" s="37" t="str" cm="1">
        <f t="array" ref="AI285">IF(SUMPRODUCT(--(NOT(ISERR(SEARCH({"File","Group","Logon","Schedule","User","Registry","Active","Application"},AD285)))))&gt;0,"1","0")</f>
        <v>0</v>
      </c>
      <c r="AJ285" s="37">
        <v>281</v>
      </c>
      <c r="AK285" s="37" t="str" cm="1">
        <f t="array" ref="AK285">IF(SUMPRODUCT(--(NOT(ISERR(SEARCH({"Cloud","Cluster","Container","Image","Instance","Pod","Snapshot","Volume"},AD285)))))&gt;0,"1","0")</f>
        <v>0</v>
      </c>
      <c r="AL285" s="37">
        <v>281</v>
      </c>
      <c r="AM285" s="37" t="str" cm="1">
        <f t="array" ref="AM285">IF(SUMPRODUCT(--(NOT(ISERR(SEARCH({"Drive","Firmware","Host","Kernel"},AD285)))))&gt;0,"1","0")</f>
        <v>0</v>
      </c>
      <c r="AN285" s="37">
        <v>0</v>
      </c>
      <c r="AO285" s="37">
        <v>0</v>
      </c>
      <c r="AP285" s="37">
        <f>parameters!$J$21*TechniqueData[[#This Row],[TAT Utility]]+parameters!$J$22*TechniqueData[[#This Row],[Count Utility]]</f>
        <v>0.3</v>
      </c>
      <c r="AQ285" s="37">
        <f>(TechniqueData[[#This Row],[Total Top Att&amp;ck Score ]]-parameters!$D$19)/(parameters!$D$20-parameters!$D$19)</f>
        <v>128.57133928571429</v>
      </c>
      <c r="AR285" s="37">
        <f>IF(TechniqueData[[#This Row],[TAT Utility (unclipped)]]&gt;1,1, IF(TechniqueData[[#This Row],[TAT Utility (unclipped)]]&lt;0,0, TechniqueData[[#This Row],[TAT Utility (unclipped)]]) )</f>
        <v>1</v>
      </c>
      <c r="AS285" s="37">
        <f>(TechniqueData[[#This Row],[Ransomware (Total '# of ATT&amp;CK Observations)]]-parameters!$D$21)/(parameters!$D$22-parameters!$D$21)</f>
        <v>0</v>
      </c>
      <c r="AT285" s="37">
        <f>IF(TechniqueData[[#This Row],[Count Utility (unclipped)]]&gt;1,1, IF(TechniqueData[[#This Row],[Count Utility (unclipped)]]&lt;0,0, TechniqueData[[#This Row],[Count Utility (unclipped)]]) )</f>
        <v>0</v>
      </c>
      <c r="AU28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86" spans="1:47" ht="51" x14ac:dyDescent="0.2">
      <c r="A286" s="37">
        <f>parameters!$J$21*TechniqueData[[#This Row],[TAT Utility]]+parameters!$J$22*TechniqueData[[#This Row],[Count Utility]]</f>
        <v>0.36666666666666664</v>
      </c>
      <c r="B286" s="37">
        <f t="shared" si="4"/>
        <v>681.18236504761899</v>
      </c>
      <c r="C286" s="37" t="s">
        <v>1007</v>
      </c>
      <c r="D286" s="58" t="s">
        <v>1008</v>
      </c>
      <c r="E286" s="37"/>
      <c r="F286" s="37">
        <v>2</v>
      </c>
      <c r="G286" s="37">
        <v>5</v>
      </c>
      <c r="H286" s="37">
        <f>parameters!$J$10*TechniqueData[[#This Row],[Before Utility]]+parameters!$J$11*TechniqueData[[#This Row],[After Utility]]</f>
        <v>0.35</v>
      </c>
      <c r="I286" s="37">
        <f>(TechniqueData[[#This Row],[Num. TID Before]]-parameters!$D$8)/(parameters!$D$9-parameters!$D$8)</f>
        <v>0.2</v>
      </c>
      <c r="J286" s="37">
        <f>IF(TechniqueData[[#This Row],[Before Utility (unclipped)]]&gt;1,1, IF(TechniqueData[[#This Row],[Before Utility (unclipped)]]&lt;0,0, TechniqueData[[#This Row],[Before Utility (unclipped)]]))</f>
        <v>0.2</v>
      </c>
      <c r="K286" s="37">
        <f>(TechniqueData[[#This Row],[Num. TID After]]-parameters!$D$10)/(parameters!$D$11-parameters!$D$10)</f>
        <v>0.5</v>
      </c>
      <c r="L286" s="37">
        <f>IF(TechniqueData[[#This Row],[After Utility (unclipped)]]&gt;1,1, IF(TechniqueData[[#This Row],[After Utility (unclipped)]]&lt;0,0, TechniqueData[[#This Row],[After Utility (unclipped)]]))</f>
        <v>0.5</v>
      </c>
      <c r="M286" s="37">
        <v>9.6900000000000003E-4</v>
      </c>
      <c r="N286" s="68">
        <v>0</v>
      </c>
      <c r="O286" s="68">
        <v>0</v>
      </c>
      <c r="P286" s="68">
        <v>4</v>
      </c>
      <c r="Q286" s="68">
        <v>11</v>
      </c>
      <c r="R286" s="69" t="s">
        <v>362</v>
      </c>
      <c r="S286" s="69">
        <v>8</v>
      </c>
      <c r="T286" s="69" t="s">
        <v>1009</v>
      </c>
      <c r="U286" s="69">
        <v>11</v>
      </c>
      <c r="V286" s="37">
        <f>parameters!$J$4*TechniqueData[[#This Row],[Mitigations Utility]] + parameters!$J$5*TechniqueData[[#This Row],[Detections Utility]]</f>
        <v>0.25238119047619045</v>
      </c>
      <c r="W286" s="37">
        <v>19</v>
      </c>
      <c r="X286" s="37">
        <v>0.34545500000000001</v>
      </c>
      <c r="Y286" s="37">
        <v>0.34545500000000001</v>
      </c>
      <c r="Z286" s="37">
        <v>15</v>
      </c>
      <c r="AA286" s="37">
        <v>0.15</v>
      </c>
      <c r="AB286" s="37">
        <v>0.15</v>
      </c>
      <c r="AC286" s="37"/>
      <c r="AD286" s="58" t="s">
        <v>1010</v>
      </c>
      <c r="AE286" s="37" t="str" cm="1">
        <f t="array" ref="AE286">IF(SUMPRODUCT(--(NOT(ISERR(SEARCH({"Process","Command","Script","WMI","Module","Pipe","Service"},AD286)))))&gt;0,"1","0")</f>
        <v>1</v>
      </c>
      <c r="AF286" s="37">
        <v>282</v>
      </c>
      <c r="AG286" s="37" t="str" cm="1">
        <f t="array" ref="AG286">IF(SUMPRODUCT(--(NOT(ISERR(SEARCH({"Network","Firewall"},AD286)))))&gt;0,"1","0")</f>
        <v>0</v>
      </c>
      <c r="AH286" s="37">
        <v>282</v>
      </c>
      <c r="AI286" s="37" t="str" cm="1">
        <f t="array" ref="AI286">IF(SUMPRODUCT(--(NOT(ISERR(SEARCH({"File","Group","Logon","Schedule","User","Registry","Active","Application"},AD286)))))&gt;0,"1","0")</f>
        <v>1</v>
      </c>
      <c r="AJ286" s="37">
        <v>282</v>
      </c>
      <c r="AK286" s="37" t="str" cm="1">
        <f t="array" ref="AK286">IF(SUMPRODUCT(--(NOT(ISERR(SEARCH({"Cloud","Cluster","Container","Image","Instance","Pod","Snapshot","Volume"},AD286)))))&gt;0,"1","0")</f>
        <v>0</v>
      </c>
      <c r="AL286" s="37">
        <v>282</v>
      </c>
      <c r="AM286" s="37" t="str" cm="1">
        <f t="array" ref="AM286">IF(SUMPRODUCT(--(NOT(ISERR(SEARCH({"Drive","Firmware","Host","Kernel"},AD286)))))&gt;0,"1","0")</f>
        <v>0</v>
      </c>
      <c r="AN286" s="37">
        <v>0</v>
      </c>
      <c r="AO286" s="37">
        <v>2</v>
      </c>
      <c r="AP286" s="37">
        <f>parameters!$J$21*TechniqueData[[#This Row],[TAT Utility]]+parameters!$J$22*TechniqueData[[#This Row],[Count Utility]]</f>
        <v>0.36666666666666664</v>
      </c>
      <c r="AQ286" s="37">
        <f>(TechniqueData[[#This Row],[Total Top Att&amp;ck Score ]]-parameters!$D$19)/(parameters!$D$20-parameters!$D$19)</f>
        <v>227.06078834920632</v>
      </c>
      <c r="AR286" s="37">
        <f>IF(TechniqueData[[#This Row],[TAT Utility (unclipped)]]&gt;1,1, IF(TechniqueData[[#This Row],[TAT Utility (unclipped)]]&lt;0,0, TechniqueData[[#This Row],[TAT Utility (unclipped)]]) )</f>
        <v>1</v>
      </c>
      <c r="AS286" s="37">
        <f>(TechniqueData[[#This Row],[Ransomware (Total '# of ATT&amp;CK Observations)]]-parameters!$D$21)/(parameters!$D$22-parameters!$D$21)</f>
        <v>9.5238095238095233E-2</v>
      </c>
      <c r="AT286" s="37">
        <f>IF(TechniqueData[[#This Row],[Count Utility (unclipped)]]&gt;1,1, IF(TechniqueData[[#This Row],[Count Utility (unclipped)]]&lt;0,0, TechniqueData[[#This Row],[Count Utility (unclipped)]]) )</f>
        <v>9.5238095238095233E-2</v>
      </c>
      <c r="AU28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10.860037540438396</v>
      </c>
    </row>
    <row r="287" spans="1:47" ht="51" x14ac:dyDescent="0.2">
      <c r="A287" s="37">
        <f>parameters!$J$21*TechniqueData[[#This Row],[TAT Utility]]+parameters!$J$22*TechniqueData[[#This Row],[Count Utility]]</f>
        <v>0.3</v>
      </c>
      <c r="B287" s="37">
        <f t="shared" si="4"/>
        <v>356.08598404761904</v>
      </c>
      <c r="C287" s="37" t="s">
        <v>1011</v>
      </c>
      <c r="D287" s="58" t="s">
        <v>1008</v>
      </c>
      <c r="E287" s="37" t="s">
        <v>1012</v>
      </c>
      <c r="F287" s="37">
        <v>1</v>
      </c>
      <c r="G287" s="37">
        <v>1</v>
      </c>
      <c r="H287" s="37">
        <f>parameters!$J$10*TechniqueData[[#This Row],[Before Utility]]+parameters!$J$11*TechniqueData[[#This Row],[After Utility]]</f>
        <v>0.1</v>
      </c>
      <c r="I287" s="37">
        <f>(TechniqueData[[#This Row],[Num. TID Before]]-parameters!$D$8)/(parameters!$D$9-parameters!$D$8)</f>
        <v>0.1</v>
      </c>
      <c r="J287" s="37">
        <f>IF(TechniqueData[[#This Row],[Before Utility (unclipped)]]&gt;1,1, IF(TechniqueData[[#This Row],[Before Utility (unclipped)]]&lt;0,0, TechniqueData[[#This Row],[Before Utility (unclipped)]]))</f>
        <v>0.1</v>
      </c>
      <c r="K287" s="37">
        <f>(TechniqueData[[#This Row],[Num. TID After]]-parameters!$D$10)/(parameters!$D$11-parameters!$D$10)</f>
        <v>0.1</v>
      </c>
      <c r="L287" s="37">
        <f>IF(TechniqueData[[#This Row],[After Utility (unclipped)]]&gt;1,1, IF(TechniqueData[[#This Row],[After Utility (unclipped)]]&lt;0,0, TechniqueData[[#This Row],[After Utility (unclipped)]]))</f>
        <v>0.1</v>
      </c>
      <c r="M287" s="37">
        <v>0</v>
      </c>
      <c r="N287" s="68">
        <v>1</v>
      </c>
      <c r="O287" s="68">
        <v>4</v>
      </c>
      <c r="P287" s="68">
        <v>0</v>
      </c>
      <c r="Q287" s="68">
        <v>2</v>
      </c>
      <c r="R287" s="69" t="s">
        <v>362</v>
      </c>
      <c r="S287" s="69">
        <v>8</v>
      </c>
      <c r="T287" s="69" t="s">
        <v>1009</v>
      </c>
      <c r="U287" s="69">
        <v>11</v>
      </c>
      <c r="V287" s="37">
        <f>parameters!$J$4*TechniqueData[[#This Row],[Mitigations Utility]] + parameters!$J$5*TechniqueData[[#This Row],[Detections Utility]]</f>
        <v>0.21428595238095238</v>
      </c>
      <c r="W287" s="37">
        <v>19</v>
      </c>
      <c r="X287" s="37">
        <v>0.34545500000000001</v>
      </c>
      <c r="Y287" s="37">
        <v>0.34545500000000001</v>
      </c>
      <c r="Z287" s="37">
        <v>7</v>
      </c>
      <c r="AA287" s="37">
        <v>7.0000000000000007E-2</v>
      </c>
      <c r="AB287" s="37">
        <v>7.0000000000000007E-2</v>
      </c>
      <c r="AC287" s="37"/>
      <c r="AD287" s="58" t="s">
        <v>1010</v>
      </c>
      <c r="AE287" s="37" t="str" cm="1">
        <f t="array" ref="AE287">IF(SUMPRODUCT(--(NOT(ISERR(SEARCH({"Process","Command","Script","WMI","Module","Pipe","Service"},AD287)))))&gt;0,"1","0")</f>
        <v>1</v>
      </c>
      <c r="AF287" s="37">
        <v>283</v>
      </c>
      <c r="AG287" s="37" t="str" cm="1">
        <f t="array" ref="AG287">IF(SUMPRODUCT(--(NOT(ISERR(SEARCH({"Network","Firewall"},AD287)))))&gt;0,"1","0")</f>
        <v>0</v>
      </c>
      <c r="AH287" s="37">
        <v>283</v>
      </c>
      <c r="AI287" s="37" t="str" cm="1">
        <f t="array" ref="AI287">IF(SUMPRODUCT(--(NOT(ISERR(SEARCH({"File","Group","Logon","Schedule","User","Registry","Active","Application"},AD287)))))&gt;0,"1","0")</f>
        <v>1</v>
      </c>
      <c r="AJ287" s="37">
        <v>283</v>
      </c>
      <c r="AK287" s="37" t="str" cm="1">
        <f t="array" ref="AK287">IF(SUMPRODUCT(--(NOT(ISERR(SEARCH({"Cloud","Cluster","Container","Image","Instance","Pod","Snapshot","Volume"},AD287)))))&gt;0,"1","0")</f>
        <v>0</v>
      </c>
      <c r="AL287" s="37">
        <v>283</v>
      </c>
      <c r="AM287" s="37" t="str" cm="1">
        <f t="array" ref="AM287">IF(SUMPRODUCT(--(NOT(ISERR(SEARCH({"Drive","Firmware","Host","Kernel"},AD287)))))&gt;0,"1","0")</f>
        <v>0</v>
      </c>
      <c r="AN287" s="37">
        <v>0</v>
      </c>
      <c r="AO287" s="37">
        <v>0</v>
      </c>
      <c r="AP287" s="37">
        <f>parameters!$J$21*TechniqueData[[#This Row],[TAT Utility]]+parameters!$J$22*TechniqueData[[#This Row],[Count Utility]]</f>
        <v>0.3</v>
      </c>
      <c r="AQ287" s="37">
        <f>(TechniqueData[[#This Row],[Total Top Att&amp;ck Score ]]-parameters!$D$19)/(parameters!$D$20-parameters!$D$19)</f>
        <v>118.69532801587302</v>
      </c>
      <c r="AR287" s="37">
        <f>IF(TechniqueData[[#This Row],[TAT Utility (unclipped)]]&gt;1,1, IF(TechniqueData[[#This Row],[TAT Utility (unclipped)]]&lt;0,0, TechniqueData[[#This Row],[TAT Utility (unclipped)]]) )</f>
        <v>1</v>
      </c>
      <c r="AS287" s="37">
        <f>(TechniqueData[[#This Row],[Ransomware (Total '# of ATT&amp;CK Observations)]]-parameters!$D$21)/(parameters!$D$22-parameters!$D$21)</f>
        <v>0</v>
      </c>
      <c r="AT287" s="37">
        <f>IF(TechniqueData[[#This Row],[Count Utility (unclipped)]]&gt;1,1, IF(TechniqueData[[#This Row],[Count Utility (unclipped)]]&lt;0,0, TechniqueData[[#This Row],[Count Utility (unclipped)]]) )</f>
        <v>0</v>
      </c>
      <c r="AU28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88" spans="1:47" ht="34" x14ac:dyDescent="0.2">
      <c r="A288" s="37">
        <f>parameters!$J$21*TechniqueData[[#This Row],[TAT Utility]]+parameters!$J$22*TechniqueData[[#This Row],[Count Utility]]</f>
        <v>0.3</v>
      </c>
      <c r="B288" s="37">
        <f t="shared" si="4"/>
        <v>357.34312785714286</v>
      </c>
      <c r="C288" s="37" t="s">
        <v>1013</v>
      </c>
      <c r="D288" s="58" t="s">
        <v>1008</v>
      </c>
      <c r="E288" s="37" t="s">
        <v>1014</v>
      </c>
      <c r="F288" s="37">
        <v>1</v>
      </c>
      <c r="G288" s="37">
        <v>1</v>
      </c>
      <c r="H288" s="37">
        <f>parameters!$J$10*TechniqueData[[#This Row],[Before Utility]]+parameters!$J$11*TechniqueData[[#This Row],[After Utility]]</f>
        <v>0.1</v>
      </c>
      <c r="I288" s="37">
        <f>(TechniqueData[[#This Row],[Num. TID Before]]-parameters!$D$8)/(parameters!$D$9-parameters!$D$8)</f>
        <v>0.1</v>
      </c>
      <c r="J288" s="37">
        <f>IF(TechniqueData[[#This Row],[Before Utility (unclipped)]]&gt;1,1, IF(TechniqueData[[#This Row],[Before Utility (unclipped)]]&lt;0,0, TechniqueData[[#This Row],[Before Utility (unclipped)]]))</f>
        <v>0.1</v>
      </c>
      <c r="K288" s="37">
        <f>(TechniqueData[[#This Row],[Num. TID After]]-parameters!$D$10)/(parameters!$D$11-parameters!$D$10)</f>
        <v>0.1</v>
      </c>
      <c r="L288" s="37">
        <f>IF(TechniqueData[[#This Row],[After Utility (unclipped)]]&gt;1,1, IF(TechniqueData[[#This Row],[After Utility (unclipped)]]&lt;0,0, TechniqueData[[#This Row],[After Utility (unclipped)]]))</f>
        <v>0.1</v>
      </c>
      <c r="M288" s="37">
        <v>0</v>
      </c>
      <c r="N288" s="68">
        <v>1</v>
      </c>
      <c r="O288" s="68">
        <v>4</v>
      </c>
      <c r="P288" s="68">
        <v>1</v>
      </c>
      <c r="Q288" s="68">
        <v>1</v>
      </c>
      <c r="R288" s="69" t="s">
        <v>362</v>
      </c>
      <c r="S288" s="69">
        <v>8</v>
      </c>
      <c r="T288" s="69" t="s">
        <v>1009</v>
      </c>
      <c r="U288" s="69">
        <v>11</v>
      </c>
      <c r="V288" s="37">
        <f>parameters!$J$4*TechniqueData[[#This Row],[Mitigations Utility]] + parameters!$J$5*TechniqueData[[#This Row],[Detections Utility]]</f>
        <v>0.21428595238095238</v>
      </c>
      <c r="W288" s="37">
        <v>19</v>
      </c>
      <c r="X288" s="37">
        <v>0.34545500000000001</v>
      </c>
      <c r="Y288" s="37">
        <v>0.34545500000000001</v>
      </c>
      <c r="Z288" s="37">
        <v>7</v>
      </c>
      <c r="AA288" s="37">
        <v>7.0000000000000007E-2</v>
      </c>
      <c r="AB288" s="37">
        <v>7.0000000000000007E-2</v>
      </c>
      <c r="AC288" s="37"/>
      <c r="AD288" s="58" t="s">
        <v>1015</v>
      </c>
      <c r="AE288" s="37" t="str" cm="1">
        <f t="array" ref="AE288">IF(SUMPRODUCT(--(NOT(ISERR(SEARCH({"Process","Command","Script","WMI","Module","Pipe","Service"},AD288)))))&gt;0,"1","0")</f>
        <v>1</v>
      </c>
      <c r="AF288" s="37">
        <v>284</v>
      </c>
      <c r="AG288" s="37" t="str" cm="1">
        <f t="array" ref="AG288">IF(SUMPRODUCT(--(NOT(ISERR(SEARCH({"Network","Firewall"},AD288)))))&gt;0,"1","0")</f>
        <v>0</v>
      </c>
      <c r="AH288" s="37">
        <v>284</v>
      </c>
      <c r="AI288" s="37" t="str" cm="1">
        <f t="array" ref="AI288">IF(SUMPRODUCT(--(NOT(ISERR(SEARCH({"File","Group","Logon","Schedule","User","Registry","Active","Application"},AD288)))))&gt;0,"1","0")</f>
        <v>1</v>
      </c>
      <c r="AJ288" s="37">
        <v>284</v>
      </c>
      <c r="AK288" s="37" t="str" cm="1">
        <f t="array" ref="AK288">IF(SUMPRODUCT(--(NOT(ISERR(SEARCH({"Cloud","Cluster","Container","Image","Instance","Pod","Snapshot","Volume"},AD288)))))&gt;0,"1","0")</f>
        <v>0</v>
      </c>
      <c r="AL288" s="37">
        <v>284</v>
      </c>
      <c r="AM288" s="37" t="str" cm="1">
        <f t="array" ref="AM288">IF(SUMPRODUCT(--(NOT(ISERR(SEARCH({"Drive","Firmware","Host","Kernel"},AD288)))))&gt;0,"1","0")</f>
        <v>0</v>
      </c>
      <c r="AN288" s="37">
        <v>0</v>
      </c>
      <c r="AO288" s="37">
        <v>0</v>
      </c>
      <c r="AP288" s="37">
        <f>parameters!$J$21*TechniqueData[[#This Row],[TAT Utility]]+parameters!$J$22*TechniqueData[[#This Row],[Count Utility]]</f>
        <v>0.3</v>
      </c>
      <c r="AQ288" s="37">
        <f>(TechniqueData[[#This Row],[Total Top Att&amp;ck Score ]]-parameters!$D$19)/(parameters!$D$20-parameters!$D$19)</f>
        <v>119.11437595238095</v>
      </c>
      <c r="AR288" s="37">
        <f>IF(TechniqueData[[#This Row],[TAT Utility (unclipped)]]&gt;1,1, IF(TechniqueData[[#This Row],[TAT Utility (unclipped)]]&lt;0,0, TechniqueData[[#This Row],[TAT Utility (unclipped)]]) )</f>
        <v>1</v>
      </c>
      <c r="AS288" s="37">
        <f>(TechniqueData[[#This Row],[Ransomware (Total '# of ATT&amp;CK Observations)]]-parameters!$D$21)/(parameters!$D$22-parameters!$D$21)</f>
        <v>0</v>
      </c>
      <c r="AT288" s="37">
        <f>IF(TechniqueData[[#This Row],[Count Utility (unclipped)]]&gt;1,1, IF(TechniqueData[[#This Row],[Count Utility (unclipped)]]&lt;0,0, TechniqueData[[#This Row],[Count Utility (unclipped)]]) )</f>
        <v>0</v>
      </c>
      <c r="AU28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89" spans="1:47" ht="34" x14ac:dyDescent="0.2">
      <c r="A289" s="37">
        <f>parameters!$J$21*TechniqueData[[#This Row],[TAT Utility]]+parameters!$J$22*TechniqueData[[#This Row],[Count Utility]]</f>
        <v>0.33333333333333331</v>
      </c>
      <c r="B289" s="37">
        <f t="shared" si="4"/>
        <v>114.10000000000001</v>
      </c>
      <c r="C289" s="37" t="s">
        <v>1016</v>
      </c>
      <c r="D289" s="58" t="s">
        <v>1017</v>
      </c>
      <c r="E289" s="37"/>
      <c r="F289" s="37">
        <v>1</v>
      </c>
      <c r="G289" s="37">
        <v>1</v>
      </c>
      <c r="H289" s="37">
        <f>parameters!$J$10*TechniqueData[[#This Row],[Before Utility]]+parameters!$J$11*TechniqueData[[#This Row],[After Utility]]</f>
        <v>0.1</v>
      </c>
      <c r="I289" s="37">
        <f>(TechniqueData[[#This Row],[Num. TID Before]]-parameters!$D$8)/(parameters!$D$9-parameters!$D$8)</f>
        <v>0.1</v>
      </c>
      <c r="J289" s="37">
        <f>IF(TechniqueData[[#This Row],[Before Utility (unclipped)]]&gt;1,1, IF(TechniqueData[[#This Row],[Before Utility (unclipped)]]&lt;0,0, TechniqueData[[#This Row],[Before Utility (unclipped)]]))</f>
        <v>0.1</v>
      </c>
      <c r="K289" s="37">
        <f>(TechniqueData[[#This Row],[Num. TID After]]-parameters!$D$10)/(parameters!$D$11-parameters!$D$10)</f>
        <v>0.1</v>
      </c>
      <c r="L289" s="37">
        <f>IF(TechniqueData[[#This Row],[After Utility (unclipped)]]&gt;1,1, IF(TechniqueData[[#This Row],[After Utility (unclipped)]]&lt;0,0, TechniqueData[[#This Row],[After Utility (unclipped)]]))</f>
        <v>0.1</v>
      </c>
      <c r="M289" s="37">
        <v>0</v>
      </c>
      <c r="N289" s="68">
        <v>0</v>
      </c>
      <c r="O289" s="68">
        <v>0</v>
      </c>
      <c r="P289" s="68">
        <v>0</v>
      </c>
      <c r="Q289" s="68">
        <v>0</v>
      </c>
      <c r="R289" s="69"/>
      <c r="S289" s="69">
        <v>0</v>
      </c>
      <c r="T289" s="69"/>
      <c r="U289" s="69">
        <v>0</v>
      </c>
      <c r="V289" s="37">
        <f>parameters!$J$4*TechniqueData[[#This Row],[Mitigations Utility]] + parameters!$J$5*TechniqueData[[#This Row],[Detections Utility]]</f>
        <v>0</v>
      </c>
      <c r="W289" s="37">
        <v>0</v>
      </c>
      <c r="X289" s="37">
        <v>0</v>
      </c>
      <c r="Y289" s="37">
        <v>0</v>
      </c>
      <c r="Z289" s="37">
        <v>0</v>
      </c>
      <c r="AA289" s="37">
        <v>0</v>
      </c>
      <c r="AB289" s="37">
        <v>0</v>
      </c>
      <c r="AC289" s="37" t="s">
        <v>1018</v>
      </c>
      <c r="AD289" s="58" t="s">
        <v>159</v>
      </c>
      <c r="AE289" s="37" t="str" cm="1">
        <f t="array" ref="AE289">IF(SUMPRODUCT(--(NOT(ISERR(SEARCH({"Process","Command","Script","WMI","Module","Pipe","Service"},AD289)))))&gt;0,"1","0")</f>
        <v>1</v>
      </c>
      <c r="AF289" s="37">
        <v>285</v>
      </c>
      <c r="AG289" s="37" t="str" cm="1">
        <f t="array" ref="AG289">IF(SUMPRODUCT(--(NOT(ISERR(SEARCH({"Network","Firewall"},AD289)))))&gt;0,"1","0")</f>
        <v>0</v>
      </c>
      <c r="AH289" s="37">
        <v>285</v>
      </c>
      <c r="AI289" s="37" t="str" cm="1">
        <f t="array" ref="AI289">IF(SUMPRODUCT(--(NOT(ISERR(SEARCH({"File","Group","Logon","Schedule","User","Registry","Active","Application"},AD289)))))&gt;0,"1","0")</f>
        <v>0</v>
      </c>
      <c r="AJ289" s="37">
        <v>285</v>
      </c>
      <c r="AK289" s="37" t="str" cm="1">
        <f t="array" ref="AK289">IF(SUMPRODUCT(--(NOT(ISERR(SEARCH({"Cloud","Cluster","Container","Image","Instance","Pod","Snapshot","Volume"},AD289)))))&gt;0,"1","0")</f>
        <v>0</v>
      </c>
      <c r="AL289" s="37">
        <v>285</v>
      </c>
      <c r="AM289" s="37" t="str" cm="1">
        <f t="array" ref="AM289">IF(SUMPRODUCT(--(NOT(ISERR(SEARCH({"Drive","Firmware","Host","Kernel"},AD289)))))&gt;0,"1","0")</f>
        <v>0</v>
      </c>
      <c r="AN289" s="37">
        <v>0</v>
      </c>
      <c r="AO289" s="37">
        <v>1</v>
      </c>
      <c r="AP289" s="37">
        <f>parameters!$J$21*TechniqueData[[#This Row],[TAT Utility]]+parameters!$J$22*TechniqueData[[#This Row],[Count Utility]]</f>
        <v>0.33333333333333331</v>
      </c>
      <c r="AQ289" s="37">
        <f>(TechniqueData[[#This Row],[Total Top Att&amp;ck Score ]]-parameters!$D$19)/(parameters!$D$20-parameters!$D$19)</f>
        <v>38.033333333333339</v>
      </c>
      <c r="AR289" s="37">
        <f>IF(TechniqueData[[#This Row],[TAT Utility (unclipped)]]&gt;1,1, IF(TechniqueData[[#This Row],[TAT Utility (unclipped)]]&lt;0,0, TechniqueData[[#This Row],[TAT Utility (unclipped)]]) )</f>
        <v>1</v>
      </c>
      <c r="AS289" s="37">
        <f>(TechniqueData[[#This Row],[Ransomware (Total '# of ATT&amp;CK Observations)]]-parameters!$D$21)/(parameters!$D$22-parameters!$D$21)</f>
        <v>4.7619047619047616E-2</v>
      </c>
      <c r="AT289" s="37">
        <f>IF(TechniqueData[[#This Row],[Count Utility (unclipped)]]&gt;1,1, IF(TechniqueData[[#This Row],[Count Utility (unclipped)]]&lt;0,0, TechniqueData[[#This Row],[Count Utility (unclipped)]]) )</f>
        <v>4.7619047619047616E-2</v>
      </c>
      <c r="AU28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0.92936507936507939</v>
      </c>
    </row>
    <row r="290" spans="1:47" ht="34" x14ac:dyDescent="0.2">
      <c r="A290" s="37">
        <f>parameters!$J$21*TechniqueData[[#This Row],[TAT Utility]]+parameters!$J$22*TechniqueData[[#This Row],[Count Utility]]</f>
        <v>0.3</v>
      </c>
      <c r="B290" s="37">
        <f t="shared" si="4"/>
        <v>114.5</v>
      </c>
      <c r="C290" s="37" t="s">
        <v>1019</v>
      </c>
      <c r="D290" s="58" t="s">
        <v>1017</v>
      </c>
      <c r="E290" s="37" t="s">
        <v>1020</v>
      </c>
      <c r="F290" s="37">
        <v>1</v>
      </c>
      <c r="G290" s="37">
        <v>1</v>
      </c>
      <c r="H290" s="37">
        <f>parameters!$J$10*TechniqueData[[#This Row],[Before Utility]]+parameters!$J$11*TechniqueData[[#This Row],[After Utility]]</f>
        <v>0.1</v>
      </c>
      <c r="I290" s="37">
        <f>(TechniqueData[[#This Row],[Num. TID Before]]-parameters!$D$8)/(parameters!$D$9-parameters!$D$8)</f>
        <v>0.1</v>
      </c>
      <c r="J290" s="37">
        <f>IF(TechniqueData[[#This Row],[Before Utility (unclipped)]]&gt;1,1, IF(TechniqueData[[#This Row],[Before Utility (unclipped)]]&lt;0,0, TechniqueData[[#This Row],[Before Utility (unclipped)]]))</f>
        <v>0.1</v>
      </c>
      <c r="K290" s="37">
        <f>(TechniqueData[[#This Row],[Num. TID After]]-parameters!$D$10)/(parameters!$D$11-parameters!$D$10)</f>
        <v>0.1</v>
      </c>
      <c r="L290" s="37">
        <f>IF(TechniqueData[[#This Row],[After Utility (unclipped)]]&gt;1,1, IF(TechniqueData[[#This Row],[After Utility (unclipped)]]&lt;0,0, TechniqueData[[#This Row],[After Utility (unclipped)]]))</f>
        <v>0.1</v>
      </c>
      <c r="M290" s="37">
        <v>0</v>
      </c>
      <c r="N290" s="68">
        <v>0</v>
      </c>
      <c r="O290" s="68">
        <v>0</v>
      </c>
      <c r="P290" s="68">
        <v>0</v>
      </c>
      <c r="Q290" s="68">
        <v>0</v>
      </c>
      <c r="R290" s="69"/>
      <c r="S290" s="69">
        <v>0</v>
      </c>
      <c r="T290" s="69"/>
      <c r="U290" s="69">
        <v>0</v>
      </c>
      <c r="V290" s="37">
        <f>parameters!$J$4*TechniqueData[[#This Row],[Mitigations Utility]] + parameters!$J$5*TechniqueData[[#This Row],[Detections Utility]]</f>
        <v>0</v>
      </c>
      <c r="W290" s="37">
        <v>0</v>
      </c>
      <c r="X290" s="37">
        <v>0</v>
      </c>
      <c r="Y290" s="37">
        <v>0</v>
      </c>
      <c r="Z290" s="37">
        <v>0</v>
      </c>
      <c r="AA290" s="37">
        <v>0</v>
      </c>
      <c r="AB290" s="37">
        <v>0</v>
      </c>
      <c r="AC290" s="37" t="s">
        <v>1018</v>
      </c>
      <c r="AD290" s="58" t="s">
        <v>159</v>
      </c>
      <c r="AE290" s="37" t="str" cm="1">
        <f t="array" ref="AE290">IF(SUMPRODUCT(--(NOT(ISERR(SEARCH({"Process","Command","Script","WMI","Module","Pipe","Service"},AD290)))))&gt;0,"1","0")</f>
        <v>1</v>
      </c>
      <c r="AF290" s="37">
        <v>286</v>
      </c>
      <c r="AG290" s="37" t="str" cm="1">
        <f t="array" ref="AG290">IF(SUMPRODUCT(--(NOT(ISERR(SEARCH({"Network","Firewall"},AD290)))))&gt;0,"1","0")</f>
        <v>0</v>
      </c>
      <c r="AH290" s="37">
        <v>286</v>
      </c>
      <c r="AI290" s="37" t="str" cm="1">
        <f t="array" ref="AI290">IF(SUMPRODUCT(--(NOT(ISERR(SEARCH({"File","Group","Logon","Schedule","User","Registry","Active","Application"},AD290)))))&gt;0,"1","0")</f>
        <v>0</v>
      </c>
      <c r="AJ290" s="37">
        <v>286</v>
      </c>
      <c r="AK290" s="37" t="str" cm="1">
        <f t="array" ref="AK290">IF(SUMPRODUCT(--(NOT(ISERR(SEARCH({"Cloud","Cluster","Container","Image","Instance","Pod","Snapshot","Volume"},AD290)))))&gt;0,"1","0")</f>
        <v>0</v>
      </c>
      <c r="AL290" s="37">
        <v>286</v>
      </c>
      <c r="AM290" s="37" t="str" cm="1">
        <f t="array" ref="AM290">IF(SUMPRODUCT(--(NOT(ISERR(SEARCH({"Drive","Firmware","Host","Kernel"},AD290)))))&gt;0,"1","0")</f>
        <v>0</v>
      </c>
      <c r="AN290" s="37">
        <v>0</v>
      </c>
      <c r="AO290" s="37">
        <v>0</v>
      </c>
      <c r="AP290" s="37">
        <f>parameters!$J$21*TechniqueData[[#This Row],[TAT Utility]]+parameters!$J$22*TechniqueData[[#This Row],[Count Utility]]</f>
        <v>0.3</v>
      </c>
      <c r="AQ290" s="37">
        <f>(TechniqueData[[#This Row],[Total Top Att&amp;ck Score ]]-parameters!$D$19)/(parameters!$D$20-parameters!$D$19)</f>
        <v>38.166666666666664</v>
      </c>
      <c r="AR290" s="37">
        <f>IF(TechniqueData[[#This Row],[TAT Utility (unclipped)]]&gt;1,1, IF(TechniqueData[[#This Row],[TAT Utility (unclipped)]]&lt;0,0, TechniqueData[[#This Row],[TAT Utility (unclipped)]]) )</f>
        <v>1</v>
      </c>
      <c r="AS290" s="37">
        <f>(TechniqueData[[#This Row],[Ransomware (Total '# of ATT&amp;CK Observations)]]-parameters!$D$21)/(parameters!$D$22-parameters!$D$21)</f>
        <v>0</v>
      </c>
      <c r="AT290" s="37">
        <f>IF(TechniqueData[[#This Row],[Count Utility (unclipped)]]&gt;1,1, IF(TechniqueData[[#This Row],[Count Utility (unclipped)]]&lt;0,0, TechniqueData[[#This Row],[Count Utility (unclipped)]]) )</f>
        <v>0</v>
      </c>
      <c r="AU29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91" spans="1:47" ht="51" x14ac:dyDescent="0.2">
      <c r="A291" s="37">
        <f>parameters!$J$21*TechniqueData[[#This Row],[TAT Utility]]+parameters!$J$22*TechniqueData[[#This Row],[Count Utility]]</f>
        <v>0.33333333333333331</v>
      </c>
      <c r="B291" s="37">
        <f t="shared" si="4"/>
        <v>556.05537657142861</v>
      </c>
      <c r="C291" s="37" t="s">
        <v>1021</v>
      </c>
      <c r="D291" s="58" t="s">
        <v>1022</v>
      </c>
      <c r="E291" s="37"/>
      <c r="F291" s="37">
        <v>1</v>
      </c>
      <c r="G291" s="37">
        <v>1</v>
      </c>
      <c r="H291" s="37">
        <f>parameters!$J$10*TechniqueData[[#This Row],[Before Utility]]+parameters!$J$11*TechniqueData[[#This Row],[After Utility]]</f>
        <v>0.1</v>
      </c>
      <c r="I291" s="37">
        <f>(TechniqueData[[#This Row],[Num. TID Before]]-parameters!$D$8)/(parameters!$D$9-parameters!$D$8)</f>
        <v>0.1</v>
      </c>
      <c r="J291" s="37">
        <f>IF(TechniqueData[[#This Row],[Before Utility (unclipped)]]&gt;1,1, IF(TechniqueData[[#This Row],[Before Utility (unclipped)]]&lt;0,0, TechniqueData[[#This Row],[Before Utility (unclipped)]]))</f>
        <v>0.1</v>
      </c>
      <c r="K291" s="37">
        <f>(TechniqueData[[#This Row],[Num. TID After]]-parameters!$D$10)/(parameters!$D$11-parameters!$D$10)</f>
        <v>0.1</v>
      </c>
      <c r="L291" s="37">
        <f>IF(TechniqueData[[#This Row],[After Utility (unclipped)]]&gt;1,1, IF(TechniqueData[[#This Row],[After Utility (unclipped)]]&lt;0,0, TechniqueData[[#This Row],[After Utility (unclipped)]]))</f>
        <v>0.1</v>
      </c>
      <c r="M291" s="37">
        <v>8.8708999999999996E-2</v>
      </c>
      <c r="N291" s="68">
        <v>0</v>
      </c>
      <c r="O291" s="68">
        <v>13</v>
      </c>
      <c r="P291" s="68">
        <v>2</v>
      </c>
      <c r="Q291" s="68">
        <v>11</v>
      </c>
      <c r="R291" s="69" t="s">
        <v>1023</v>
      </c>
      <c r="S291" s="69">
        <v>9</v>
      </c>
      <c r="T291" s="69" t="s">
        <v>1024</v>
      </c>
      <c r="U291" s="69">
        <v>9</v>
      </c>
      <c r="V291" s="37">
        <f>parameters!$J$4*TechniqueData[[#This Row],[Mitigations Utility]] + parameters!$J$5*TechniqueData[[#This Row],[Detections Utility]]</f>
        <v>0.29523823809523808</v>
      </c>
      <c r="W291" s="37">
        <v>18</v>
      </c>
      <c r="X291" s="37">
        <v>0.32727299999999998</v>
      </c>
      <c r="Y291" s="37">
        <v>0.32727299999999998</v>
      </c>
      <c r="Z291" s="37">
        <v>26</v>
      </c>
      <c r="AA291" s="37">
        <v>0.26</v>
      </c>
      <c r="AB291" s="37">
        <v>0.26</v>
      </c>
      <c r="AC291" s="37"/>
      <c r="AD291" s="58" t="s">
        <v>1025</v>
      </c>
      <c r="AE291" s="37" t="str" cm="1">
        <f t="array" ref="AE291">IF(SUMPRODUCT(--(NOT(ISERR(SEARCH({"Process","Command","Script","WMI","Module","Pipe","Service"},AD291)))))&gt;0,"1","0")</f>
        <v>1</v>
      </c>
      <c r="AF291" s="37">
        <v>287</v>
      </c>
      <c r="AG291" s="37" t="str" cm="1">
        <f t="array" ref="AG291">IF(SUMPRODUCT(--(NOT(ISERR(SEARCH({"Network","Firewall"},AD291)))))&gt;0,"1","0")</f>
        <v>1</v>
      </c>
      <c r="AH291" s="37">
        <v>287</v>
      </c>
      <c r="AI291" s="37" t="str" cm="1">
        <f t="array" ref="AI291">IF(SUMPRODUCT(--(NOT(ISERR(SEARCH({"File","Group","Logon","Schedule","User","Registry","Active","Application"},AD291)))))&gt;0,"1","0")</f>
        <v>0</v>
      </c>
      <c r="AJ291" s="37">
        <v>287</v>
      </c>
      <c r="AK291" s="37" t="str" cm="1">
        <f t="array" ref="AK291">IF(SUMPRODUCT(--(NOT(ISERR(SEARCH({"Cloud","Cluster","Container","Image","Instance","Pod","Snapshot","Volume"},AD291)))))&gt;0,"1","0")</f>
        <v>0</v>
      </c>
      <c r="AL291" s="37">
        <v>287</v>
      </c>
      <c r="AM291" s="37" t="str" cm="1">
        <f t="array" ref="AM291">IF(SUMPRODUCT(--(NOT(ISERR(SEARCH({"Drive","Firmware","Host","Kernel"},AD291)))))&gt;0,"1","0")</f>
        <v>0</v>
      </c>
      <c r="AN291" s="37">
        <v>0</v>
      </c>
      <c r="AO291" s="37">
        <v>1</v>
      </c>
      <c r="AP291" s="37">
        <f>parameters!$J$21*TechniqueData[[#This Row],[TAT Utility]]+parameters!$J$22*TechniqueData[[#This Row],[Count Utility]]</f>
        <v>0.33333333333333331</v>
      </c>
      <c r="AQ291" s="37">
        <f>(TechniqueData[[#This Row],[Total Top Att&amp;ck Score ]]-parameters!$D$19)/(parameters!$D$20-parameters!$D$19)</f>
        <v>185.3517921904762</v>
      </c>
      <c r="AR291" s="37">
        <f>IF(TechniqueData[[#This Row],[TAT Utility (unclipped)]]&gt;1,1, IF(TechniqueData[[#This Row],[TAT Utility (unclipped)]]&lt;0,0, TechniqueData[[#This Row],[TAT Utility (unclipped)]]) )</f>
        <v>1</v>
      </c>
      <c r="AS291" s="37">
        <f>(TechniqueData[[#This Row],[Ransomware (Total '# of ATT&amp;CK Observations)]]-parameters!$D$21)/(parameters!$D$22-parameters!$D$21)</f>
        <v>4.7619047619047616E-2</v>
      </c>
      <c r="AT291" s="37">
        <f>IF(TechniqueData[[#This Row],[Count Utility (unclipped)]]&gt;1,1, IF(TechniqueData[[#This Row],[Count Utility (unclipped)]]&lt;0,0, TechniqueData[[#This Row],[Count Utility (unclipped)]]) )</f>
        <v>4.7619047619047616E-2</v>
      </c>
      <c r="AU29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4.4369474331065755</v>
      </c>
    </row>
    <row r="292" spans="1:47" ht="68" x14ac:dyDescent="0.2">
      <c r="A292" s="37">
        <f>parameters!$J$21*TechniqueData[[#This Row],[TAT Utility]]+parameters!$J$22*TechniqueData[[#This Row],[Count Utility]]</f>
        <v>0.33333333333333331</v>
      </c>
      <c r="B292" s="37">
        <f t="shared" si="4"/>
        <v>930.63582409523804</v>
      </c>
      <c r="C292" s="37" t="s">
        <v>1026</v>
      </c>
      <c r="D292" s="58" t="s">
        <v>1027</v>
      </c>
      <c r="E292" s="37"/>
      <c r="F292" s="37">
        <v>2</v>
      </c>
      <c r="G292" s="37">
        <v>9</v>
      </c>
      <c r="H292" s="37">
        <f>parameters!$J$10*TechniqueData[[#This Row],[Before Utility]]+parameters!$J$11*TechniqueData[[#This Row],[After Utility]]</f>
        <v>0.55000000000000004</v>
      </c>
      <c r="I292" s="37">
        <f>(TechniqueData[[#This Row],[Num. TID Before]]-parameters!$D$8)/(parameters!$D$9-parameters!$D$8)</f>
        <v>0.2</v>
      </c>
      <c r="J292" s="37">
        <f>IF(TechniqueData[[#This Row],[Before Utility (unclipped)]]&gt;1,1, IF(TechniqueData[[#This Row],[Before Utility (unclipped)]]&lt;0,0, TechniqueData[[#This Row],[Before Utility (unclipped)]]))</f>
        <v>0.2</v>
      </c>
      <c r="K292" s="37">
        <f>(TechniqueData[[#This Row],[Num. TID After]]-parameters!$D$10)/(parameters!$D$11-parameters!$D$10)</f>
        <v>0.9</v>
      </c>
      <c r="L292" s="37">
        <f>IF(TechniqueData[[#This Row],[After Utility (unclipped)]]&gt;1,1, IF(TechniqueData[[#This Row],[After Utility (unclipped)]]&lt;0,0, TechniqueData[[#This Row],[After Utility (unclipped)]]))</f>
        <v>0.9</v>
      </c>
      <c r="M292" s="37">
        <v>0</v>
      </c>
      <c r="N292" s="68">
        <v>0</v>
      </c>
      <c r="O292" s="68">
        <v>2</v>
      </c>
      <c r="P292" s="68">
        <v>4</v>
      </c>
      <c r="Q292" s="68">
        <v>2</v>
      </c>
      <c r="R292" s="69" t="s">
        <v>1028</v>
      </c>
      <c r="S292" s="69">
        <v>10</v>
      </c>
      <c r="T292" s="69" t="s">
        <v>1029</v>
      </c>
      <c r="U292" s="69">
        <v>13</v>
      </c>
      <c r="V292" s="37">
        <f>parameters!$J$4*TechniqueData[[#This Row],[Mitigations Utility]] + parameters!$J$5*TechniqueData[[#This Row],[Detections Utility]]</f>
        <v>0.25714295238095236</v>
      </c>
      <c r="W292" s="37">
        <v>23</v>
      </c>
      <c r="X292" s="37">
        <v>0.418182</v>
      </c>
      <c r="Y292" s="37">
        <v>0.418182</v>
      </c>
      <c r="Z292" s="37">
        <v>8</v>
      </c>
      <c r="AA292" s="37">
        <v>0.08</v>
      </c>
      <c r="AB292" s="37">
        <v>0.08</v>
      </c>
      <c r="AC292" s="37"/>
      <c r="AD292" s="58" t="s">
        <v>1030</v>
      </c>
      <c r="AE292" s="37" t="str" cm="1">
        <f t="array" ref="AE292">IF(SUMPRODUCT(--(NOT(ISERR(SEARCH({"Process","Command","Script","WMI","Module","Pipe","Service"},AD292)))))&gt;0,"1","0")</f>
        <v>1</v>
      </c>
      <c r="AF292" s="37">
        <v>288</v>
      </c>
      <c r="AG292" s="37" t="str" cm="1">
        <f t="array" ref="AG292">IF(SUMPRODUCT(--(NOT(ISERR(SEARCH({"Network","Firewall"},AD292)))))&gt;0,"1","0")</f>
        <v>0</v>
      </c>
      <c r="AH292" s="37">
        <v>288</v>
      </c>
      <c r="AI292" s="37" t="str" cm="1">
        <f t="array" ref="AI292">IF(SUMPRODUCT(--(NOT(ISERR(SEARCH({"File","Group","Logon","Schedule","User","Registry","Active","Application"},AD292)))))&gt;0,"1","0")</f>
        <v>1</v>
      </c>
      <c r="AJ292" s="37">
        <v>288</v>
      </c>
      <c r="AK292" s="37" t="str" cm="1">
        <f t="array" ref="AK292">IF(SUMPRODUCT(--(NOT(ISERR(SEARCH({"Cloud","Cluster","Container","Image","Instance","Pod","Snapshot","Volume"},AD292)))))&gt;0,"1","0")</f>
        <v>0</v>
      </c>
      <c r="AL292" s="37">
        <v>288</v>
      </c>
      <c r="AM292" s="37" t="str" cm="1">
        <f t="array" ref="AM292">IF(SUMPRODUCT(--(NOT(ISERR(SEARCH({"Drive","Firmware","Host","Kernel"},AD292)))))&gt;0,"1","0")</f>
        <v>0</v>
      </c>
      <c r="AN292" s="37">
        <v>0</v>
      </c>
      <c r="AO292" s="37">
        <v>1</v>
      </c>
      <c r="AP292" s="37">
        <f>parameters!$J$21*TechniqueData[[#This Row],[TAT Utility]]+parameters!$J$22*TechniqueData[[#This Row],[Count Utility]]</f>
        <v>0.33333333333333331</v>
      </c>
      <c r="AQ292" s="37">
        <f>(TechniqueData[[#This Row],[Total Top Att&amp;ck Score ]]-parameters!$D$19)/(parameters!$D$20-parameters!$D$19)</f>
        <v>310.21194136507933</v>
      </c>
      <c r="AR292" s="37">
        <f>IF(TechniqueData[[#This Row],[TAT Utility (unclipped)]]&gt;1,1, IF(TechniqueData[[#This Row],[TAT Utility (unclipped)]]&lt;0,0, TechniqueData[[#This Row],[TAT Utility (unclipped)]]) )</f>
        <v>1</v>
      </c>
      <c r="AS292" s="37">
        <f>(TechniqueData[[#This Row],[Ransomware (Total '# of ATT&amp;CK Observations)]]-parameters!$D$21)/(parameters!$D$22-parameters!$D$21)</f>
        <v>4.7619047619047616E-2</v>
      </c>
      <c r="AT292" s="37">
        <f>IF(TechniqueData[[#This Row],[Count Utility (unclipped)]]&gt;1,1, IF(TechniqueData[[#This Row],[Count Utility (unclipped)]]&lt;0,0, TechniqueData[[#This Row],[Count Utility (unclipped)]]) )</f>
        <v>4.7619047619047616E-2</v>
      </c>
      <c r="AU29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7.4098081277399839</v>
      </c>
    </row>
    <row r="293" spans="1:47" ht="68" x14ac:dyDescent="0.2">
      <c r="A293" s="37">
        <f>parameters!$J$21*TechniqueData[[#This Row],[TAT Utility]]+parameters!$J$22*TechniqueData[[#This Row],[Count Utility]]</f>
        <v>0.36666666666666664</v>
      </c>
      <c r="B293" s="37">
        <f t="shared" si="4"/>
        <v>225.89025580952384</v>
      </c>
      <c r="C293" s="37" t="s">
        <v>1031</v>
      </c>
      <c r="D293" s="58" t="s">
        <v>1027</v>
      </c>
      <c r="E293" s="37" t="s">
        <v>1032</v>
      </c>
      <c r="F293" s="37">
        <v>1</v>
      </c>
      <c r="G293" s="37">
        <v>1</v>
      </c>
      <c r="H293" s="37">
        <f>parameters!$J$10*TechniqueData[[#This Row],[Before Utility]]+parameters!$J$11*TechniqueData[[#This Row],[After Utility]]</f>
        <v>0.1</v>
      </c>
      <c r="I293" s="37">
        <f>(TechniqueData[[#This Row],[Num. TID Before]]-parameters!$D$8)/(parameters!$D$9-parameters!$D$8)</f>
        <v>0.1</v>
      </c>
      <c r="J293" s="37">
        <f>IF(TechniqueData[[#This Row],[Before Utility (unclipped)]]&gt;1,1, IF(TechniqueData[[#This Row],[Before Utility (unclipped)]]&lt;0,0, TechniqueData[[#This Row],[Before Utility (unclipped)]]))</f>
        <v>0.1</v>
      </c>
      <c r="K293" s="37">
        <f>(TechniqueData[[#This Row],[Num. TID After]]-parameters!$D$10)/(parameters!$D$11-parameters!$D$10)</f>
        <v>0.1</v>
      </c>
      <c r="L293" s="37">
        <f>IF(TechniqueData[[#This Row],[After Utility (unclipped)]]&gt;1,1, IF(TechniqueData[[#This Row],[After Utility (unclipped)]]&lt;0,0, TechniqueData[[#This Row],[After Utility (unclipped)]]))</f>
        <v>0.1</v>
      </c>
      <c r="M293" s="37">
        <v>0</v>
      </c>
      <c r="N293" s="68">
        <v>0</v>
      </c>
      <c r="O293" s="68">
        <v>2</v>
      </c>
      <c r="P293" s="68">
        <v>0</v>
      </c>
      <c r="Q293" s="68">
        <v>0</v>
      </c>
      <c r="R293" s="69" t="s">
        <v>1033</v>
      </c>
      <c r="S293" s="69">
        <v>9</v>
      </c>
      <c r="T293" s="69"/>
      <c r="U293" s="69">
        <v>0</v>
      </c>
      <c r="V293" s="37">
        <f>parameters!$J$4*TechniqueData[[#This Row],[Mitigations Utility]] + parameters!$J$5*TechniqueData[[#This Row],[Detections Utility]]</f>
        <v>9.523790476190476E-2</v>
      </c>
      <c r="W293" s="37">
        <v>9</v>
      </c>
      <c r="X293" s="37">
        <v>0.163636</v>
      </c>
      <c r="Y293" s="37">
        <v>0.163636</v>
      </c>
      <c r="Z293" s="37">
        <v>2</v>
      </c>
      <c r="AA293" s="37">
        <v>0.02</v>
      </c>
      <c r="AB293" s="37">
        <v>0.02</v>
      </c>
      <c r="AC293" s="37"/>
      <c r="AD293" s="58" t="s">
        <v>1030</v>
      </c>
      <c r="AE293" s="37" t="str" cm="1">
        <f t="array" ref="AE293">IF(SUMPRODUCT(--(NOT(ISERR(SEARCH({"Process","Command","Script","WMI","Module","Pipe","Service"},AD293)))))&gt;0,"1","0")</f>
        <v>1</v>
      </c>
      <c r="AF293" s="37">
        <v>289</v>
      </c>
      <c r="AG293" s="37" t="str" cm="1">
        <f t="array" ref="AG293">IF(SUMPRODUCT(--(NOT(ISERR(SEARCH({"Network","Firewall"},AD293)))))&gt;0,"1","0")</f>
        <v>0</v>
      </c>
      <c r="AH293" s="37">
        <v>289</v>
      </c>
      <c r="AI293" s="37" t="str" cm="1">
        <f t="array" ref="AI293">IF(SUMPRODUCT(--(NOT(ISERR(SEARCH({"File","Group","Logon","Schedule","User","Registry","Active","Application"},AD293)))))&gt;0,"1","0")</f>
        <v>1</v>
      </c>
      <c r="AJ293" s="37">
        <v>289</v>
      </c>
      <c r="AK293" s="37" t="str" cm="1">
        <f t="array" ref="AK293">IF(SUMPRODUCT(--(NOT(ISERR(SEARCH({"Cloud","Cluster","Container","Image","Instance","Pod","Snapshot","Volume"},AD293)))))&gt;0,"1","0")</f>
        <v>0</v>
      </c>
      <c r="AL293" s="37">
        <v>289</v>
      </c>
      <c r="AM293" s="37" t="str" cm="1">
        <f t="array" ref="AM293">IF(SUMPRODUCT(--(NOT(ISERR(SEARCH({"Drive","Firmware","Host","Kernel"},AD293)))))&gt;0,"1","0")</f>
        <v>0</v>
      </c>
      <c r="AN293" s="37">
        <v>0</v>
      </c>
      <c r="AO293" s="37">
        <v>2</v>
      </c>
      <c r="AP293" s="37">
        <f>parameters!$J$21*TechniqueData[[#This Row],[TAT Utility]]+parameters!$J$22*TechniqueData[[#This Row],[Count Utility]]</f>
        <v>0.36666666666666664</v>
      </c>
      <c r="AQ293" s="37">
        <f>(TechniqueData[[#This Row],[Total Top Att&amp;ck Score ]]-parameters!$D$19)/(parameters!$D$20-parameters!$D$19)</f>
        <v>75.296751936507945</v>
      </c>
      <c r="AR293" s="37">
        <f>IF(TechniqueData[[#This Row],[TAT Utility (unclipped)]]&gt;1,1, IF(TechniqueData[[#This Row],[TAT Utility (unclipped)]]&lt;0,0, TechniqueData[[#This Row],[TAT Utility (unclipped)]]) )</f>
        <v>1</v>
      </c>
      <c r="AS293" s="37">
        <f>(TechniqueData[[#This Row],[Ransomware (Total '# of ATT&amp;CK Observations)]]-parameters!$D$21)/(parameters!$D$22-parameters!$D$21)</f>
        <v>9.5238095238095233E-2</v>
      </c>
      <c r="AT293" s="37">
        <f>IF(TechniqueData[[#This Row],[Count Utility (unclipped)]]&gt;1,1, IF(TechniqueData[[#This Row],[Count Utility (unclipped)]]&lt;0,0, TechniqueData[[#This Row],[Count Utility (unclipped)]]) )</f>
        <v>9.5238095238095233E-2</v>
      </c>
      <c r="AU29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3.6331786636432351</v>
      </c>
    </row>
    <row r="294" spans="1:47" ht="51" x14ac:dyDescent="0.2">
      <c r="A294" s="37">
        <f>parameters!$J$21*TechniqueData[[#This Row],[TAT Utility]]+parameters!$J$22*TechniqueData[[#This Row],[Count Utility]]</f>
        <v>0.33333333333333331</v>
      </c>
      <c r="B294" s="37">
        <f t="shared" si="4"/>
        <v>210.08588014285715</v>
      </c>
      <c r="C294" s="37" t="s">
        <v>1034</v>
      </c>
      <c r="D294" s="58" t="s">
        <v>1027</v>
      </c>
      <c r="E294" s="37" t="s">
        <v>1035</v>
      </c>
      <c r="F294" s="37">
        <v>1</v>
      </c>
      <c r="G294" s="37">
        <v>1</v>
      </c>
      <c r="H294" s="37">
        <f>parameters!$J$10*TechniqueData[[#This Row],[Before Utility]]+parameters!$J$11*TechniqueData[[#This Row],[After Utility]]</f>
        <v>0.1</v>
      </c>
      <c r="I294" s="37">
        <f>(TechniqueData[[#This Row],[Num. TID Before]]-parameters!$D$8)/(parameters!$D$9-parameters!$D$8)</f>
        <v>0.1</v>
      </c>
      <c r="J294" s="37">
        <f>IF(TechniqueData[[#This Row],[Before Utility (unclipped)]]&gt;1,1, IF(TechniqueData[[#This Row],[Before Utility (unclipped)]]&lt;0,0, TechniqueData[[#This Row],[Before Utility (unclipped)]]))</f>
        <v>0.1</v>
      </c>
      <c r="K294" s="37">
        <f>(TechniqueData[[#This Row],[Num. TID After]]-parameters!$D$10)/(parameters!$D$11-parameters!$D$10)</f>
        <v>0.1</v>
      </c>
      <c r="L294" s="37">
        <f>IF(TechniqueData[[#This Row],[After Utility (unclipped)]]&gt;1,1, IF(TechniqueData[[#This Row],[After Utility (unclipped)]]&lt;0,0, TechniqueData[[#This Row],[After Utility (unclipped)]]))</f>
        <v>0.1</v>
      </c>
      <c r="M294" s="37">
        <v>0</v>
      </c>
      <c r="N294" s="68">
        <v>0</v>
      </c>
      <c r="O294" s="68">
        <v>0</v>
      </c>
      <c r="P294" s="68">
        <v>1</v>
      </c>
      <c r="Q294" s="68">
        <v>2</v>
      </c>
      <c r="R294" s="69" t="s">
        <v>757</v>
      </c>
      <c r="S294" s="69">
        <v>7</v>
      </c>
      <c r="T294" s="69"/>
      <c r="U294" s="69">
        <v>0</v>
      </c>
      <c r="V294" s="37">
        <f>parameters!$J$4*TechniqueData[[#This Row],[Mitigations Utility]] + parameters!$J$5*TechniqueData[[#This Row],[Detections Utility]]</f>
        <v>8.0952523809523808E-2</v>
      </c>
      <c r="W294" s="37">
        <v>7</v>
      </c>
      <c r="X294" s="37">
        <v>0.127273</v>
      </c>
      <c r="Y294" s="37">
        <v>0.127273</v>
      </c>
      <c r="Z294" s="37">
        <v>3</v>
      </c>
      <c r="AA294" s="37">
        <v>0.03</v>
      </c>
      <c r="AB294" s="37">
        <v>0.03</v>
      </c>
      <c r="AC294" s="37"/>
      <c r="AD294" s="58" t="s">
        <v>1036</v>
      </c>
      <c r="AE294" s="37" t="str" cm="1">
        <f t="array" ref="AE294">IF(SUMPRODUCT(--(NOT(ISERR(SEARCH({"Process","Command","Script","WMI","Module","Pipe","Service"},AD294)))))&gt;0,"1","0")</f>
        <v>1</v>
      </c>
      <c r="AF294" s="37">
        <v>290</v>
      </c>
      <c r="AG294" s="37" t="str" cm="1">
        <f t="array" ref="AG294">IF(SUMPRODUCT(--(NOT(ISERR(SEARCH({"Network","Firewall"},AD294)))))&gt;0,"1","0")</f>
        <v>0</v>
      </c>
      <c r="AH294" s="37">
        <v>290</v>
      </c>
      <c r="AI294" s="37" t="str" cm="1">
        <f t="array" ref="AI294">IF(SUMPRODUCT(--(NOT(ISERR(SEARCH({"File","Group","Logon","Schedule","User","Registry","Active","Application"},AD294)))))&gt;0,"1","0")</f>
        <v>1</v>
      </c>
      <c r="AJ294" s="37">
        <v>290</v>
      </c>
      <c r="AK294" s="37" t="str" cm="1">
        <f t="array" ref="AK294">IF(SUMPRODUCT(--(NOT(ISERR(SEARCH({"Cloud","Cluster","Container","Image","Instance","Pod","Snapshot","Volume"},AD294)))))&gt;0,"1","0")</f>
        <v>0</v>
      </c>
      <c r="AL294" s="37">
        <v>290</v>
      </c>
      <c r="AM294" s="37" t="str" cm="1">
        <f t="array" ref="AM294">IF(SUMPRODUCT(--(NOT(ISERR(SEARCH({"Drive","Firmware","Host","Kernel"},AD294)))))&gt;0,"1","0")</f>
        <v>0</v>
      </c>
      <c r="AN294" s="37">
        <v>0</v>
      </c>
      <c r="AO294" s="37">
        <v>1</v>
      </c>
      <c r="AP294" s="37">
        <f>parameters!$J$21*TechniqueData[[#This Row],[TAT Utility]]+parameters!$J$22*TechniqueData[[#This Row],[Count Utility]]</f>
        <v>0.33333333333333331</v>
      </c>
      <c r="AQ294" s="37">
        <f>(TechniqueData[[#This Row],[Total Top Att&amp;ck Score ]]-parameters!$D$19)/(parameters!$D$20-parameters!$D$19)</f>
        <v>70.028626714285721</v>
      </c>
      <c r="AR294" s="37">
        <f>IF(TechniqueData[[#This Row],[TAT Utility (unclipped)]]&gt;1,1, IF(TechniqueData[[#This Row],[TAT Utility (unclipped)]]&lt;0,0, TechniqueData[[#This Row],[TAT Utility (unclipped)]]) )</f>
        <v>1</v>
      </c>
      <c r="AS294" s="37">
        <f>(TechniqueData[[#This Row],[Ransomware (Total '# of ATT&amp;CK Observations)]]-parameters!$D$21)/(parameters!$D$22-parameters!$D$21)</f>
        <v>4.7619047619047616E-2</v>
      </c>
      <c r="AT294" s="37">
        <f>IF(TechniqueData[[#This Row],[Count Utility (unclipped)]]&gt;1,1, IF(TechniqueData[[#This Row],[Count Utility (unclipped)]]&lt;0,0, TechniqueData[[#This Row],[Count Utility (unclipped)]]) )</f>
        <v>4.7619047619047616E-2</v>
      </c>
      <c r="AU29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1.6911577789115644</v>
      </c>
    </row>
    <row r="295" spans="1:47" ht="85" x14ac:dyDescent="0.2">
      <c r="A295" s="37">
        <f>parameters!$J$21*TechniqueData[[#This Row],[TAT Utility]]+parameters!$J$22*TechniqueData[[#This Row],[Count Utility]]</f>
        <v>0.43333333333333335</v>
      </c>
      <c r="B295" s="37">
        <f t="shared" si="4"/>
        <v>429.98958926190471</v>
      </c>
      <c r="C295" s="37" t="s">
        <v>1037</v>
      </c>
      <c r="D295" s="58" t="s">
        <v>1038</v>
      </c>
      <c r="E295" s="37"/>
      <c r="F295" s="37">
        <v>1</v>
      </c>
      <c r="G295" s="37">
        <v>0</v>
      </c>
      <c r="H295" s="37">
        <f>parameters!$J$10*TechniqueData[[#This Row],[Before Utility]]+parameters!$J$11*TechniqueData[[#This Row],[After Utility]]</f>
        <v>0.05</v>
      </c>
      <c r="I295" s="37">
        <f>(TechniqueData[[#This Row],[Num. TID Before]]-parameters!$D$8)/(parameters!$D$9-parameters!$D$8)</f>
        <v>0.1</v>
      </c>
      <c r="J295" s="37">
        <f>IF(TechniqueData[[#This Row],[Before Utility (unclipped)]]&gt;1,1, IF(TechniqueData[[#This Row],[Before Utility (unclipped)]]&lt;0,0, TechniqueData[[#This Row],[Before Utility (unclipped)]]))</f>
        <v>0.1</v>
      </c>
      <c r="K295" s="37">
        <f>(TechniqueData[[#This Row],[Num. TID After]]-parameters!$D$10)/(parameters!$D$11-parameters!$D$10)</f>
        <v>0</v>
      </c>
      <c r="L295" s="37">
        <f>IF(TechniqueData[[#This Row],[After Utility (unclipped)]]&gt;1,1, IF(TechniqueData[[#This Row],[After Utility (unclipped)]]&lt;0,0, TechniqueData[[#This Row],[After Utility (unclipped)]]))</f>
        <v>0</v>
      </c>
      <c r="M295" s="57">
        <v>4.2299999999999998E-5</v>
      </c>
      <c r="N295" s="68">
        <v>0</v>
      </c>
      <c r="O295" s="68">
        <v>10</v>
      </c>
      <c r="P295" s="68">
        <v>8</v>
      </c>
      <c r="Q295" s="68">
        <v>19</v>
      </c>
      <c r="R295" s="69" t="s">
        <v>1039</v>
      </c>
      <c r="S295" s="69">
        <v>5</v>
      </c>
      <c r="T295" s="69" t="s">
        <v>1040</v>
      </c>
      <c r="U295" s="69">
        <v>10</v>
      </c>
      <c r="V295" s="37">
        <f>parameters!$J$4*TechniqueData[[#This Row],[Mitigations Utility]] + parameters!$J$5*TechniqueData[[#This Row],[Detections Utility]]</f>
        <v>0.31904747619047619</v>
      </c>
      <c r="W295" s="37">
        <v>15</v>
      </c>
      <c r="X295" s="37">
        <v>0.272727</v>
      </c>
      <c r="Y295" s="37">
        <v>0.272727</v>
      </c>
      <c r="Z295" s="37">
        <v>37</v>
      </c>
      <c r="AA295" s="37">
        <v>0.37</v>
      </c>
      <c r="AB295" s="37">
        <v>0.37</v>
      </c>
      <c r="AC295" s="37"/>
      <c r="AD295" s="58" t="s">
        <v>1041</v>
      </c>
      <c r="AE295" s="37" t="str" cm="1">
        <f t="array" ref="AE295">IF(SUMPRODUCT(--(NOT(ISERR(SEARCH({"Process","Command","Script","WMI","Module","Pipe","Service"},AD295)))))&gt;0,"1","0")</f>
        <v>1</v>
      </c>
      <c r="AF295" s="37">
        <v>291</v>
      </c>
      <c r="AG295" s="37" t="str" cm="1">
        <f t="array" ref="AG295">IF(SUMPRODUCT(--(NOT(ISERR(SEARCH({"Network","Firewall"},AD295)))))&gt;0,"1","0")</f>
        <v>0</v>
      </c>
      <c r="AH295" s="37">
        <v>291</v>
      </c>
      <c r="AI295" s="37" t="str" cm="1">
        <f t="array" ref="AI295">IF(SUMPRODUCT(--(NOT(ISERR(SEARCH({"File","Group","Logon","Schedule","User","Registry","Active","Application"},AD295)))))&gt;0,"1","0")</f>
        <v>1</v>
      </c>
      <c r="AJ295" s="37">
        <v>291</v>
      </c>
      <c r="AK295" s="37" t="str" cm="1">
        <f t="array" ref="AK295">IF(SUMPRODUCT(--(NOT(ISERR(SEARCH({"Cloud","Cluster","Container","Image","Instance","Pod","Snapshot","Volume"},AD295)))))&gt;0,"1","0")</f>
        <v>1</v>
      </c>
      <c r="AL295" s="37">
        <v>291</v>
      </c>
      <c r="AM295" s="37" t="str" cm="1">
        <f t="array" ref="AM295">IF(SUMPRODUCT(--(NOT(ISERR(SEARCH({"Drive","Firmware","Host","Kernel"},AD295)))))&gt;0,"1","0")</f>
        <v>0</v>
      </c>
      <c r="AN295" s="37">
        <v>0</v>
      </c>
      <c r="AO295" s="37">
        <v>4</v>
      </c>
      <c r="AP295" s="37">
        <f>parameters!$J$21*TechniqueData[[#This Row],[TAT Utility]]+parameters!$J$22*TechniqueData[[#This Row],[Count Utility]]</f>
        <v>0.43333333333333335</v>
      </c>
      <c r="AQ295" s="37">
        <f>(TechniqueData[[#This Row],[Total Top Att&amp;ck Score ]]-parameters!$D$19)/(parameters!$D$20-parameters!$D$19)</f>
        <v>143.32986308730156</v>
      </c>
      <c r="AR295" s="37">
        <f>IF(TechniqueData[[#This Row],[TAT Utility (unclipped)]]&gt;1,1, IF(TechniqueData[[#This Row],[TAT Utility (unclipped)]]&lt;0,0, TechniqueData[[#This Row],[TAT Utility (unclipped)]]) )</f>
        <v>1</v>
      </c>
      <c r="AS295" s="37">
        <f>(TechniqueData[[#This Row],[Ransomware (Total '# of ATT&amp;CK Observations)]]-parameters!$D$21)/(parameters!$D$22-parameters!$D$21)</f>
        <v>0.19047619047619047</v>
      </c>
      <c r="AT295" s="37">
        <f>IF(TechniqueData[[#This Row],[Count Utility (unclipped)]]&gt;1,1, IF(TechniqueData[[#This Row],[Count Utility (unclipped)]]&lt;0,0, TechniqueData[[#This Row],[Count Utility (unclipped)]]) )</f>
        <v>0.19047619047619047</v>
      </c>
      <c r="AU29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13.745701246409672</v>
      </c>
    </row>
    <row r="296" spans="1:47" ht="68" x14ac:dyDescent="0.2">
      <c r="A296" s="37">
        <f>parameters!$J$21*TechniqueData[[#This Row],[TAT Utility]]+parameters!$J$22*TechniqueData[[#This Row],[Count Utility]]</f>
        <v>0.8666666666666667</v>
      </c>
      <c r="B296" s="37">
        <f t="shared" si="4"/>
        <v>352.78571866666658</v>
      </c>
      <c r="C296" s="37" t="s">
        <v>1042</v>
      </c>
      <c r="D296" s="58" t="s">
        <v>1043</v>
      </c>
      <c r="E296" s="37"/>
      <c r="F296" s="37">
        <v>1</v>
      </c>
      <c r="G296" s="37">
        <v>0</v>
      </c>
      <c r="H296" s="37">
        <f>parameters!$J$10*TechniqueData[[#This Row],[Before Utility]]+parameters!$J$11*TechniqueData[[#This Row],[After Utility]]</f>
        <v>0.05</v>
      </c>
      <c r="I296" s="37">
        <f>(TechniqueData[[#This Row],[Num. TID Before]]-parameters!$D$8)/(parameters!$D$9-parameters!$D$8)</f>
        <v>0.1</v>
      </c>
      <c r="J296" s="37">
        <f>IF(TechniqueData[[#This Row],[Before Utility (unclipped)]]&gt;1,1, IF(TechniqueData[[#This Row],[Before Utility (unclipped)]]&lt;0,0, TechniqueData[[#This Row],[Before Utility (unclipped)]]))</f>
        <v>0.1</v>
      </c>
      <c r="K296" s="37">
        <f>(TechniqueData[[#This Row],[Num. TID After]]-parameters!$D$10)/(parameters!$D$11-parameters!$D$10)</f>
        <v>0</v>
      </c>
      <c r="L296" s="37">
        <f>IF(TechniqueData[[#This Row],[After Utility (unclipped)]]&gt;1,1, IF(TechniqueData[[#This Row],[After Utility (unclipped)]]&lt;0,0, TechniqueData[[#This Row],[After Utility (unclipped)]]))</f>
        <v>0</v>
      </c>
      <c r="M296" s="37">
        <v>1.3689E-2</v>
      </c>
      <c r="N296" s="68">
        <v>0</v>
      </c>
      <c r="O296" s="68">
        <v>10</v>
      </c>
      <c r="P296" s="68">
        <v>1</v>
      </c>
      <c r="Q296" s="68">
        <v>7</v>
      </c>
      <c r="R296" s="69" t="s">
        <v>1039</v>
      </c>
      <c r="S296" s="69">
        <v>5</v>
      </c>
      <c r="T296" s="69" t="s">
        <v>1044</v>
      </c>
      <c r="U296" s="69">
        <v>11</v>
      </c>
      <c r="V296" s="37">
        <f>parameters!$J$4*TechniqueData[[#This Row],[Mitigations Utility]] + parameters!$J$5*TechniqueData[[#This Row],[Detections Utility]]</f>
        <v>0.23809519047619043</v>
      </c>
      <c r="W296" s="37">
        <v>16</v>
      </c>
      <c r="X296" s="37">
        <v>0.29090899999999997</v>
      </c>
      <c r="Y296" s="37">
        <v>0.29090899999999997</v>
      </c>
      <c r="Z296" s="37">
        <v>18</v>
      </c>
      <c r="AA296" s="37">
        <v>0.18</v>
      </c>
      <c r="AB296" s="37">
        <v>0.18</v>
      </c>
      <c r="AC296" s="37"/>
      <c r="AD296" s="58" t="s">
        <v>1045</v>
      </c>
      <c r="AE296" s="37" t="str" cm="1">
        <f t="array" ref="AE296">IF(SUMPRODUCT(--(NOT(ISERR(SEARCH({"Process","Command","Script","WMI","Module","Pipe","Service"},AD296)))))&gt;0,"1","0")</f>
        <v>1</v>
      </c>
      <c r="AF296" s="37">
        <v>292</v>
      </c>
      <c r="AG296" s="37" t="str" cm="1">
        <f t="array" ref="AG296">IF(SUMPRODUCT(--(NOT(ISERR(SEARCH({"Network","Firewall"},AD296)))))&gt;0,"1","0")</f>
        <v>1</v>
      </c>
      <c r="AH296" s="37">
        <v>292</v>
      </c>
      <c r="AI296" s="37" t="str" cm="1">
        <f t="array" ref="AI296">IF(SUMPRODUCT(--(NOT(ISERR(SEARCH({"File","Group","Logon","Schedule","User","Registry","Active","Application"},AD296)))))&gt;0,"1","0")</f>
        <v>1</v>
      </c>
      <c r="AJ296" s="37">
        <v>292</v>
      </c>
      <c r="AK296" s="37" t="str" cm="1">
        <f t="array" ref="AK296">IF(SUMPRODUCT(--(NOT(ISERR(SEARCH({"Cloud","Cluster","Container","Image","Instance","Pod","Snapshot","Volume"},AD296)))))&gt;0,"1","0")</f>
        <v>1</v>
      </c>
      <c r="AL296" s="37">
        <v>292</v>
      </c>
      <c r="AM296" s="37" t="str" cm="1">
        <f t="array" ref="AM296">IF(SUMPRODUCT(--(NOT(ISERR(SEARCH({"Drive","Firmware","Host","Kernel"},AD296)))))&gt;0,"1","0")</f>
        <v>0</v>
      </c>
      <c r="AN296" s="37">
        <v>0</v>
      </c>
      <c r="AO296" s="37">
        <v>17</v>
      </c>
      <c r="AP296" s="37">
        <f>parameters!$J$21*TechniqueData[[#This Row],[TAT Utility]]+parameters!$J$22*TechniqueData[[#This Row],[Count Utility]]</f>
        <v>0.8666666666666667</v>
      </c>
      <c r="AQ296" s="37">
        <f>(TechniqueData[[#This Row],[Total Top Att&amp;ck Score ]]-parameters!$D$19)/(parameters!$D$20-parameters!$D$19)</f>
        <v>117.59523955555552</v>
      </c>
      <c r="AR296" s="37">
        <f>IF(TechniqueData[[#This Row],[TAT Utility (unclipped)]]&gt;1,1, IF(TechniqueData[[#This Row],[TAT Utility (unclipped)]]&lt;0,0, TechniqueData[[#This Row],[TAT Utility (unclipped)]]) )</f>
        <v>1</v>
      </c>
      <c r="AS296" s="37">
        <f>(TechniqueData[[#This Row],[Ransomware (Total '# of ATT&amp;CK Observations)]]-parameters!$D$21)/(parameters!$D$22-parameters!$D$21)</f>
        <v>0.80952380952380953</v>
      </c>
      <c r="AT296" s="37">
        <f>IF(TechniqueData[[#This Row],[Count Utility (unclipped)]]&gt;1,1, IF(TechniqueData[[#This Row],[Count Utility (unclipped)]]&lt;0,0, TechniqueData[[#This Row],[Count Utility (unclipped)]]) )</f>
        <v>0.80952380952380953</v>
      </c>
      <c r="AU29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48.00283505820105</v>
      </c>
    </row>
    <row r="297" spans="1:47" ht="85" x14ac:dyDescent="0.2">
      <c r="A297" s="37">
        <f>parameters!$J$21*TechniqueData[[#This Row],[TAT Utility]]+parameters!$J$22*TechniqueData[[#This Row],[Count Utility]]</f>
        <v>0.6</v>
      </c>
      <c r="B297" s="37">
        <f t="shared" si="4"/>
        <v>695.53169057142861</v>
      </c>
      <c r="C297" s="37" t="s">
        <v>1046</v>
      </c>
      <c r="D297" s="58" t="s">
        <v>1047</v>
      </c>
      <c r="E297" s="37"/>
      <c r="F297" s="37">
        <v>1</v>
      </c>
      <c r="G297" s="37">
        <v>0</v>
      </c>
      <c r="H297" s="37">
        <f>parameters!$J$10*TechniqueData[[#This Row],[Before Utility]]+parameters!$J$11*TechniqueData[[#This Row],[After Utility]]</f>
        <v>0.05</v>
      </c>
      <c r="I297" s="37">
        <f>(TechniqueData[[#This Row],[Num. TID Before]]-parameters!$D$8)/(parameters!$D$9-parameters!$D$8)</f>
        <v>0.1</v>
      </c>
      <c r="J297" s="37">
        <f>IF(TechniqueData[[#This Row],[Before Utility (unclipped)]]&gt;1,1, IF(TechniqueData[[#This Row],[Before Utility (unclipped)]]&lt;0,0, TechniqueData[[#This Row],[Before Utility (unclipped)]]))</f>
        <v>0.1</v>
      </c>
      <c r="K297" s="37">
        <f>(TechniqueData[[#This Row],[Num. TID After]]-parameters!$D$10)/(parameters!$D$11-parameters!$D$10)</f>
        <v>0</v>
      </c>
      <c r="L297" s="37">
        <f>IF(TechniqueData[[#This Row],[After Utility (unclipped)]]&gt;1,1, IF(TechniqueData[[#This Row],[After Utility (unclipped)]]&lt;0,0, TechniqueData[[#This Row],[After Utility (unclipped)]]))</f>
        <v>0</v>
      </c>
      <c r="M297" s="37">
        <v>0.19533200000000001</v>
      </c>
      <c r="N297" s="68">
        <v>0</v>
      </c>
      <c r="O297" s="68">
        <v>7</v>
      </c>
      <c r="P297" s="68">
        <v>6</v>
      </c>
      <c r="Q297" s="68">
        <v>14</v>
      </c>
      <c r="R297" s="69" t="s">
        <v>1048</v>
      </c>
      <c r="S297" s="69">
        <v>10</v>
      </c>
      <c r="T297" s="69" t="s">
        <v>1049</v>
      </c>
      <c r="U297" s="69">
        <v>13</v>
      </c>
      <c r="V297" s="37">
        <f>parameters!$J$4*TechniqueData[[#This Row],[Mitigations Utility]] + parameters!$J$5*TechniqueData[[#This Row],[Detections Utility]]</f>
        <v>0.3476191428571429</v>
      </c>
      <c r="W297" s="37">
        <v>23</v>
      </c>
      <c r="X297" s="37">
        <v>0.418182</v>
      </c>
      <c r="Y297" s="37">
        <v>0.418182</v>
      </c>
      <c r="Z297" s="37">
        <v>27</v>
      </c>
      <c r="AA297" s="37">
        <v>0.27</v>
      </c>
      <c r="AB297" s="37">
        <v>0.27</v>
      </c>
      <c r="AC297" s="37"/>
      <c r="AD297" s="58" t="s">
        <v>1050</v>
      </c>
      <c r="AE297" s="37" t="str" cm="1">
        <f t="array" ref="AE297">IF(SUMPRODUCT(--(NOT(ISERR(SEARCH({"Process","Command","Script","WMI","Module","Pipe","Service"},AD297)))))&gt;0,"1","0")</f>
        <v>1</v>
      </c>
      <c r="AF297" s="37">
        <v>293</v>
      </c>
      <c r="AG297" s="37" t="str" cm="1">
        <f t="array" ref="AG297">IF(SUMPRODUCT(--(NOT(ISERR(SEARCH({"Network","Firewall"},AD297)))))&gt;0,"1","0")</f>
        <v>0</v>
      </c>
      <c r="AH297" s="37">
        <v>293</v>
      </c>
      <c r="AI297" s="37" t="str" cm="1">
        <f t="array" ref="AI297">IF(SUMPRODUCT(--(NOT(ISERR(SEARCH({"File","Group","Logon","Schedule","User","Registry","Active","Application"},AD297)))))&gt;0,"1","0")</f>
        <v>1</v>
      </c>
      <c r="AJ297" s="37">
        <v>293</v>
      </c>
      <c r="AK297" s="37" t="str" cm="1">
        <f t="array" ref="AK297">IF(SUMPRODUCT(--(NOT(ISERR(SEARCH({"Cloud","Cluster","Container","Image","Instance","Pod","Snapshot","Volume"},AD297)))))&gt;0,"1","0")</f>
        <v>0</v>
      </c>
      <c r="AL297" s="37">
        <v>293</v>
      </c>
      <c r="AM297" s="37" t="str" cm="1">
        <f t="array" ref="AM297">IF(SUMPRODUCT(--(NOT(ISERR(SEARCH({"Drive","Firmware","Host","Kernel"},AD297)))))&gt;0,"1","0")</f>
        <v>0</v>
      </c>
      <c r="AN297" s="37">
        <v>0</v>
      </c>
      <c r="AO297" s="37">
        <v>9</v>
      </c>
      <c r="AP297" s="37">
        <f>parameters!$J$21*TechniqueData[[#This Row],[TAT Utility]]+parameters!$J$22*TechniqueData[[#This Row],[Count Utility]]</f>
        <v>0.6</v>
      </c>
      <c r="AQ297" s="37">
        <f>(TechniqueData[[#This Row],[Total Top Att&amp;ck Score ]]-parameters!$D$19)/(parameters!$D$20-parameters!$D$19)</f>
        <v>231.84389685714288</v>
      </c>
      <c r="AR297" s="37">
        <f>IF(TechniqueData[[#This Row],[TAT Utility (unclipped)]]&gt;1,1, IF(TechniqueData[[#This Row],[TAT Utility (unclipped)]]&lt;0,0, TechniqueData[[#This Row],[TAT Utility (unclipped)]]) )</f>
        <v>1</v>
      </c>
      <c r="AS297" s="37">
        <f>(TechniqueData[[#This Row],[Ransomware (Total '# of ATT&amp;CK Observations)]]-parameters!$D$21)/(parameters!$D$22-parameters!$D$21)</f>
        <v>0.42857142857142855</v>
      </c>
      <c r="AT297" s="37">
        <f>IF(TechniqueData[[#This Row],[Count Utility (unclipped)]]&gt;1,1, IF(TechniqueData[[#This Row],[Count Utility (unclipped)]]&lt;0,0, TechniqueData[[#This Row],[Count Utility (unclipped)]]) )</f>
        <v>0.42857142857142855</v>
      </c>
      <c r="AU29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49.895120755102042</v>
      </c>
    </row>
    <row r="298" spans="1:47" ht="51" x14ac:dyDescent="0.2">
      <c r="A298" s="37">
        <f>parameters!$J$21*TechniqueData[[#This Row],[TAT Utility]]+parameters!$J$22*TechniqueData[[#This Row],[Count Utility]]</f>
        <v>0.76666666666666661</v>
      </c>
      <c r="B298" s="37">
        <f t="shared" si="4"/>
        <v>733.53862738095233</v>
      </c>
      <c r="C298" s="37" t="s">
        <v>1051</v>
      </c>
      <c r="D298" s="58" t="s">
        <v>1052</v>
      </c>
      <c r="E298" s="37"/>
      <c r="F298" s="37">
        <v>2</v>
      </c>
      <c r="G298" s="37">
        <v>2</v>
      </c>
      <c r="H298" s="37">
        <f>parameters!$J$10*TechniqueData[[#This Row],[Before Utility]]+parameters!$J$11*TechniqueData[[#This Row],[After Utility]]</f>
        <v>0.2</v>
      </c>
      <c r="I298" s="37">
        <f>(TechniqueData[[#This Row],[Num. TID Before]]-parameters!$D$8)/(parameters!$D$9-parameters!$D$8)</f>
        <v>0.2</v>
      </c>
      <c r="J298" s="37">
        <f>IF(TechniqueData[[#This Row],[Before Utility (unclipped)]]&gt;1,1, IF(TechniqueData[[#This Row],[Before Utility (unclipped)]]&lt;0,0, TechniqueData[[#This Row],[Before Utility (unclipped)]]))</f>
        <v>0.2</v>
      </c>
      <c r="K298" s="37">
        <f>(TechniqueData[[#This Row],[Num. TID After]]-parameters!$D$10)/(parameters!$D$11-parameters!$D$10)</f>
        <v>0.2</v>
      </c>
      <c r="L298" s="37">
        <f>IF(TechniqueData[[#This Row],[After Utility (unclipped)]]&gt;1,1, IF(TechniqueData[[#This Row],[After Utility (unclipped)]]&lt;0,0, TechniqueData[[#This Row],[After Utility (unclipped)]]))</f>
        <v>0.2</v>
      </c>
      <c r="M298" s="37">
        <v>5.1798999999999998E-2</v>
      </c>
      <c r="N298" s="68">
        <v>2</v>
      </c>
      <c r="O298" s="68">
        <v>18</v>
      </c>
      <c r="P298" s="68">
        <v>6</v>
      </c>
      <c r="Q298" s="68">
        <v>12</v>
      </c>
      <c r="R298" s="69" t="s">
        <v>1053</v>
      </c>
      <c r="S298" s="69">
        <v>8</v>
      </c>
      <c r="T298" s="69" t="s">
        <v>1054</v>
      </c>
      <c r="U298" s="69">
        <v>12</v>
      </c>
      <c r="V298" s="37">
        <f>parameters!$J$4*TechniqueData[[#This Row],[Mitigations Utility]] + parameters!$J$5*TechniqueData[[#This Row],[Detections Utility]]</f>
        <v>0.37142838095238095</v>
      </c>
      <c r="W298" s="37">
        <v>20</v>
      </c>
      <c r="X298" s="37">
        <v>0.36363600000000001</v>
      </c>
      <c r="Y298" s="37">
        <v>0.36363600000000001</v>
      </c>
      <c r="Z298" s="37">
        <v>38</v>
      </c>
      <c r="AA298" s="37">
        <v>0.38</v>
      </c>
      <c r="AB298" s="37">
        <v>0.38</v>
      </c>
      <c r="AC298" s="37"/>
      <c r="AD298" s="58" t="s">
        <v>1055</v>
      </c>
      <c r="AE298" s="37" t="str" cm="1">
        <f t="array" ref="AE298">IF(SUMPRODUCT(--(NOT(ISERR(SEARCH({"Process","Command","Script","WMI","Module","Pipe","Service"},AD298)))))&gt;0,"1","0")</f>
        <v>1</v>
      </c>
      <c r="AF298" s="37">
        <v>294</v>
      </c>
      <c r="AG298" s="37" t="str" cm="1">
        <f t="array" ref="AG298">IF(SUMPRODUCT(--(NOT(ISERR(SEARCH({"Network","Firewall"},AD298)))))&gt;0,"1","0")</f>
        <v>0</v>
      </c>
      <c r="AH298" s="37">
        <v>294</v>
      </c>
      <c r="AI298" s="37" t="str" cm="1">
        <f t="array" ref="AI298">IF(SUMPRODUCT(--(NOT(ISERR(SEARCH({"File","Group","Logon","Schedule","User","Registry","Active","Application"},AD298)))))&gt;0,"1","0")</f>
        <v>1</v>
      </c>
      <c r="AJ298" s="37">
        <v>294</v>
      </c>
      <c r="AK298" s="37" t="str" cm="1">
        <f t="array" ref="AK298">IF(SUMPRODUCT(--(NOT(ISERR(SEARCH({"Cloud","Cluster","Container","Image","Instance","Pod","Snapshot","Volume"},AD298)))))&gt;0,"1","0")</f>
        <v>0</v>
      </c>
      <c r="AL298" s="37">
        <v>294</v>
      </c>
      <c r="AM298" s="37" t="str" cm="1">
        <f t="array" ref="AM298">IF(SUMPRODUCT(--(NOT(ISERR(SEARCH({"Drive","Firmware","Host","Kernel"},AD298)))))&gt;0,"1","0")</f>
        <v>0</v>
      </c>
      <c r="AN298" s="37">
        <v>0</v>
      </c>
      <c r="AO298" s="37">
        <v>14</v>
      </c>
      <c r="AP298" s="37">
        <f>parameters!$J$21*TechniqueData[[#This Row],[TAT Utility]]+parameters!$J$22*TechniqueData[[#This Row],[Count Utility]]</f>
        <v>0.76666666666666661</v>
      </c>
      <c r="AQ298" s="37">
        <f>(TechniqueData[[#This Row],[Total Top Att&amp;ck Score ]]-parameters!$D$19)/(parameters!$D$20-parameters!$D$19)</f>
        <v>244.51287579365078</v>
      </c>
      <c r="AR298" s="37">
        <f>IF(TechniqueData[[#This Row],[TAT Utility (unclipped)]]&gt;1,1, IF(TechniqueData[[#This Row],[TAT Utility (unclipped)]]&lt;0,0, TechniqueData[[#This Row],[TAT Utility (unclipped)]]) )</f>
        <v>1</v>
      </c>
      <c r="AS298" s="37">
        <f>(TechniqueData[[#This Row],[Ransomware (Total '# of ATT&amp;CK Observations)]]-parameters!$D$21)/(parameters!$D$22-parameters!$D$21)</f>
        <v>0.66666666666666663</v>
      </c>
      <c r="AT298" s="37">
        <f>IF(TechniqueData[[#This Row],[Count Utility (unclipped)]]&gt;1,1, IF(TechniqueData[[#This Row],[Count Utility (unclipped)]]&lt;0,0, TechniqueData[[#This Row],[Count Utility (unclipped)]]) )</f>
        <v>0.66666666666666663</v>
      </c>
      <c r="AU29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81.837625264550255</v>
      </c>
    </row>
    <row r="299" spans="1:47" ht="51" x14ac:dyDescent="0.2">
      <c r="A299" s="37">
        <f>parameters!$J$21*TechniqueData[[#This Row],[TAT Utility]]+parameters!$J$22*TechniqueData[[#This Row],[Count Utility]]</f>
        <v>0.3</v>
      </c>
      <c r="B299" s="37">
        <f t="shared" si="4"/>
        <v>239.01173604761908</v>
      </c>
      <c r="C299" s="37" t="s">
        <v>1056</v>
      </c>
      <c r="D299" s="58" t="s">
        <v>1057</v>
      </c>
      <c r="E299" s="37"/>
      <c r="F299" s="37">
        <v>1</v>
      </c>
      <c r="G299" s="37">
        <v>0</v>
      </c>
      <c r="H299" s="37">
        <f>parameters!$J$10*TechniqueData[[#This Row],[Before Utility]]+parameters!$J$11*TechniqueData[[#This Row],[After Utility]]</f>
        <v>0.05</v>
      </c>
      <c r="I299" s="37">
        <f>(TechniqueData[[#This Row],[Num. TID Before]]-parameters!$D$8)/(parameters!$D$9-parameters!$D$8)</f>
        <v>0.1</v>
      </c>
      <c r="J299" s="37">
        <f>IF(TechniqueData[[#This Row],[Before Utility (unclipped)]]&gt;1,1, IF(TechniqueData[[#This Row],[Before Utility (unclipped)]]&lt;0,0, TechniqueData[[#This Row],[Before Utility (unclipped)]]))</f>
        <v>0.1</v>
      </c>
      <c r="K299" s="37">
        <f>(TechniqueData[[#This Row],[Num. TID After]]-parameters!$D$10)/(parameters!$D$11-parameters!$D$10)</f>
        <v>0</v>
      </c>
      <c r="L299" s="37">
        <f>IF(TechniqueData[[#This Row],[After Utility (unclipped)]]&gt;1,1, IF(TechniqueData[[#This Row],[After Utility (unclipped)]]&lt;0,0, TechniqueData[[#This Row],[After Utility (unclipped)]]))</f>
        <v>0</v>
      </c>
      <c r="M299" s="37">
        <v>0</v>
      </c>
      <c r="N299" s="68">
        <v>0</v>
      </c>
      <c r="O299" s="68">
        <v>0</v>
      </c>
      <c r="P299" s="68">
        <v>0</v>
      </c>
      <c r="Q299" s="68">
        <v>2</v>
      </c>
      <c r="R299" s="69" t="s">
        <v>1039</v>
      </c>
      <c r="S299" s="69">
        <v>5</v>
      </c>
      <c r="T299" s="69" t="s">
        <v>1040</v>
      </c>
      <c r="U299" s="69">
        <v>10</v>
      </c>
      <c r="V299" s="37">
        <f>parameters!$J$4*TechniqueData[[#This Row],[Mitigations Utility]] + parameters!$J$5*TechniqueData[[#This Row],[Detections Utility]]</f>
        <v>0.15238080952380953</v>
      </c>
      <c r="W299" s="37">
        <v>15</v>
      </c>
      <c r="X299" s="37">
        <v>0.272727</v>
      </c>
      <c r="Y299" s="37">
        <v>0.272727</v>
      </c>
      <c r="Z299" s="37">
        <v>2</v>
      </c>
      <c r="AA299" s="37">
        <v>0.02</v>
      </c>
      <c r="AB299" s="37">
        <v>0.02</v>
      </c>
      <c r="AC299" s="37"/>
      <c r="AD299" s="58" t="s">
        <v>1058</v>
      </c>
      <c r="AE299" s="37" t="str" cm="1">
        <f t="array" ref="AE299">IF(SUMPRODUCT(--(NOT(ISERR(SEARCH({"Process","Command","Script","WMI","Module","Pipe","Service"},AD299)))))&gt;0,"1","0")</f>
        <v>0</v>
      </c>
      <c r="AF299" s="37">
        <v>295</v>
      </c>
      <c r="AG299" s="37" t="str" cm="1">
        <f t="array" ref="AG299">IF(SUMPRODUCT(--(NOT(ISERR(SEARCH({"Network","Firewall"},AD299)))))&gt;0,"1","0")</f>
        <v>1</v>
      </c>
      <c r="AH299" s="37">
        <v>295</v>
      </c>
      <c r="AI299" s="37" t="str" cm="1">
        <f t="array" ref="AI299">IF(SUMPRODUCT(--(NOT(ISERR(SEARCH({"File","Group","Logon","Schedule","User","Registry","Active","Application"},AD299)))))&gt;0,"1","0")</f>
        <v>1</v>
      </c>
      <c r="AJ299" s="37">
        <v>295</v>
      </c>
      <c r="AK299" s="37" t="str" cm="1">
        <f t="array" ref="AK299">IF(SUMPRODUCT(--(NOT(ISERR(SEARCH({"Cloud","Cluster","Container","Image","Instance","Pod","Snapshot","Volume"},AD299)))))&gt;0,"1","0")</f>
        <v>0</v>
      </c>
      <c r="AL299" s="37">
        <v>295</v>
      </c>
      <c r="AM299" s="37" t="str" cm="1">
        <f t="array" ref="AM299">IF(SUMPRODUCT(--(NOT(ISERR(SEARCH({"Drive","Firmware","Host","Kernel"},AD299)))))&gt;0,"1","0")</f>
        <v>0</v>
      </c>
      <c r="AN299" s="37">
        <v>0</v>
      </c>
      <c r="AO299" s="37">
        <v>0</v>
      </c>
      <c r="AP299" s="37">
        <f>parameters!$J$21*TechniqueData[[#This Row],[TAT Utility]]+parameters!$J$22*TechniqueData[[#This Row],[Count Utility]]</f>
        <v>0.3</v>
      </c>
      <c r="AQ299" s="37">
        <f>(TechniqueData[[#This Row],[Total Top Att&amp;ck Score ]]-parameters!$D$19)/(parameters!$D$20-parameters!$D$19)</f>
        <v>79.670578682539698</v>
      </c>
      <c r="AR299" s="37">
        <f>IF(TechniqueData[[#This Row],[TAT Utility (unclipped)]]&gt;1,1, IF(TechniqueData[[#This Row],[TAT Utility (unclipped)]]&lt;0,0, TechniqueData[[#This Row],[TAT Utility (unclipped)]]) )</f>
        <v>1</v>
      </c>
      <c r="AS299" s="37">
        <f>(TechniqueData[[#This Row],[Ransomware (Total '# of ATT&amp;CK Observations)]]-parameters!$D$21)/(parameters!$D$22-parameters!$D$21)</f>
        <v>0</v>
      </c>
      <c r="AT299" s="37">
        <f>IF(TechniqueData[[#This Row],[Count Utility (unclipped)]]&gt;1,1, IF(TechniqueData[[#This Row],[Count Utility (unclipped)]]&lt;0,0, TechniqueData[[#This Row],[Count Utility (unclipped)]]) )</f>
        <v>0</v>
      </c>
      <c r="AU29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0" spans="1:47" ht="51" x14ac:dyDescent="0.2">
      <c r="A300" s="37">
        <f>parameters!$J$21*TechniqueData[[#This Row],[TAT Utility]]+parameters!$J$22*TechniqueData[[#This Row],[Count Utility]]</f>
        <v>0.3</v>
      </c>
      <c r="B300" s="37">
        <f t="shared" si="4"/>
        <v>239.82125928571432</v>
      </c>
      <c r="C300" s="37" t="s">
        <v>1059</v>
      </c>
      <c r="D300" s="58" t="s">
        <v>1057</v>
      </c>
      <c r="E300" s="37" t="s">
        <v>1060</v>
      </c>
      <c r="F300" s="37">
        <v>1</v>
      </c>
      <c r="G300" s="37">
        <v>0</v>
      </c>
      <c r="H300" s="37">
        <f>parameters!$J$10*TechniqueData[[#This Row],[Before Utility]]+parameters!$J$11*TechniqueData[[#This Row],[After Utility]]</f>
        <v>0.05</v>
      </c>
      <c r="I300" s="37">
        <f>(TechniqueData[[#This Row],[Num. TID Before]]-parameters!$D$8)/(parameters!$D$9-parameters!$D$8)</f>
        <v>0.1</v>
      </c>
      <c r="J300" s="37">
        <f>IF(TechniqueData[[#This Row],[Before Utility (unclipped)]]&gt;1,1, IF(TechniqueData[[#This Row],[Before Utility (unclipped)]]&lt;0,0, TechniqueData[[#This Row],[Before Utility (unclipped)]]))</f>
        <v>0.1</v>
      </c>
      <c r="K300" s="37">
        <f>(TechniqueData[[#This Row],[Num. TID After]]-parameters!$D$10)/(parameters!$D$11-parameters!$D$10)</f>
        <v>0</v>
      </c>
      <c r="L300" s="37">
        <f>IF(TechniqueData[[#This Row],[After Utility (unclipped)]]&gt;1,1, IF(TechniqueData[[#This Row],[After Utility (unclipped)]]&lt;0,0, TechniqueData[[#This Row],[After Utility (unclipped)]]))</f>
        <v>0</v>
      </c>
      <c r="M300" s="37">
        <v>0</v>
      </c>
      <c r="N300" s="68">
        <v>0</v>
      </c>
      <c r="O300" s="68">
        <v>2</v>
      </c>
      <c r="P300" s="68">
        <v>0</v>
      </c>
      <c r="Q300" s="68">
        <v>0</v>
      </c>
      <c r="R300" s="69" t="s">
        <v>1039</v>
      </c>
      <c r="S300" s="69">
        <v>5</v>
      </c>
      <c r="T300" s="69" t="s">
        <v>1040</v>
      </c>
      <c r="U300" s="69">
        <v>10</v>
      </c>
      <c r="V300" s="37">
        <f>parameters!$J$4*TechniqueData[[#This Row],[Mitigations Utility]] + parameters!$J$5*TechniqueData[[#This Row],[Detections Utility]]</f>
        <v>0.15238080952380953</v>
      </c>
      <c r="W300" s="37">
        <v>15</v>
      </c>
      <c r="X300" s="37">
        <v>0.272727</v>
      </c>
      <c r="Y300" s="37">
        <v>0.272727</v>
      </c>
      <c r="Z300" s="37">
        <v>2</v>
      </c>
      <c r="AA300" s="37">
        <v>0.02</v>
      </c>
      <c r="AB300" s="37">
        <v>0.02</v>
      </c>
      <c r="AC300" s="37"/>
      <c r="AD300" s="58" t="s">
        <v>1058</v>
      </c>
      <c r="AE300" s="37" t="str" cm="1">
        <f t="array" ref="AE300">IF(SUMPRODUCT(--(NOT(ISERR(SEARCH({"Process","Command","Script","WMI","Module","Pipe","Service"},AD300)))))&gt;0,"1","0")</f>
        <v>0</v>
      </c>
      <c r="AF300" s="37">
        <v>296</v>
      </c>
      <c r="AG300" s="37" t="str" cm="1">
        <f t="array" ref="AG300">IF(SUMPRODUCT(--(NOT(ISERR(SEARCH({"Network","Firewall"},AD300)))))&gt;0,"1","0")</f>
        <v>1</v>
      </c>
      <c r="AH300" s="37">
        <v>296</v>
      </c>
      <c r="AI300" s="37" t="str" cm="1">
        <f t="array" ref="AI300">IF(SUMPRODUCT(--(NOT(ISERR(SEARCH({"File","Group","Logon","Schedule","User","Registry","Active","Application"},AD300)))))&gt;0,"1","0")</f>
        <v>1</v>
      </c>
      <c r="AJ300" s="37">
        <v>296</v>
      </c>
      <c r="AK300" s="37" t="str" cm="1">
        <f t="array" ref="AK300">IF(SUMPRODUCT(--(NOT(ISERR(SEARCH({"Cloud","Cluster","Container","Image","Instance","Pod","Snapshot","Volume"},AD300)))))&gt;0,"1","0")</f>
        <v>0</v>
      </c>
      <c r="AL300" s="37">
        <v>296</v>
      </c>
      <c r="AM300" s="37" t="str" cm="1">
        <f t="array" ref="AM300">IF(SUMPRODUCT(--(NOT(ISERR(SEARCH({"Drive","Firmware","Host","Kernel"},AD300)))))&gt;0,"1","0")</f>
        <v>0</v>
      </c>
      <c r="AN300" s="37">
        <v>0</v>
      </c>
      <c r="AO300" s="37">
        <v>0</v>
      </c>
      <c r="AP300" s="37">
        <f>parameters!$J$21*TechniqueData[[#This Row],[TAT Utility]]+parameters!$J$22*TechniqueData[[#This Row],[Count Utility]]</f>
        <v>0.3</v>
      </c>
      <c r="AQ300" s="37">
        <f>(TechniqueData[[#This Row],[Total Top Att&amp;ck Score ]]-parameters!$D$19)/(parameters!$D$20-parameters!$D$19)</f>
        <v>79.940419761904778</v>
      </c>
      <c r="AR300" s="37">
        <f>IF(TechniqueData[[#This Row],[TAT Utility (unclipped)]]&gt;1,1, IF(TechniqueData[[#This Row],[TAT Utility (unclipped)]]&lt;0,0, TechniqueData[[#This Row],[TAT Utility (unclipped)]]) )</f>
        <v>1</v>
      </c>
      <c r="AS300" s="37">
        <f>(TechniqueData[[#This Row],[Ransomware (Total '# of ATT&amp;CK Observations)]]-parameters!$D$21)/(parameters!$D$22-parameters!$D$21)</f>
        <v>0</v>
      </c>
      <c r="AT300" s="37">
        <f>IF(TechniqueData[[#This Row],[Count Utility (unclipped)]]&gt;1,1, IF(TechniqueData[[#This Row],[Count Utility (unclipped)]]&lt;0,0, TechniqueData[[#This Row],[Count Utility (unclipped)]]) )</f>
        <v>0</v>
      </c>
      <c r="AU30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1" spans="1:47" ht="51" x14ac:dyDescent="0.2">
      <c r="A301" s="37">
        <f>parameters!$J$21*TechniqueData[[#This Row],[TAT Utility]]+parameters!$J$22*TechniqueData[[#This Row],[Count Utility]]</f>
        <v>0.3</v>
      </c>
      <c r="B301" s="37">
        <f t="shared" si="4"/>
        <v>229.306973</v>
      </c>
      <c r="C301" s="37" t="s">
        <v>1061</v>
      </c>
      <c r="D301" s="58" t="s">
        <v>1057</v>
      </c>
      <c r="E301" s="37" t="s">
        <v>1062</v>
      </c>
      <c r="F301" s="37">
        <v>1</v>
      </c>
      <c r="G301" s="37">
        <v>0</v>
      </c>
      <c r="H301" s="37">
        <f>parameters!$J$10*TechniqueData[[#This Row],[Before Utility]]+parameters!$J$11*TechniqueData[[#This Row],[After Utility]]</f>
        <v>0.05</v>
      </c>
      <c r="I301" s="37">
        <f>(TechniqueData[[#This Row],[Num. TID Before]]-parameters!$D$8)/(parameters!$D$9-parameters!$D$8)</f>
        <v>0.1</v>
      </c>
      <c r="J301" s="37">
        <f>IF(TechniqueData[[#This Row],[Before Utility (unclipped)]]&gt;1,1, IF(TechniqueData[[#This Row],[Before Utility (unclipped)]]&lt;0,0, TechniqueData[[#This Row],[Before Utility (unclipped)]]))</f>
        <v>0.1</v>
      </c>
      <c r="K301" s="37">
        <f>(TechniqueData[[#This Row],[Num. TID After]]-parameters!$D$10)/(parameters!$D$11-parameters!$D$10)</f>
        <v>0</v>
      </c>
      <c r="L301" s="37">
        <f>IF(TechniqueData[[#This Row],[After Utility (unclipped)]]&gt;1,1, IF(TechniqueData[[#This Row],[After Utility (unclipped)]]&lt;0,0, TechniqueData[[#This Row],[After Utility (unclipped)]]))</f>
        <v>0</v>
      </c>
      <c r="M301" s="37">
        <v>0</v>
      </c>
      <c r="N301" s="68">
        <v>0</v>
      </c>
      <c r="O301" s="68">
        <v>0</v>
      </c>
      <c r="P301" s="68">
        <v>0</v>
      </c>
      <c r="Q301" s="68">
        <v>0</v>
      </c>
      <c r="R301" s="69" t="s">
        <v>1039</v>
      </c>
      <c r="S301" s="69">
        <v>5</v>
      </c>
      <c r="T301" s="69" t="s">
        <v>1040</v>
      </c>
      <c r="U301" s="69">
        <v>10</v>
      </c>
      <c r="V301" s="37">
        <f>parameters!$J$4*TechniqueData[[#This Row],[Mitigations Utility]] + parameters!$J$5*TechniqueData[[#This Row],[Detections Utility]]</f>
        <v>0.14285700000000001</v>
      </c>
      <c r="W301" s="37">
        <v>15</v>
      </c>
      <c r="X301" s="37">
        <v>0.272727</v>
      </c>
      <c r="Y301" s="37">
        <v>0.272727</v>
      </c>
      <c r="Z301" s="37">
        <v>0</v>
      </c>
      <c r="AA301" s="37">
        <v>0</v>
      </c>
      <c r="AB301" s="37">
        <v>0</v>
      </c>
      <c r="AC301" s="37"/>
      <c r="AD301" s="58" t="s">
        <v>1058</v>
      </c>
      <c r="AE301" s="37" t="str" cm="1">
        <f t="array" ref="AE301">IF(SUMPRODUCT(--(NOT(ISERR(SEARCH({"Process","Command","Script","WMI","Module","Pipe","Service"},AD301)))))&gt;0,"1","0")</f>
        <v>0</v>
      </c>
      <c r="AF301" s="37">
        <v>297</v>
      </c>
      <c r="AG301" s="37" t="str" cm="1">
        <f t="array" ref="AG301">IF(SUMPRODUCT(--(NOT(ISERR(SEARCH({"Network","Firewall"},AD301)))))&gt;0,"1","0")</f>
        <v>1</v>
      </c>
      <c r="AH301" s="37">
        <v>297</v>
      </c>
      <c r="AI301" s="37" t="str" cm="1">
        <f t="array" ref="AI301">IF(SUMPRODUCT(--(NOT(ISERR(SEARCH({"File","Group","Logon","Schedule","User","Registry","Active","Application"},AD301)))))&gt;0,"1","0")</f>
        <v>1</v>
      </c>
      <c r="AJ301" s="37">
        <v>297</v>
      </c>
      <c r="AK301" s="37" t="str" cm="1">
        <f t="array" ref="AK301">IF(SUMPRODUCT(--(NOT(ISERR(SEARCH({"Cloud","Cluster","Container","Image","Instance","Pod","Snapshot","Volume"},AD301)))))&gt;0,"1","0")</f>
        <v>0</v>
      </c>
      <c r="AL301" s="37">
        <v>297</v>
      </c>
      <c r="AM301" s="37" t="str" cm="1">
        <f t="array" ref="AM301">IF(SUMPRODUCT(--(NOT(ISERR(SEARCH({"Drive","Firmware","Host","Kernel"},AD301)))))&gt;0,"1","0")</f>
        <v>0</v>
      </c>
      <c r="AN301" s="37">
        <v>0</v>
      </c>
      <c r="AO301" s="37">
        <v>0</v>
      </c>
      <c r="AP301" s="37">
        <f>parameters!$J$21*TechniqueData[[#This Row],[TAT Utility]]+parameters!$J$22*TechniqueData[[#This Row],[Count Utility]]</f>
        <v>0.3</v>
      </c>
      <c r="AQ301" s="37">
        <f>(TechniqueData[[#This Row],[Total Top Att&amp;ck Score ]]-parameters!$D$19)/(parameters!$D$20-parameters!$D$19)</f>
        <v>76.435657666666671</v>
      </c>
      <c r="AR301" s="37">
        <f>IF(TechniqueData[[#This Row],[TAT Utility (unclipped)]]&gt;1,1, IF(TechniqueData[[#This Row],[TAT Utility (unclipped)]]&lt;0,0, TechniqueData[[#This Row],[TAT Utility (unclipped)]]) )</f>
        <v>1</v>
      </c>
      <c r="AS301" s="37">
        <f>(TechniqueData[[#This Row],[Ransomware (Total '# of ATT&amp;CK Observations)]]-parameters!$D$21)/(parameters!$D$22-parameters!$D$21)</f>
        <v>0</v>
      </c>
      <c r="AT301" s="37">
        <f>IF(TechniqueData[[#This Row],[Count Utility (unclipped)]]&gt;1,1, IF(TechniqueData[[#This Row],[Count Utility (unclipped)]]&lt;0,0, TechniqueData[[#This Row],[Count Utility (unclipped)]]) )</f>
        <v>0</v>
      </c>
      <c r="AU30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2" spans="1:47" ht="17" x14ac:dyDescent="0.2">
      <c r="A302" s="37">
        <f>parameters!$J$21*TechniqueData[[#This Row],[TAT Utility]]+parameters!$J$22*TechniqueData[[#This Row],[Count Utility]]</f>
        <v>0.3</v>
      </c>
      <c r="B302" s="37">
        <f t="shared" si="4"/>
        <v>372.10232414285713</v>
      </c>
      <c r="C302" s="37" t="s">
        <v>1063</v>
      </c>
      <c r="D302" s="58" t="s">
        <v>1064</v>
      </c>
      <c r="E302" s="37"/>
      <c r="F302" s="37">
        <v>1</v>
      </c>
      <c r="G302" s="37">
        <v>0</v>
      </c>
      <c r="H302" s="37">
        <f>parameters!$J$10*TechniqueData[[#This Row],[Before Utility]]+parameters!$J$11*TechniqueData[[#This Row],[After Utility]]</f>
        <v>0.05</v>
      </c>
      <c r="I302" s="37">
        <f>(TechniqueData[[#This Row],[Num. TID Before]]-parameters!$D$8)/(parameters!$D$9-parameters!$D$8)</f>
        <v>0.1</v>
      </c>
      <c r="J302" s="37">
        <f>IF(TechniqueData[[#This Row],[Before Utility (unclipped)]]&gt;1,1, IF(TechniqueData[[#This Row],[Before Utility (unclipped)]]&lt;0,0, TechniqueData[[#This Row],[Before Utility (unclipped)]]))</f>
        <v>0.1</v>
      </c>
      <c r="K302" s="37">
        <f>(TechniqueData[[#This Row],[Num. TID After]]-parameters!$D$10)/(parameters!$D$11-parameters!$D$10)</f>
        <v>0</v>
      </c>
      <c r="L302" s="37">
        <f>IF(TechniqueData[[#This Row],[After Utility (unclipped)]]&gt;1,1, IF(TechniqueData[[#This Row],[After Utility (unclipped)]]&lt;0,0, TechniqueData[[#This Row],[After Utility (unclipped)]]))</f>
        <v>0</v>
      </c>
      <c r="M302" s="37">
        <v>0</v>
      </c>
      <c r="N302" s="68">
        <v>0</v>
      </c>
      <c r="O302" s="68">
        <v>1</v>
      </c>
      <c r="P302" s="68">
        <v>0</v>
      </c>
      <c r="Q302" s="68">
        <v>0</v>
      </c>
      <c r="R302" s="69" t="s">
        <v>1065</v>
      </c>
      <c r="S302" s="69">
        <v>11</v>
      </c>
      <c r="T302" s="69" t="s">
        <v>1066</v>
      </c>
      <c r="U302" s="69">
        <v>16</v>
      </c>
      <c r="V302" s="37">
        <f>parameters!$J$4*TechniqueData[[#This Row],[Mitigations Utility]] + parameters!$J$5*TechniqueData[[#This Row],[Detections Utility]]</f>
        <v>0.26190471428571427</v>
      </c>
      <c r="W302" s="37">
        <v>27</v>
      </c>
      <c r="X302" s="37">
        <v>0.49090899999999998</v>
      </c>
      <c r="Y302" s="37">
        <v>0.49090899999999998</v>
      </c>
      <c r="Z302" s="37">
        <v>1</v>
      </c>
      <c r="AA302" s="37">
        <v>0.01</v>
      </c>
      <c r="AB302" s="37">
        <v>0.01</v>
      </c>
      <c r="AC302" s="37"/>
      <c r="AD302" s="58" t="s">
        <v>1067</v>
      </c>
      <c r="AE302" s="37" t="str" cm="1">
        <f t="array" ref="AE302">IF(SUMPRODUCT(--(NOT(ISERR(SEARCH({"Process","Command","Script","WMI","Module","Pipe","Service"},AD302)))))&gt;0,"1","0")</f>
        <v>0</v>
      </c>
      <c r="AF302" s="37">
        <v>298</v>
      </c>
      <c r="AG302" s="37" t="str" cm="1">
        <f t="array" ref="AG302">IF(SUMPRODUCT(--(NOT(ISERR(SEARCH({"Network","Firewall"},AD302)))))&gt;0,"1","0")</f>
        <v>0</v>
      </c>
      <c r="AH302" s="37">
        <v>298</v>
      </c>
      <c r="AI302" s="37" t="str" cm="1">
        <f t="array" ref="AI302">IF(SUMPRODUCT(--(NOT(ISERR(SEARCH({"File","Group","Logon","Schedule","User","Registry","Active","Application"},AD302)))))&gt;0,"1","0")</f>
        <v>0</v>
      </c>
      <c r="AJ302" s="37">
        <v>298</v>
      </c>
      <c r="AK302" s="37" t="str" cm="1">
        <f t="array" ref="AK302">IF(SUMPRODUCT(--(NOT(ISERR(SEARCH({"Cloud","Cluster","Container","Image","Instance","Pod","Snapshot","Volume"},AD302)))))&gt;0,"1","0")</f>
        <v>0</v>
      </c>
      <c r="AL302" s="37">
        <v>298</v>
      </c>
      <c r="AM302" s="37" t="str" cm="1">
        <f t="array" ref="AM302">IF(SUMPRODUCT(--(NOT(ISERR(SEARCH({"Drive","Firmware","Host","Kernel"},AD302)))))&gt;0,"1","0")</f>
        <v>1</v>
      </c>
      <c r="AN302" s="37">
        <v>0</v>
      </c>
      <c r="AO302" s="37">
        <v>0</v>
      </c>
      <c r="AP302" s="37">
        <f>parameters!$J$21*TechniqueData[[#This Row],[TAT Utility]]+parameters!$J$22*TechniqueData[[#This Row],[Count Utility]]</f>
        <v>0.3</v>
      </c>
      <c r="AQ302" s="37">
        <f>(TechniqueData[[#This Row],[Total Top Att&amp;ck Score ]]-parameters!$D$19)/(parameters!$D$20-parameters!$D$19)</f>
        <v>124.03410804761904</v>
      </c>
      <c r="AR302" s="37">
        <f>IF(TechniqueData[[#This Row],[TAT Utility (unclipped)]]&gt;1,1, IF(TechniqueData[[#This Row],[TAT Utility (unclipped)]]&lt;0,0, TechniqueData[[#This Row],[TAT Utility (unclipped)]]) )</f>
        <v>1</v>
      </c>
      <c r="AS302" s="37">
        <f>(TechniqueData[[#This Row],[Ransomware (Total '# of ATT&amp;CK Observations)]]-parameters!$D$21)/(parameters!$D$22-parameters!$D$21)</f>
        <v>0</v>
      </c>
      <c r="AT302" s="37">
        <f>IF(TechniqueData[[#This Row],[Count Utility (unclipped)]]&gt;1,1, IF(TechniqueData[[#This Row],[Count Utility (unclipped)]]&lt;0,0, TechniqueData[[#This Row],[Count Utility (unclipped)]]) )</f>
        <v>0</v>
      </c>
      <c r="AU30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3" spans="1:47" ht="68" x14ac:dyDescent="0.2">
      <c r="A303" s="37">
        <f>parameters!$J$21*TechniqueData[[#This Row],[TAT Utility]]+parameters!$J$22*TechniqueData[[#This Row],[Count Utility]]</f>
        <v>0.3</v>
      </c>
      <c r="B303" s="37">
        <f t="shared" si="4"/>
        <v>88.704312000000002</v>
      </c>
      <c r="C303" s="37" t="s">
        <v>1068</v>
      </c>
      <c r="D303" s="58" t="s">
        <v>1069</v>
      </c>
      <c r="E303" s="37"/>
      <c r="F303" s="37">
        <v>1</v>
      </c>
      <c r="G303" s="37">
        <v>0</v>
      </c>
      <c r="H303" s="37">
        <f>parameters!$J$10*TechniqueData[[#This Row],[Before Utility]]+parameters!$J$11*TechniqueData[[#This Row],[After Utility]]</f>
        <v>0.05</v>
      </c>
      <c r="I303" s="37">
        <f>(TechniqueData[[#This Row],[Num. TID Before]]-parameters!$D$8)/(parameters!$D$9-parameters!$D$8)</f>
        <v>0.1</v>
      </c>
      <c r="J303" s="37">
        <f>IF(TechniqueData[[#This Row],[Before Utility (unclipped)]]&gt;1,1, IF(TechniqueData[[#This Row],[Before Utility (unclipped)]]&lt;0,0, TechniqueData[[#This Row],[Before Utility (unclipped)]]))</f>
        <v>0.1</v>
      </c>
      <c r="K303" s="37">
        <f>(TechniqueData[[#This Row],[Num. TID After]]-parameters!$D$10)/(parameters!$D$11-parameters!$D$10)</f>
        <v>0</v>
      </c>
      <c r="L303" s="37">
        <f>IF(TechniqueData[[#This Row],[After Utility (unclipped)]]&gt;1,1, IF(TechniqueData[[#This Row],[After Utility (unclipped)]]&lt;0,0, TechniqueData[[#This Row],[After Utility (unclipped)]]))</f>
        <v>0</v>
      </c>
      <c r="M303" s="37">
        <v>2.9599999999999998E-4</v>
      </c>
      <c r="N303" s="68">
        <v>0</v>
      </c>
      <c r="O303" s="68">
        <v>4</v>
      </c>
      <c r="P303" s="68">
        <v>1</v>
      </c>
      <c r="Q303" s="68">
        <v>0</v>
      </c>
      <c r="R303" s="69"/>
      <c r="S303" s="69">
        <v>0</v>
      </c>
      <c r="T303" s="69"/>
      <c r="U303" s="69">
        <v>0</v>
      </c>
      <c r="V303" s="37">
        <f>parameters!$J$4*TechniqueData[[#This Row],[Mitigations Utility]] + parameters!$J$5*TechniqueData[[#This Row],[Detections Utility]]</f>
        <v>2.3809523809523808E-2</v>
      </c>
      <c r="W303" s="37">
        <v>0</v>
      </c>
      <c r="X303" s="37">
        <v>0</v>
      </c>
      <c r="Y303" s="37">
        <v>0</v>
      </c>
      <c r="Z303" s="37">
        <v>5</v>
      </c>
      <c r="AA303" s="37">
        <v>0.05</v>
      </c>
      <c r="AB303" s="37">
        <v>0.05</v>
      </c>
      <c r="AC303" s="37"/>
      <c r="AD303" s="58" t="s">
        <v>1070</v>
      </c>
      <c r="AE303" s="37" t="str" cm="1">
        <f t="array" ref="AE303">IF(SUMPRODUCT(--(NOT(ISERR(SEARCH({"Process","Command","Script","WMI","Module","Pipe","Service"},AD303)))))&gt;0,"1","0")</f>
        <v>1</v>
      </c>
      <c r="AF303" s="37">
        <v>299</v>
      </c>
      <c r="AG303" s="37" t="str" cm="1">
        <f t="array" ref="AG303">IF(SUMPRODUCT(--(NOT(ISERR(SEARCH({"Network","Firewall"},AD303)))))&gt;0,"1","0")</f>
        <v>1</v>
      </c>
      <c r="AH303" s="37">
        <v>299</v>
      </c>
      <c r="AI303" s="37" t="str" cm="1">
        <f t="array" ref="AI303">IF(SUMPRODUCT(--(NOT(ISERR(SEARCH({"File","Group","Logon","Schedule","User","Registry","Active","Application"},AD303)))))&gt;0,"1","0")</f>
        <v>1</v>
      </c>
      <c r="AJ303" s="37">
        <v>299</v>
      </c>
      <c r="AK303" s="37" t="str" cm="1">
        <f t="array" ref="AK303">IF(SUMPRODUCT(--(NOT(ISERR(SEARCH({"Cloud","Cluster","Container","Image","Instance","Pod","Snapshot","Volume"},AD303)))))&gt;0,"1","0")</f>
        <v>0</v>
      </c>
      <c r="AL303" s="37">
        <v>299</v>
      </c>
      <c r="AM303" s="37" t="str" cm="1">
        <f t="array" ref="AM303">IF(SUMPRODUCT(--(NOT(ISERR(SEARCH({"Drive","Firmware","Host","Kernel"},AD303)))))&gt;0,"1","0")</f>
        <v>1</v>
      </c>
      <c r="AN303" s="37">
        <v>0</v>
      </c>
      <c r="AO303" s="37">
        <v>0</v>
      </c>
      <c r="AP303" s="37">
        <f>parameters!$J$21*TechniqueData[[#This Row],[TAT Utility]]+parameters!$J$22*TechniqueData[[#This Row],[Count Utility]]</f>
        <v>0.3</v>
      </c>
      <c r="AQ303" s="37">
        <f>(TechniqueData[[#This Row],[Total Top Att&amp;ck Score ]]-parameters!$D$19)/(parameters!$D$20-parameters!$D$19)</f>
        <v>29.568104000000002</v>
      </c>
      <c r="AR303" s="37">
        <f>IF(TechniqueData[[#This Row],[TAT Utility (unclipped)]]&gt;1,1, IF(TechniqueData[[#This Row],[TAT Utility (unclipped)]]&lt;0,0, TechniqueData[[#This Row],[TAT Utility (unclipped)]]) )</f>
        <v>1</v>
      </c>
      <c r="AS303" s="37">
        <f>(TechniqueData[[#This Row],[Ransomware (Total '# of ATT&amp;CK Observations)]]-parameters!$D$21)/(parameters!$D$22-parameters!$D$21)</f>
        <v>0</v>
      </c>
      <c r="AT303" s="37">
        <f>IF(TechniqueData[[#This Row],[Count Utility (unclipped)]]&gt;1,1, IF(TechniqueData[[#This Row],[Count Utility (unclipped)]]&lt;0,0, TechniqueData[[#This Row],[Count Utility (unclipped)]]) )</f>
        <v>0</v>
      </c>
      <c r="AU30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4" spans="1:47" ht="34" x14ac:dyDescent="0.2">
      <c r="A304" s="37">
        <f>parameters!$J$21*TechniqueData[[#This Row],[TAT Utility]]+parameters!$J$22*TechniqueData[[#This Row],[Count Utility]]</f>
        <v>0.43333333333333335</v>
      </c>
      <c r="B304" s="37">
        <f t="shared" si="4"/>
        <v>531.54195423809529</v>
      </c>
      <c r="C304" s="37" t="s">
        <v>1071</v>
      </c>
      <c r="D304" s="58" t="s">
        <v>1072</v>
      </c>
      <c r="E304" s="37"/>
      <c r="F304" s="37">
        <v>1</v>
      </c>
      <c r="G304" s="37">
        <v>1</v>
      </c>
      <c r="H304" s="37">
        <f>parameters!$J$10*TechniqueData[[#This Row],[Before Utility]]+parameters!$J$11*TechniqueData[[#This Row],[After Utility]]</f>
        <v>0.1</v>
      </c>
      <c r="I304" s="37">
        <f>(TechniqueData[[#This Row],[Num. TID Before]]-parameters!$D$8)/(parameters!$D$9-parameters!$D$8)</f>
        <v>0.1</v>
      </c>
      <c r="J304" s="37">
        <f>IF(TechniqueData[[#This Row],[Before Utility (unclipped)]]&gt;1,1, IF(TechniqueData[[#This Row],[Before Utility (unclipped)]]&lt;0,0, TechniqueData[[#This Row],[Before Utility (unclipped)]]))</f>
        <v>0.1</v>
      </c>
      <c r="K304" s="37">
        <f>(TechniqueData[[#This Row],[Num. TID After]]-parameters!$D$10)/(parameters!$D$11-parameters!$D$10)</f>
        <v>0.1</v>
      </c>
      <c r="L304" s="37">
        <f>IF(TechniqueData[[#This Row],[After Utility (unclipped)]]&gt;1,1, IF(TechniqueData[[#This Row],[After Utility (unclipped)]]&lt;0,0, TechniqueData[[#This Row],[After Utility (unclipped)]]))</f>
        <v>0.1</v>
      </c>
      <c r="M304" s="37">
        <v>0.33305899999999999</v>
      </c>
      <c r="N304" s="68">
        <v>0</v>
      </c>
      <c r="O304" s="68">
        <v>0</v>
      </c>
      <c r="P304" s="68">
        <v>1</v>
      </c>
      <c r="Q304" s="68">
        <v>1</v>
      </c>
      <c r="R304" s="69"/>
      <c r="S304" s="69">
        <v>0</v>
      </c>
      <c r="T304" s="69"/>
      <c r="U304" s="69">
        <v>0</v>
      </c>
      <c r="V304" s="37">
        <f>parameters!$J$4*TechniqueData[[#This Row],[Mitigations Utility]] + parameters!$J$5*TechniqueData[[#This Row],[Detections Utility]]</f>
        <v>9.5238095238095229E-3</v>
      </c>
      <c r="W304" s="37">
        <v>0</v>
      </c>
      <c r="X304" s="37">
        <v>0</v>
      </c>
      <c r="Y304" s="37">
        <v>0</v>
      </c>
      <c r="Z304" s="37">
        <v>2</v>
      </c>
      <c r="AA304" s="37">
        <v>0.02</v>
      </c>
      <c r="AB304" s="37">
        <v>0.02</v>
      </c>
      <c r="AC304" s="37"/>
      <c r="AD304" s="58" t="s">
        <v>131</v>
      </c>
      <c r="AE304" s="37" t="str" cm="1">
        <f t="array" ref="AE304">IF(SUMPRODUCT(--(NOT(ISERR(SEARCH({"Process","Command","Script","WMI","Module","Pipe","Service"},AD304)))))&gt;0,"1","0")</f>
        <v>1</v>
      </c>
      <c r="AF304" s="37">
        <v>300</v>
      </c>
      <c r="AG304" s="37" t="str" cm="1">
        <f t="array" ref="AG304">IF(SUMPRODUCT(--(NOT(ISERR(SEARCH({"Network","Firewall"},AD304)))))&gt;0,"1","0")</f>
        <v>0</v>
      </c>
      <c r="AH304" s="37">
        <v>300</v>
      </c>
      <c r="AI304" s="37" t="str" cm="1">
        <f t="array" ref="AI304">IF(SUMPRODUCT(--(NOT(ISERR(SEARCH({"File","Group","Logon","Schedule","User","Registry","Active","Application"},AD304)))))&gt;0,"1","0")</f>
        <v>0</v>
      </c>
      <c r="AJ304" s="37">
        <v>300</v>
      </c>
      <c r="AK304" s="37" t="str" cm="1">
        <f t="array" ref="AK304">IF(SUMPRODUCT(--(NOT(ISERR(SEARCH({"Cloud","Cluster","Container","Image","Instance","Pod","Snapshot","Volume"},AD304)))))&gt;0,"1","0")</f>
        <v>0</v>
      </c>
      <c r="AL304" s="37">
        <v>300</v>
      </c>
      <c r="AM304" s="37" t="str" cm="1">
        <f t="array" ref="AM304">IF(SUMPRODUCT(--(NOT(ISERR(SEARCH({"Drive","Firmware","Host","Kernel"},AD304)))))&gt;0,"1","0")</f>
        <v>0</v>
      </c>
      <c r="AN304" s="37">
        <v>0</v>
      </c>
      <c r="AO304" s="37">
        <v>4</v>
      </c>
      <c r="AP304" s="37">
        <f>parameters!$J$21*TechniqueData[[#This Row],[TAT Utility]]+parameters!$J$22*TechniqueData[[#This Row],[Count Utility]]</f>
        <v>0.43333333333333335</v>
      </c>
      <c r="AQ304" s="37">
        <f>(TechniqueData[[#This Row],[Total Top Att&amp;ck Score ]]-parameters!$D$19)/(parameters!$D$20-parameters!$D$19)</f>
        <v>177.18065141269844</v>
      </c>
      <c r="AR304" s="37">
        <f>IF(TechniqueData[[#This Row],[TAT Utility (unclipped)]]&gt;1,1, IF(TechniqueData[[#This Row],[TAT Utility (unclipped)]]&lt;0,0, TechniqueData[[#This Row],[TAT Utility (unclipped)]]) )</f>
        <v>1</v>
      </c>
      <c r="AS304" s="37">
        <f>(TechniqueData[[#This Row],[Ransomware (Total '# of ATT&amp;CK Observations)]]-parameters!$D$21)/(parameters!$D$22-parameters!$D$21)</f>
        <v>0.19047619047619047</v>
      </c>
      <c r="AT304" s="37">
        <f>IF(TechniqueData[[#This Row],[Count Utility (unclipped)]]&gt;1,1, IF(TechniqueData[[#This Row],[Count Utility (unclipped)]]&lt;0,0, TechniqueData[[#This Row],[Count Utility (unclipped)]]) )</f>
        <v>0.19047619047619047</v>
      </c>
      <c r="AU30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16.969585848828419</v>
      </c>
    </row>
    <row r="305" spans="1:47" ht="34" x14ac:dyDescent="0.2">
      <c r="A305" s="37">
        <f>parameters!$J$21*TechniqueData[[#This Row],[TAT Utility]]+parameters!$J$22*TechniqueData[[#This Row],[Count Utility]]</f>
        <v>0.4</v>
      </c>
      <c r="B305" s="37">
        <f t="shared" si="4"/>
        <v>126.23809523809524</v>
      </c>
      <c r="C305" s="37" t="s">
        <v>1073</v>
      </c>
      <c r="D305" s="58" t="s">
        <v>1072</v>
      </c>
      <c r="E305" s="37" t="s">
        <v>1074</v>
      </c>
      <c r="F305" s="37">
        <v>1</v>
      </c>
      <c r="G305" s="37">
        <v>1</v>
      </c>
      <c r="H305" s="37">
        <f>parameters!$J$10*TechniqueData[[#This Row],[Before Utility]]+parameters!$J$11*TechniqueData[[#This Row],[After Utility]]</f>
        <v>0.1</v>
      </c>
      <c r="I305" s="37">
        <f>(TechniqueData[[#This Row],[Num. TID Before]]-parameters!$D$8)/(parameters!$D$9-parameters!$D$8)</f>
        <v>0.1</v>
      </c>
      <c r="J305" s="37">
        <f>IF(TechniqueData[[#This Row],[Before Utility (unclipped)]]&gt;1,1, IF(TechniqueData[[#This Row],[Before Utility (unclipped)]]&lt;0,0, TechniqueData[[#This Row],[Before Utility (unclipped)]]))</f>
        <v>0.1</v>
      </c>
      <c r="K305" s="37">
        <f>(TechniqueData[[#This Row],[Num. TID After]]-parameters!$D$10)/(parameters!$D$11-parameters!$D$10)</f>
        <v>0.1</v>
      </c>
      <c r="L305" s="37">
        <f>IF(TechniqueData[[#This Row],[After Utility (unclipped)]]&gt;1,1, IF(TechniqueData[[#This Row],[After Utility (unclipped)]]&lt;0,0, TechniqueData[[#This Row],[After Utility (unclipped)]]))</f>
        <v>0.1</v>
      </c>
      <c r="M305" s="37">
        <v>0</v>
      </c>
      <c r="N305" s="68">
        <v>0</v>
      </c>
      <c r="O305" s="68">
        <v>1</v>
      </c>
      <c r="P305" s="68">
        <v>0</v>
      </c>
      <c r="Q305" s="68">
        <v>0</v>
      </c>
      <c r="R305" s="69"/>
      <c r="S305" s="69">
        <v>0</v>
      </c>
      <c r="T305" s="69"/>
      <c r="U305" s="69">
        <v>0</v>
      </c>
      <c r="V305" s="37">
        <f>parameters!$J$4*TechniqueData[[#This Row],[Mitigations Utility]] + parameters!$J$5*TechniqueData[[#This Row],[Detections Utility]]</f>
        <v>4.7619047619047615E-3</v>
      </c>
      <c r="W305" s="37">
        <v>0</v>
      </c>
      <c r="X305" s="37">
        <v>0</v>
      </c>
      <c r="Y305" s="37">
        <v>0</v>
      </c>
      <c r="Z305" s="37">
        <v>1</v>
      </c>
      <c r="AA305" s="37">
        <v>0.01</v>
      </c>
      <c r="AB305" s="37">
        <v>0.01</v>
      </c>
      <c r="AC305" s="37"/>
      <c r="AD305" s="58" t="s">
        <v>131</v>
      </c>
      <c r="AE305" s="37" t="str" cm="1">
        <f t="array" ref="AE305">IF(SUMPRODUCT(--(NOT(ISERR(SEARCH({"Process","Command","Script","WMI","Module","Pipe","Service"},AD305)))))&gt;0,"1","0")</f>
        <v>1</v>
      </c>
      <c r="AF305" s="37">
        <v>301</v>
      </c>
      <c r="AG305" s="37" t="str" cm="1">
        <f t="array" ref="AG305">IF(SUMPRODUCT(--(NOT(ISERR(SEARCH({"Network","Firewall"},AD305)))))&gt;0,"1","0")</f>
        <v>0</v>
      </c>
      <c r="AH305" s="37">
        <v>301</v>
      </c>
      <c r="AI305" s="37" t="str" cm="1">
        <f t="array" ref="AI305">IF(SUMPRODUCT(--(NOT(ISERR(SEARCH({"File","Group","Logon","Schedule","User","Registry","Active","Application"},AD305)))))&gt;0,"1","0")</f>
        <v>0</v>
      </c>
      <c r="AJ305" s="37">
        <v>301</v>
      </c>
      <c r="AK305" s="37" t="str" cm="1">
        <f t="array" ref="AK305">IF(SUMPRODUCT(--(NOT(ISERR(SEARCH({"Cloud","Cluster","Container","Image","Instance","Pod","Snapshot","Volume"},AD305)))))&gt;0,"1","0")</f>
        <v>0</v>
      </c>
      <c r="AL305" s="37">
        <v>301</v>
      </c>
      <c r="AM305" s="37" t="str" cm="1">
        <f t="array" ref="AM305">IF(SUMPRODUCT(--(NOT(ISERR(SEARCH({"Drive","Firmware","Host","Kernel"},AD305)))))&gt;0,"1","0")</f>
        <v>0</v>
      </c>
      <c r="AN305" s="37">
        <v>0</v>
      </c>
      <c r="AO305" s="37">
        <v>3</v>
      </c>
      <c r="AP305" s="37">
        <f>parameters!$J$21*TechniqueData[[#This Row],[TAT Utility]]+parameters!$J$22*TechniqueData[[#This Row],[Count Utility]]</f>
        <v>0.4</v>
      </c>
      <c r="AQ305" s="37">
        <f>(TechniqueData[[#This Row],[Total Top Att&amp;ck Score ]]-parameters!$D$19)/(parameters!$D$20-parameters!$D$19)</f>
        <v>42.079365079365083</v>
      </c>
      <c r="AR305" s="37">
        <f>IF(TechniqueData[[#This Row],[TAT Utility (unclipped)]]&gt;1,1, IF(TechniqueData[[#This Row],[TAT Utility (unclipped)]]&lt;0,0, TechniqueData[[#This Row],[TAT Utility (unclipped)]]) )</f>
        <v>1</v>
      </c>
      <c r="AS305" s="37">
        <f>(TechniqueData[[#This Row],[Ransomware (Total '# of ATT&amp;CK Observations)]]-parameters!$D$21)/(parameters!$D$22-parameters!$D$21)</f>
        <v>0.14285714285714285</v>
      </c>
      <c r="AT305" s="37">
        <f>IF(TechniqueData[[#This Row],[Count Utility (unclipped)]]&gt;1,1, IF(TechniqueData[[#This Row],[Count Utility (unclipped)]]&lt;0,0, TechniqueData[[#This Row],[Count Utility (unclipped)]]) )</f>
        <v>0.14285714285714285</v>
      </c>
      <c r="AU30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3.0770975056689345</v>
      </c>
    </row>
    <row r="306" spans="1:47" ht="34" x14ac:dyDescent="0.2">
      <c r="A306" s="37">
        <f>parameters!$J$21*TechniqueData[[#This Row],[TAT Utility]]+parameters!$J$22*TechniqueData[[#This Row],[Count Utility]]</f>
        <v>0.33333333333333331</v>
      </c>
      <c r="B306" s="37">
        <f t="shared" si="4"/>
        <v>120.9</v>
      </c>
      <c r="C306" s="37" t="s">
        <v>1075</v>
      </c>
      <c r="D306" s="58" t="s">
        <v>1072</v>
      </c>
      <c r="E306" s="37" t="s">
        <v>1076</v>
      </c>
      <c r="F306" s="37">
        <v>1</v>
      </c>
      <c r="G306" s="37">
        <v>1</v>
      </c>
      <c r="H306" s="37">
        <f>parameters!$J$10*TechniqueData[[#This Row],[Before Utility]]+parameters!$J$11*TechniqueData[[#This Row],[After Utility]]</f>
        <v>0.1</v>
      </c>
      <c r="I306" s="37">
        <f>(TechniqueData[[#This Row],[Num. TID Before]]-parameters!$D$8)/(parameters!$D$9-parameters!$D$8)</f>
        <v>0.1</v>
      </c>
      <c r="J306" s="37">
        <f>IF(TechniqueData[[#This Row],[Before Utility (unclipped)]]&gt;1,1, IF(TechniqueData[[#This Row],[Before Utility (unclipped)]]&lt;0,0, TechniqueData[[#This Row],[Before Utility (unclipped)]]))</f>
        <v>0.1</v>
      </c>
      <c r="K306" s="37">
        <f>(TechniqueData[[#This Row],[Num. TID After]]-parameters!$D$10)/(parameters!$D$11-parameters!$D$10)</f>
        <v>0.1</v>
      </c>
      <c r="L306" s="37">
        <f>IF(TechniqueData[[#This Row],[After Utility (unclipped)]]&gt;1,1, IF(TechniqueData[[#This Row],[After Utility (unclipped)]]&lt;0,0, TechniqueData[[#This Row],[After Utility (unclipped)]]))</f>
        <v>0.1</v>
      </c>
      <c r="M306" s="37">
        <v>0</v>
      </c>
      <c r="N306" s="68">
        <v>0</v>
      </c>
      <c r="O306" s="68">
        <v>0</v>
      </c>
      <c r="P306" s="68">
        <v>0</v>
      </c>
      <c r="Q306" s="68">
        <v>0</v>
      </c>
      <c r="R306" s="69"/>
      <c r="S306" s="69">
        <v>0</v>
      </c>
      <c r="T306" s="69"/>
      <c r="U306" s="69">
        <v>0</v>
      </c>
      <c r="V306" s="37">
        <f>parameters!$J$4*TechniqueData[[#This Row],[Mitigations Utility]] + parameters!$J$5*TechniqueData[[#This Row],[Detections Utility]]</f>
        <v>0</v>
      </c>
      <c r="W306" s="37">
        <v>0</v>
      </c>
      <c r="X306" s="37">
        <v>0</v>
      </c>
      <c r="Y306" s="37">
        <v>0</v>
      </c>
      <c r="Z306" s="37">
        <v>0</v>
      </c>
      <c r="AA306" s="37">
        <v>0</v>
      </c>
      <c r="AB306" s="37">
        <v>0</v>
      </c>
      <c r="AC306" s="37"/>
      <c r="AD306" s="58" t="s">
        <v>131</v>
      </c>
      <c r="AE306" s="37" t="str" cm="1">
        <f t="array" ref="AE306">IF(SUMPRODUCT(--(NOT(ISERR(SEARCH({"Process","Command","Script","WMI","Module","Pipe","Service"},AD306)))))&gt;0,"1","0")</f>
        <v>1</v>
      </c>
      <c r="AF306" s="37">
        <v>302</v>
      </c>
      <c r="AG306" s="37" t="str" cm="1">
        <f t="array" ref="AG306">IF(SUMPRODUCT(--(NOT(ISERR(SEARCH({"Network","Firewall"},AD306)))))&gt;0,"1","0")</f>
        <v>0</v>
      </c>
      <c r="AH306" s="37">
        <v>302</v>
      </c>
      <c r="AI306" s="37" t="str" cm="1">
        <f t="array" ref="AI306">IF(SUMPRODUCT(--(NOT(ISERR(SEARCH({"File","Group","Logon","Schedule","User","Registry","Active","Application"},AD306)))))&gt;0,"1","0")</f>
        <v>0</v>
      </c>
      <c r="AJ306" s="37">
        <v>302</v>
      </c>
      <c r="AK306" s="37" t="str" cm="1">
        <f t="array" ref="AK306">IF(SUMPRODUCT(--(NOT(ISERR(SEARCH({"Cloud","Cluster","Container","Image","Instance","Pod","Snapshot","Volume"},AD306)))))&gt;0,"1","0")</f>
        <v>0</v>
      </c>
      <c r="AL306" s="37">
        <v>302</v>
      </c>
      <c r="AM306" s="37" t="str" cm="1">
        <f t="array" ref="AM306">IF(SUMPRODUCT(--(NOT(ISERR(SEARCH({"Drive","Firmware","Host","Kernel"},AD306)))))&gt;0,"1","0")</f>
        <v>0</v>
      </c>
      <c r="AN306" s="37">
        <v>0</v>
      </c>
      <c r="AO306" s="37">
        <v>1</v>
      </c>
      <c r="AP306" s="37">
        <f>parameters!$J$21*TechniqueData[[#This Row],[TAT Utility]]+parameters!$J$22*TechniqueData[[#This Row],[Count Utility]]</f>
        <v>0.33333333333333331</v>
      </c>
      <c r="AQ306" s="37">
        <f>(TechniqueData[[#This Row],[Total Top Att&amp;ck Score ]]-parameters!$D$19)/(parameters!$D$20-parameters!$D$19)</f>
        <v>40.300000000000004</v>
      </c>
      <c r="AR306" s="37">
        <f>IF(TechniqueData[[#This Row],[TAT Utility (unclipped)]]&gt;1,1, IF(TechniqueData[[#This Row],[TAT Utility (unclipped)]]&lt;0,0, TechniqueData[[#This Row],[TAT Utility (unclipped)]]) )</f>
        <v>1</v>
      </c>
      <c r="AS306" s="37">
        <f>(TechniqueData[[#This Row],[Ransomware (Total '# of ATT&amp;CK Observations)]]-parameters!$D$21)/(parameters!$D$22-parameters!$D$21)</f>
        <v>4.7619047619047616E-2</v>
      </c>
      <c r="AT306" s="37">
        <f>IF(TechniqueData[[#This Row],[Count Utility (unclipped)]]&gt;1,1, IF(TechniqueData[[#This Row],[Count Utility (unclipped)]]&lt;0,0, TechniqueData[[#This Row],[Count Utility (unclipped)]]) )</f>
        <v>4.7619047619047616E-2</v>
      </c>
      <c r="AU30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0.98333333333333339</v>
      </c>
    </row>
    <row r="307" spans="1:47" ht="34" x14ac:dyDescent="0.2">
      <c r="A307" s="37">
        <f>parameters!$J$21*TechniqueData[[#This Row],[TAT Utility]]+parameters!$J$22*TechniqueData[[#This Row],[Count Utility]]</f>
        <v>0.36666666666666664</v>
      </c>
      <c r="B307" s="37">
        <f t="shared" si="4"/>
        <v>127.07619047619048</v>
      </c>
      <c r="C307" s="37" t="s">
        <v>1077</v>
      </c>
      <c r="D307" s="58" t="s">
        <v>1072</v>
      </c>
      <c r="E307" s="37" t="s">
        <v>1078</v>
      </c>
      <c r="F307" s="37">
        <v>1</v>
      </c>
      <c r="G307" s="37">
        <v>1</v>
      </c>
      <c r="H307" s="37">
        <f>parameters!$J$10*TechniqueData[[#This Row],[Before Utility]]+parameters!$J$11*TechniqueData[[#This Row],[After Utility]]</f>
        <v>0.1</v>
      </c>
      <c r="I307" s="37">
        <f>(TechniqueData[[#This Row],[Num. TID Before]]-parameters!$D$8)/(parameters!$D$9-parameters!$D$8)</f>
        <v>0.1</v>
      </c>
      <c r="J307" s="37">
        <f>IF(TechniqueData[[#This Row],[Before Utility (unclipped)]]&gt;1,1, IF(TechniqueData[[#This Row],[Before Utility (unclipped)]]&lt;0,0, TechniqueData[[#This Row],[Before Utility (unclipped)]]))</f>
        <v>0.1</v>
      </c>
      <c r="K307" s="37">
        <f>(TechniqueData[[#This Row],[Num. TID After]]-parameters!$D$10)/(parameters!$D$11-parameters!$D$10)</f>
        <v>0.1</v>
      </c>
      <c r="L307" s="37">
        <f>IF(TechniqueData[[#This Row],[After Utility (unclipped)]]&gt;1,1, IF(TechniqueData[[#This Row],[After Utility (unclipped)]]&lt;0,0, TechniqueData[[#This Row],[After Utility (unclipped)]]))</f>
        <v>0.1</v>
      </c>
      <c r="M307" s="37">
        <v>0</v>
      </c>
      <c r="N307" s="68">
        <v>0</v>
      </c>
      <c r="O307" s="68">
        <v>0</v>
      </c>
      <c r="P307" s="68">
        <v>0</v>
      </c>
      <c r="Q307" s="68">
        <v>1</v>
      </c>
      <c r="R307" s="69"/>
      <c r="S307" s="69">
        <v>0</v>
      </c>
      <c r="T307" s="69"/>
      <c r="U307" s="69">
        <v>0</v>
      </c>
      <c r="V307" s="37">
        <f>parameters!$J$4*TechniqueData[[#This Row],[Mitigations Utility]] + parameters!$J$5*TechniqueData[[#This Row],[Detections Utility]]</f>
        <v>4.7619047619047615E-3</v>
      </c>
      <c r="W307" s="37">
        <v>0</v>
      </c>
      <c r="X307" s="37">
        <v>0</v>
      </c>
      <c r="Y307" s="37">
        <v>0</v>
      </c>
      <c r="Z307" s="37">
        <v>1</v>
      </c>
      <c r="AA307" s="37">
        <v>0.01</v>
      </c>
      <c r="AB307" s="37">
        <v>0.01</v>
      </c>
      <c r="AC307" s="37"/>
      <c r="AD307" s="58" t="s">
        <v>131</v>
      </c>
      <c r="AE307" s="37" t="str" cm="1">
        <f t="array" ref="AE307">IF(SUMPRODUCT(--(NOT(ISERR(SEARCH({"Process","Command","Script","WMI","Module","Pipe","Service"},AD307)))))&gt;0,"1","0")</f>
        <v>1</v>
      </c>
      <c r="AF307" s="37">
        <v>303</v>
      </c>
      <c r="AG307" s="37" t="str" cm="1">
        <f t="array" ref="AG307">IF(SUMPRODUCT(--(NOT(ISERR(SEARCH({"Network","Firewall"},AD307)))))&gt;0,"1","0")</f>
        <v>0</v>
      </c>
      <c r="AH307" s="37">
        <v>303</v>
      </c>
      <c r="AI307" s="37" t="str" cm="1">
        <f t="array" ref="AI307">IF(SUMPRODUCT(--(NOT(ISERR(SEARCH({"File","Group","Logon","Schedule","User","Registry","Active","Application"},AD307)))))&gt;0,"1","0")</f>
        <v>0</v>
      </c>
      <c r="AJ307" s="37">
        <v>303</v>
      </c>
      <c r="AK307" s="37" t="str" cm="1">
        <f t="array" ref="AK307">IF(SUMPRODUCT(--(NOT(ISERR(SEARCH({"Cloud","Cluster","Container","Image","Instance","Pod","Snapshot","Volume"},AD307)))))&gt;0,"1","0")</f>
        <v>0</v>
      </c>
      <c r="AL307" s="37">
        <v>303</v>
      </c>
      <c r="AM307" s="37" t="str" cm="1">
        <f t="array" ref="AM307">IF(SUMPRODUCT(--(NOT(ISERR(SEARCH({"Drive","Firmware","Host","Kernel"},AD307)))))&gt;0,"1","0")</f>
        <v>0</v>
      </c>
      <c r="AN307" s="37">
        <v>0</v>
      </c>
      <c r="AO307" s="37">
        <v>2</v>
      </c>
      <c r="AP307" s="37">
        <f>parameters!$J$21*TechniqueData[[#This Row],[TAT Utility]]+parameters!$J$22*TechniqueData[[#This Row],[Count Utility]]</f>
        <v>0.36666666666666664</v>
      </c>
      <c r="AQ307" s="37">
        <f>(TechniqueData[[#This Row],[Total Top Att&amp;ck Score ]]-parameters!$D$19)/(parameters!$D$20-parameters!$D$19)</f>
        <v>42.358730158730161</v>
      </c>
      <c r="AR307" s="37">
        <f>IF(TechniqueData[[#This Row],[TAT Utility (unclipped)]]&gt;1,1, IF(TechniqueData[[#This Row],[TAT Utility (unclipped)]]&lt;0,0, TechniqueData[[#This Row],[TAT Utility (unclipped)]]) )</f>
        <v>1</v>
      </c>
      <c r="AS307" s="37">
        <f>(TechniqueData[[#This Row],[Ransomware (Total '# of ATT&amp;CK Observations)]]-parameters!$D$21)/(parameters!$D$22-parameters!$D$21)</f>
        <v>9.5238095238095233E-2</v>
      </c>
      <c r="AT307" s="37">
        <f>IF(TechniqueData[[#This Row],[Count Utility (unclipped)]]&gt;1,1, IF(TechniqueData[[#This Row],[Count Utility (unclipped)]]&lt;0,0, TechniqueData[[#This Row],[Count Utility (unclipped)]]) )</f>
        <v>9.5238095238095233E-2</v>
      </c>
      <c r="AU30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2.0647014361300076</v>
      </c>
    </row>
    <row r="308" spans="1:47" ht="34" x14ac:dyDescent="0.2">
      <c r="A308" s="37">
        <f>parameters!$J$21*TechniqueData[[#This Row],[TAT Utility]]+parameters!$J$22*TechniqueData[[#This Row],[Count Utility]]</f>
        <v>0.3</v>
      </c>
      <c r="B308" s="37">
        <f t="shared" si="4"/>
        <v>211.52595866666664</v>
      </c>
      <c r="C308" s="37" t="s">
        <v>1079</v>
      </c>
      <c r="D308" s="58" t="s">
        <v>1080</v>
      </c>
      <c r="E308" s="37"/>
      <c r="F308" s="37">
        <v>1</v>
      </c>
      <c r="G308" s="37">
        <v>0</v>
      </c>
      <c r="H308" s="37">
        <f>parameters!$J$10*TechniqueData[[#This Row],[Before Utility]]+parameters!$J$11*TechniqueData[[#This Row],[After Utility]]</f>
        <v>0.05</v>
      </c>
      <c r="I308" s="37">
        <f>(TechniqueData[[#This Row],[Num. TID Before]]-parameters!$D$8)/(parameters!$D$9-parameters!$D$8)</f>
        <v>0.1</v>
      </c>
      <c r="J308" s="37">
        <f>IF(TechniqueData[[#This Row],[Before Utility (unclipped)]]&gt;1,1, IF(TechniqueData[[#This Row],[Before Utility (unclipped)]]&lt;0,0, TechniqueData[[#This Row],[Before Utility (unclipped)]]))</f>
        <v>0.1</v>
      </c>
      <c r="K308" s="37">
        <f>(TechniqueData[[#This Row],[Num. TID After]]-parameters!$D$10)/(parameters!$D$11-parameters!$D$10)</f>
        <v>0</v>
      </c>
      <c r="L308" s="37">
        <f>IF(TechniqueData[[#This Row],[After Utility (unclipped)]]&gt;1,1, IF(TechniqueData[[#This Row],[After Utility (unclipped)]]&lt;0,0, TechniqueData[[#This Row],[After Utility (unclipped)]]))</f>
        <v>0</v>
      </c>
      <c r="M308" s="37">
        <v>0</v>
      </c>
      <c r="N308" s="68">
        <v>0</v>
      </c>
      <c r="O308" s="68">
        <v>0</v>
      </c>
      <c r="P308" s="68">
        <v>1</v>
      </c>
      <c r="Q308" s="68">
        <v>7</v>
      </c>
      <c r="R308" s="69">
        <v>7.6</v>
      </c>
      <c r="S308" s="69">
        <v>1</v>
      </c>
      <c r="T308" s="69" t="s">
        <v>610</v>
      </c>
      <c r="U308" s="69">
        <v>8</v>
      </c>
      <c r="V308" s="37">
        <f>parameters!$J$4*TechniqueData[[#This Row],[Mitigations Utility]] + parameters!$J$5*TechniqueData[[#This Row],[Detections Utility]]</f>
        <v>0.12380933333333333</v>
      </c>
      <c r="W308" s="37">
        <v>9</v>
      </c>
      <c r="X308" s="37">
        <v>0.163636</v>
      </c>
      <c r="Y308" s="37">
        <v>0.163636</v>
      </c>
      <c r="Z308" s="37">
        <v>8</v>
      </c>
      <c r="AA308" s="37">
        <v>0.08</v>
      </c>
      <c r="AB308" s="37">
        <v>0.08</v>
      </c>
      <c r="AC308" s="37"/>
      <c r="AD308" s="58" t="s">
        <v>1081</v>
      </c>
      <c r="AE308" s="37" t="str" cm="1">
        <f t="array" ref="AE308">IF(SUMPRODUCT(--(NOT(ISERR(SEARCH({"Process","Command","Script","WMI","Module","Pipe","Service"},AD308)))))&gt;0,"1","0")</f>
        <v>0</v>
      </c>
      <c r="AF308" s="37">
        <v>304</v>
      </c>
      <c r="AG308" s="37" t="str" cm="1">
        <f t="array" ref="AG308">IF(SUMPRODUCT(--(NOT(ISERR(SEARCH({"Network","Firewall"},AD308)))))&gt;0,"1","0")</f>
        <v>1</v>
      </c>
      <c r="AH308" s="37">
        <v>304</v>
      </c>
      <c r="AI308" s="37" t="str" cm="1">
        <f t="array" ref="AI308">IF(SUMPRODUCT(--(NOT(ISERR(SEARCH({"File","Group","Logon","Schedule","User","Registry","Active","Application"},AD308)))))&gt;0,"1","0")</f>
        <v>0</v>
      </c>
      <c r="AJ308" s="37">
        <v>304</v>
      </c>
      <c r="AK308" s="37" t="str" cm="1">
        <f t="array" ref="AK308">IF(SUMPRODUCT(--(NOT(ISERR(SEARCH({"Cloud","Cluster","Container","Image","Instance","Pod","Snapshot","Volume"},AD308)))))&gt;0,"1","0")</f>
        <v>0</v>
      </c>
      <c r="AL308" s="37">
        <v>304</v>
      </c>
      <c r="AM308" s="37" t="str" cm="1">
        <f t="array" ref="AM308">IF(SUMPRODUCT(--(NOT(ISERR(SEARCH({"Drive","Firmware","Host","Kernel"},AD308)))))&gt;0,"1","0")</f>
        <v>1</v>
      </c>
      <c r="AN308" s="37">
        <v>0</v>
      </c>
      <c r="AO308" s="37">
        <v>0</v>
      </c>
      <c r="AP308" s="37">
        <f>parameters!$J$21*TechniqueData[[#This Row],[TAT Utility]]+parameters!$J$22*TechniqueData[[#This Row],[Count Utility]]</f>
        <v>0.3</v>
      </c>
      <c r="AQ308" s="37">
        <f>(TechniqueData[[#This Row],[Total Top Att&amp;ck Score ]]-parameters!$D$19)/(parameters!$D$20-parameters!$D$19)</f>
        <v>70.508652888888875</v>
      </c>
      <c r="AR308" s="37">
        <f>IF(TechniqueData[[#This Row],[TAT Utility (unclipped)]]&gt;1,1, IF(TechniqueData[[#This Row],[TAT Utility (unclipped)]]&lt;0,0, TechniqueData[[#This Row],[TAT Utility (unclipped)]]) )</f>
        <v>1</v>
      </c>
      <c r="AS308" s="37">
        <f>(TechniqueData[[#This Row],[Ransomware (Total '# of ATT&amp;CK Observations)]]-parameters!$D$21)/(parameters!$D$22-parameters!$D$21)</f>
        <v>0</v>
      </c>
      <c r="AT308" s="37">
        <f>IF(TechniqueData[[#This Row],[Count Utility (unclipped)]]&gt;1,1, IF(TechniqueData[[#This Row],[Count Utility (unclipped)]]&lt;0,0, TechniqueData[[#This Row],[Count Utility (unclipped)]]) )</f>
        <v>0</v>
      </c>
      <c r="AU30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9" spans="1:47" ht="34" x14ac:dyDescent="0.2">
      <c r="A309" s="37">
        <f>parameters!$J$21*TechniqueData[[#This Row],[TAT Utility]]+parameters!$J$22*TechniqueData[[#This Row],[Count Utility]]</f>
        <v>0.3</v>
      </c>
      <c r="B309" s="37">
        <f t="shared" si="4"/>
        <v>177.335598</v>
      </c>
      <c r="C309" s="37" t="s">
        <v>1082</v>
      </c>
      <c r="D309" s="58" t="s">
        <v>1080</v>
      </c>
      <c r="E309" s="37" t="s">
        <v>1083</v>
      </c>
      <c r="F309" s="37">
        <v>1</v>
      </c>
      <c r="G309" s="37">
        <v>0</v>
      </c>
      <c r="H309" s="37">
        <f>parameters!$J$10*TechniqueData[[#This Row],[Before Utility]]+parameters!$J$11*TechniqueData[[#This Row],[After Utility]]</f>
        <v>0.05</v>
      </c>
      <c r="I309" s="37">
        <f>(TechniqueData[[#This Row],[Num. TID Before]]-parameters!$D$8)/(parameters!$D$9-parameters!$D$8)</f>
        <v>0.1</v>
      </c>
      <c r="J309" s="37">
        <f>IF(TechniqueData[[#This Row],[Before Utility (unclipped)]]&gt;1,1, IF(TechniqueData[[#This Row],[Before Utility (unclipped)]]&lt;0,0, TechniqueData[[#This Row],[Before Utility (unclipped)]]))</f>
        <v>0.1</v>
      </c>
      <c r="K309" s="37">
        <f>(TechniqueData[[#This Row],[Num. TID After]]-parameters!$D$10)/(parameters!$D$11-parameters!$D$10)</f>
        <v>0</v>
      </c>
      <c r="L309" s="37">
        <f>IF(TechniqueData[[#This Row],[After Utility (unclipped)]]&gt;1,1, IF(TechniqueData[[#This Row],[After Utility (unclipped)]]&lt;0,0, TechniqueData[[#This Row],[After Utility (unclipped)]]))</f>
        <v>0</v>
      </c>
      <c r="M309" s="37">
        <v>0</v>
      </c>
      <c r="N309" s="68">
        <v>0</v>
      </c>
      <c r="O309" s="68">
        <v>0</v>
      </c>
      <c r="P309" s="68">
        <v>0</v>
      </c>
      <c r="Q309" s="68">
        <v>0</v>
      </c>
      <c r="R309" s="69" t="s">
        <v>1084</v>
      </c>
      <c r="S309" s="69">
        <v>2</v>
      </c>
      <c r="T309" s="69" t="s">
        <v>610</v>
      </c>
      <c r="U309" s="69">
        <v>8</v>
      </c>
      <c r="V309" s="37">
        <f>parameters!$J$4*TechniqueData[[#This Row],[Mitigations Utility]] + parameters!$J$5*TechniqueData[[#This Row],[Detections Utility]]</f>
        <v>9.5238000000000003E-2</v>
      </c>
      <c r="W309" s="37">
        <v>10</v>
      </c>
      <c r="X309" s="37">
        <v>0.18181800000000001</v>
      </c>
      <c r="Y309" s="37">
        <v>0.18181800000000001</v>
      </c>
      <c r="Z309" s="37">
        <v>0</v>
      </c>
      <c r="AA309" s="37">
        <v>0</v>
      </c>
      <c r="AB309" s="37">
        <v>0</v>
      </c>
      <c r="AC309" s="37"/>
      <c r="AD309" s="58" t="s">
        <v>1081</v>
      </c>
      <c r="AE309" s="37" t="str" cm="1">
        <f t="array" ref="AE309">IF(SUMPRODUCT(--(NOT(ISERR(SEARCH({"Process","Command","Script","WMI","Module","Pipe","Service"},AD309)))))&gt;0,"1","0")</f>
        <v>0</v>
      </c>
      <c r="AF309" s="37">
        <v>305</v>
      </c>
      <c r="AG309" s="37" t="str" cm="1">
        <f t="array" ref="AG309">IF(SUMPRODUCT(--(NOT(ISERR(SEARCH({"Network","Firewall"},AD309)))))&gt;0,"1","0")</f>
        <v>1</v>
      </c>
      <c r="AH309" s="37">
        <v>305</v>
      </c>
      <c r="AI309" s="37" t="str" cm="1">
        <f t="array" ref="AI309">IF(SUMPRODUCT(--(NOT(ISERR(SEARCH({"File","Group","Logon","Schedule","User","Registry","Active","Application"},AD309)))))&gt;0,"1","0")</f>
        <v>0</v>
      </c>
      <c r="AJ309" s="37">
        <v>305</v>
      </c>
      <c r="AK309" s="37" t="str" cm="1">
        <f t="array" ref="AK309">IF(SUMPRODUCT(--(NOT(ISERR(SEARCH({"Cloud","Cluster","Container","Image","Instance","Pod","Snapshot","Volume"},AD309)))))&gt;0,"1","0")</f>
        <v>0</v>
      </c>
      <c r="AL309" s="37">
        <v>305</v>
      </c>
      <c r="AM309" s="37" t="str" cm="1">
        <f t="array" ref="AM309">IF(SUMPRODUCT(--(NOT(ISERR(SEARCH({"Drive","Firmware","Host","Kernel"},AD309)))))&gt;0,"1","0")</f>
        <v>1</v>
      </c>
      <c r="AN309" s="37">
        <v>0</v>
      </c>
      <c r="AO309" s="37">
        <v>0</v>
      </c>
      <c r="AP309" s="37">
        <f>parameters!$J$21*TechniqueData[[#This Row],[TAT Utility]]+parameters!$J$22*TechniqueData[[#This Row],[Count Utility]]</f>
        <v>0.3</v>
      </c>
      <c r="AQ309" s="37">
        <f>(TechniqueData[[#This Row],[Total Top Att&amp;ck Score ]]-parameters!$D$19)/(parameters!$D$20-parameters!$D$19)</f>
        <v>59.111865999999999</v>
      </c>
      <c r="AR309" s="37">
        <f>IF(TechniqueData[[#This Row],[TAT Utility (unclipped)]]&gt;1,1, IF(TechniqueData[[#This Row],[TAT Utility (unclipped)]]&lt;0,0, TechniqueData[[#This Row],[TAT Utility (unclipped)]]) )</f>
        <v>1</v>
      </c>
      <c r="AS309" s="37">
        <f>(TechniqueData[[#This Row],[Ransomware (Total '# of ATT&amp;CK Observations)]]-parameters!$D$21)/(parameters!$D$22-parameters!$D$21)</f>
        <v>0</v>
      </c>
      <c r="AT309" s="37">
        <f>IF(TechniqueData[[#This Row],[Count Utility (unclipped)]]&gt;1,1, IF(TechniqueData[[#This Row],[Count Utility (unclipped)]]&lt;0,0, TechniqueData[[#This Row],[Count Utility (unclipped)]]) )</f>
        <v>0</v>
      </c>
      <c r="AU30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0" spans="1:47" ht="34" x14ac:dyDescent="0.2">
      <c r="A310" s="37">
        <f>parameters!$J$21*TechniqueData[[#This Row],[TAT Utility]]+parameters!$J$22*TechniqueData[[#This Row],[Count Utility]]</f>
        <v>0.3</v>
      </c>
      <c r="B310" s="37">
        <f t="shared" si="4"/>
        <v>183.74988333333334</v>
      </c>
      <c r="C310" s="37" t="s">
        <v>1085</v>
      </c>
      <c r="D310" s="58" t="s">
        <v>1080</v>
      </c>
      <c r="E310" s="37" t="s">
        <v>1086</v>
      </c>
      <c r="F310" s="37">
        <v>1</v>
      </c>
      <c r="G310" s="37">
        <v>0</v>
      </c>
      <c r="H310" s="37">
        <f>parameters!$J$10*TechniqueData[[#This Row],[Before Utility]]+parameters!$J$11*TechniqueData[[#This Row],[After Utility]]</f>
        <v>0.05</v>
      </c>
      <c r="I310" s="37">
        <f>(TechniqueData[[#This Row],[Num. TID Before]]-parameters!$D$8)/(parameters!$D$9-parameters!$D$8)</f>
        <v>0.1</v>
      </c>
      <c r="J310" s="37">
        <f>IF(TechniqueData[[#This Row],[Before Utility (unclipped)]]&gt;1,1, IF(TechniqueData[[#This Row],[Before Utility (unclipped)]]&lt;0,0, TechniqueData[[#This Row],[Before Utility (unclipped)]]))</f>
        <v>0.1</v>
      </c>
      <c r="K310" s="37">
        <f>(TechniqueData[[#This Row],[Num. TID After]]-parameters!$D$10)/(parameters!$D$11-parameters!$D$10)</f>
        <v>0</v>
      </c>
      <c r="L310" s="37">
        <f>IF(TechniqueData[[#This Row],[After Utility (unclipped)]]&gt;1,1, IF(TechniqueData[[#This Row],[After Utility (unclipped)]]&lt;0,0, TechniqueData[[#This Row],[After Utility (unclipped)]]))</f>
        <v>0</v>
      </c>
      <c r="M310" s="37">
        <v>0</v>
      </c>
      <c r="N310" s="68">
        <v>0</v>
      </c>
      <c r="O310" s="68">
        <v>0</v>
      </c>
      <c r="P310" s="68">
        <v>0</v>
      </c>
      <c r="Q310" s="68">
        <v>1</v>
      </c>
      <c r="R310" s="69" t="s">
        <v>1084</v>
      </c>
      <c r="S310" s="69">
        <v>2</v>
      </c>
      <c r="T310" s="69" t="s">
        <v>610</v>
      </c>
      <c r="U310" s="69">
        <v>8</v>
      </c>
      <c r="V310" s="37">
        <f>parameters!$J$4*TechniqueData[[#This Row],[Mitigations Utility]] + parameters!$J$5*TechniqueData[[#This Row],[Detections Utility]]</f>
        <v>9.9999904761904762E-2</v>
      </c>
      <c r="W310" s="37">
        <v>10</v>
      </c>
      <c r="X310" s="37">
        <v>0.18181800000000001</v>
      </c>
      <c r="Y310" s="37">
        <v>0.18181800000000001</v>
      </c>
      <c r="Z310" s="37">
        <v>1</v>
      </c>
      <c r="AA310" s="37">
        <v>0.01</v>
      </c>
      <c r="AB310" s="37">
        <v>0.01</v>
      </c>
      <c r="AC310" s="37"/>
      <c r="AD310" s="58" t="s">
        <v>1081</v>
      </c>
      <c r="AE310" s="37" t="str" cm="1">
        <f t="array" ref="AE310">IF(SUMPRODUCT(--(NOT(ISERR(SEARCH({"Process","Command","Script","WMI","Module","Pipe","Service"},AD310)))))&gt;0,"1","0")</f>
        <v>0</v>
      </c>
      <c r="AF310" s="37">
        <v>306</v>
      </c>
      <c r="AG310" s="37" t="str" cm="1">
        <f t="array" ref="AG310">IF(SUMPRODUCT(--(NOT(ISERR(SEARCH({"Network","Firewall"},AD310)))))&gt;0,"1","0")</f>
        <v>1</v>
      </c>
      <c r="AH310" s="37">
        <v>306</v>
      </c>
      <c r="AI310" s="37" t="str" cm="1">
        <f t="array" ref="AI310">IF(SUMPRODUCT(--(NOT(ISERR(SEARCH({"File","Group","Logon","Schedule","User","Registry","Active","Application"},AD310)))))&gt;0,"1","0")</f>
        <v>0</v>
      </c>
      <c r="AJ310" s="37">
        <v>306</v>
      </c>
      <c r="AK310" s="37" t="str" cm="1">
        <f t="array" ref="AK310">IF(SUMPRODUCT(--(NOT(ISERR(SEARCH({"Cloud","Cluster","Container","Image","Instance","Pod","Snapshot","Volume"},AD310)))))&gt;0,"1","0")</f>
        <v>0</v>
      </c>
      <c r="AL310" s="37">
        <v>306</v>
      </c>
      <c r="AM310" s="37" t="str" cm="1">
        <f t="array" ref="AM310">IF(SUMPRODUCT(--(NOT(ISERR(SEARCH({"Drive","Firmware","Host","Kernel"},AD310)))))&gt;0,"1","0")</f>
        <v>1</v>
      </c>
      <c r="AN310" s="37">
        <v>0</v>
      </c>
      <c r="AO310" s="37">
        <v>0</v>
      </c>
      <c r="AP310" s="37">
        <f>parameters!$J$21*TechniqueData[[#This Row],[TAT Utility]]+parameters!$J$22*TechniqueData[[#This Row],[Count Utility]]</f>
        <v>0.3</v>
      </c>
      <c r="AQ310" s="37">
        <f>(TechniqueData[[#This Row],[Total Top Att&amp;ck Score ]]-parameters!$D$19)/(parameters!$D$20-parameters!$D$19)</f>
        <v>61.249961111111112</v>
      </c>
      <c r="AR310" s="37">
        <f>IF(TechniqueData[[#This Row],[TAT Utility (unclipped)]]&gt;1,1, IF(TechniqueData[[#This Row],[TAT Utility (unclipped)]]&lt;0,0, TechniqueData[[#This Row],[TAT Utility (unclipped)]]) )</f>
        <v>1</v>
      </c>
      <c r="AS310" s="37">
        <f>(TechniqueData[[#This Row],[Ransomware (Total '# of ATT&amp;CK Observations)]]-parameters!$D$21)/(parameters!$D$22-parameters!$D$21)</f>
        <v>0</v>
      </c>
      <c r="AT310" s="37">
        <f>IF(TechniqueData[[#This Row],[Count Utility (unclipped)]]&gt;1,1, IF(TechniqueData[[#This Row],[Count Utility (unclipped)]]&lt;0,0, TechniqueData[[#This Row],[Count Utility (unclipped)]]) )</f>
        <v>0</v>
      </c>
      <c r="AU31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1" spans="1:47" ht="51" x14ac:dyDescent="0.2">
      <c r="A311" s="37">
        <f>parameters!$J$21*TechniqueData[[#This Row],[TAT Utility]]+parameters!$J$22*TechniqueData[[#This Row],[Count Utility]]</f>
        <v>0.3</v>
      </c>
      <c r="B311" s="37">
        <f t="shared" si="4"/>
        <v>219.46440276190475</v>
      </c>
      <c r="C311" s="37" t="s">
        <v>1087</v>
      </c>
      <c r="D311" s="58" t="s">
        <v>1088</v>
      </c>
      <c r="E311" s="37"/>
      <c r="F311" s="37">
        <v>1</v>
      </c>
      <c r="G311" s="37">
        <v>0</v>
      </c>
      <c r="H311" s="37">
        <f>parameters!$J$10*TechniqueData[[#This Row],[Before Utility]]+parameters!$J$11*TechniqueData[[#This Row],[After Utility]]</f>
        <v>0.05</v>
      </c>
      <c r="I311" s="37">
        <f>(TechniqueData[[#This Row],[Num. TID Before]]-parameters!$D$8)/(parameters!$D$9-parameters!$D$8)</f>
        <v>0.1</v>
      </c>
      <c r="J311" s="37">
        <f>IF(TechniqueData[[#This Row],[Before Utility (unclipped)]]&gt;1,1, IF(TechniqueData[[#This Row],[Before Utility (unclipped)]]&lt;0,0, TechniqueData[[#This Row],[Before Utility (unclipped)]]))</f>
        <v>0.1</v>
      </c>
      <c r="K311" s="37">
        <f>(TechniqueData[[#This Row],[Num. TID After]]-parameters!$D$10)/(parameters!$D$11-parameters!$D$10)</f>
        <v>0</v>
      </c>
      <c r="L311" s="37">
        <f>IF(TechniqueData[[#This Row],[After Utility (unclipped)]]&gt;1,1, IF(TechniqueData[[#This Row],[After Utility (unclipped)]]&lt;0,0, TechniqueData[[#This Row],[After Utility (unclipped)]]))</f>
        <v>0</v>
      </c>
      <c r="M311" s="37">
        <v>0</v>
      </c>
      <c r="N311" s="68">
        <v>0</v>
      </c>
      <c r="O311" s="68">
        <v>1</v>
      </c>
      <c r="P311" s="68">
        <v>1</v>
      </c>
      <c r="Q311" s="68">
        <v>1</v>
      </c>
      <c r="R311" s="69" t="s">
        <v>1089</v>
      </c>
      <c r="S311" s="69">
        <v>3</v>
      </c>
      <c r="T311" s="69" t="s">
        <v>1090</v>
      </c>
      <c r="U311" s="69">
        <v>9</v>
      </c>
      <c r="V311" s="37">
        <f>parameters!$J$4*TechniqueData[[#This Row],[Mitigations Utility]] + parameters!$J$5*TechniqueData[[#This Row],[Detections Utility]]</f>
        <v>0.1285715238095238</v>
      </c>
      <c r="W311" s="37">
        <v>12</v>
      </c>
      <c r="X311" s="37">
        <v>0.21818199999999999</v>
      </c>
      <c r="Y311" s="37">
        <v>0.21818199999999999</v>
      </c>
      <c r="Z311" s="37">
        <v>3</v>
      </c>
      <c r="AA311" s="37">
        <v>0.03</v>
      </c>
      <c r="AB311" s="37">
        <v>0.03</v>
      </c>
      <c r="AC311" s="37"/>
      <c r="AD311" s="58" t="s">
        <v>1091</v>
      </c>
      <c r="AE311" s="37" t="str" cm="1">
        <f t="array" ref="AE311">IF(SUMPRODUCT(--(NOT(ISERR(SEARCH({"Process","Command","Script","WMI","Module","Pipe","Service"},AD311)))))&gt;0,"1","0")</f>
        <v>0</v>
      </c>
      <c r="AF311" s="37">
        <v>307</v>
      </c>
      <c r="AG311" s="37" t="str" cm="1">
        <f t="array" ref="AG311">IF(SUMPRODUCT(--(NOT(ISERR(SEARCH({"Network","Firewall"},AD311)))))&gt;0,"1","0")</f>
        <v>1</v>
      </c>
      <c r="AH311" s="37">
        <v>307</v>
      </c>
      <c r="AI311" s="37" t="str" cm="1">
        <f t="array" ref="AI311">IF(SUMPRODUCT(--(NOT(ISERR(SEARCH({"File","Group","Logon","Schedule","User","Registry","Active","Application"},AD311)))))&gt;0,"1","0")</f>
        <v>1</v>
      </c>
      <c r="AJ311" s="37">
        <v>307</v>
      </c>
      <c r="AK311" s="37" t="str" cm="1">
        <f t="array" ref="AK311">IF(SUMPRODUCT(--(NOT(ISERR(SEARCH({"Cloud","Cluster","Container","Image","Instance","Pod","Snapshot","Volume"},AD311)))))&gt;0,"1","0")</f>
        <v>0</v>
      </c>
      <c r="AL311" s="37">
        <v>307</v>
      </c>
      <c r="AM311" s="37" t="str" cm="1">
        <f t="array" ref="AM311">IF(SUMPRODUCT(--(NOT(ISERR(SEARCH({"Drive","Firmware","Host","Kernel"},AD311)))))&gt;0,"1","0")</f>
        <v>1</v>
      </c>
      <c r="AN311" s="37">
        <v>0</v>
      </c>
      <c r="AO311" s="37">
        <v>0</v>
      </c>
      <c r="AP311" s="37">
        <f>parameters!$J$21*TechniqueData[[#This Row],[TAT Utility]]+parameters!$J$22*TechniqueData[[#This Row],[Count Utility]]</f>
        <v>0.3</v>
      </c>
      <c r="AQ311" s="37">
        <f>(TechniqueData[[#This Row],[Total Top Att&amp;ck Score ]]-parameters!$D$19)/(parameters!$D$20-parameters!$D$19)</f>
        <v>73.154800920634912</v>
      </c>
      <c r="AR311" s="37">
        <f>IF(TechniqueData[[#This Row],[TAT Utility (unclipped)]]&gt;1,1, IF(TechniqueData[[#This Row],[TAT Utility (unclipped)]]&lt;0,0, TechniqueData[[#This Row],[TAT Utility (unclipped)]]) )</f>
        <v>1</v>
      </c>
      <c r="AS311" s="37">
        <f>(TechniqueData[[#This Row],[Ransomware (Total '# of ATT&amp;CK Observations)]]-parameters!$D$21)/(parameters!$D$22-parameters!$D$21)</f>
        <v>0</v>
      </c>
      <c r="AT311" s="37">
        <f>IF(TechniqueData[[#This Row],[Count Utility (unclipped)]]&gt;1,1, IF(TechniqueData[[#This Row],[Count Utility (unclipped)]]&lt;0,0, TechniqueData[[#This Row],[Count Utility (unclipped)]]) )</f>
        <v>0</v>
      </c>
      <c r="AU31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2" spans="1:47" ht="51" x14ac:dyDescent="0.2">
      <c r="A312" s="37">
        <f>parameters!$J$21*TechniqueData[[#This Row],[TAT Utility]]+parameters!$J$22*TechniqueData[[#This Row],[Count Utility]]</f>
        <v>0.3</v>
      </c>
      <c r="B312" s="37">
        <f t="shared" si="4"/>
        <v>208.43583171428574</v>
      </c>
      <c r="C312" s="37" t="s">
        <v>1092</v>
      </c>
      <c r="D312" s="58" t="s">
        <v>1088</v>
      </c>
      <c r="E312" s="37" t="s">
        <v>1093</v>
      </c>
      <c r="F312" s="37">
        <v>1</v>
      </c>
      <c r="G312" s="37">
        <v>0</v>
      </c>
      <c r="H312" s="37">
        <f>parameters!$J$10*TechniqueData[[#This Row],[Before Utility]]+parameters!$J$11*TechniqueData[[#This Row],[After Utility]]</f>
        <v>0.05</v>
      </c>
      <c r="I312" s="37">
        <f>(TechniqueData[[#This Row],[Num. TID Before]]-parameters!$D$8)/(parameters!$D$9-parameters!$D$8)</f>
        <v>0.1</v>
      </c>
      <c r="J312" s="37">
        <f>IF(TechniqueData[[#This Row],[Before Utility (unclipped)]]&gt;1,1, IF(TechniqueData[[#This Row],[Before Utility (unclipped)]]&lt;0,0, TechniqueData[[#This Row],[Before Utility (unclipped)]]))</f>
        <v>0.1</v>
      </c>
      <c r="K312" s="37">
        <f>(TechniqueData[[#This Row],[Num. TID After]]-parameters!$D$10)/(parameters!$D$11-parameters!$D$10)</f>
        <v>0</v>
      </c>
      <c r="L312" s="37">
        <f>IF(TechniqueData[[#This Row],[After Utility (unclipped)]]&gt;1,1, IF(TechniqueData[[#This Row],[After Utility (unclipped)]]&lt;0,0, TechniqueData[[#This Row],[After Utility (unclipped)]]))</f>
        <v>0</v>
      </c>
      <c r="M312" s="37">
        <v>0</v>
      </c>
      <c r="N312" s="68">
        <v>0</v>
      </c>
      <c r="O312" s="68">
        <v>1</v>
      </c>
      <c r="P312" s="68">
        <v>0</v>
      </c>
      <c r="Q312" s="68">
        <v>0</v>
      </c>
      <c r="R312" s="69" t="s">
        <v>1089</v>
      </c>
      <c r="S312" s="69">
        <v>3</v>
      </c>
      <c r="T312" s="69" t="s">
        <v>1090</v>
      </c>
      <c r="U312" s="69">
        <v>9</v>
      </c>
      <c r="V312" s="37">
        <f>parameters!$J$4*TechniqueData[[#This Row],[Mitigations Utility]] + parameters!$J$5*TechniqueData[[#This Row],[Detections Utility]]</f>
        <v>0.11904771428571428</v>
      </c>
      <c r="W312" s="37">
        <v>12</v>
      </c>
      <c r="X312" s="37">
        <v>0.21818199999999999</v>
      </c>
      <c r="Y312" s="37">
        <v>0.21818199999999999</v>
      </c>
      <c r="Z312" s="37">
        <v>1</v>
      </c>
      <c r="AA312" s="37">
        <v>0.01</v>
      </c>
      <c r="AB312" s="37">
        <v>0.01</v>
      </c>
      <c r="AC312" s="37"/>
      <c r="AD312" s="58" t="s">
        <v>1094</v>
      </c>
      <c r="AE312" s="37" t="str" cm="1">
        <f t="array" ref="AE312">IF(SUMPRODUCT(--(NOT(ISERR(SEARCH({"Process","Command","Script","WMI","Module","Pipe","Service"},AD312)))))&gt;0,"1","0")</f>
        <v>0</v>
      </c>
      <c r="AF312" s="37">
        <v>308</v>
      </c>
      <c r="AG312" s="37" t="str" cm="1">
        <f t="array" ref="AG312">IF(SUMPRODUCT(--(NOT(ISERR(SEARCH({"Network","Firewall"},AD312)))))&gt;0,"1","0")</f>
        <v>1</v>
      </c>
      <c r="AH312" s="37">
        <v>308</v>
      </c>
      <c r="AI312" s="37" t="str" cm="1">
        <f t="array" ref="AI312">IF(SUMPRODUCT(--(NOT(ISERR(SEARCH({"File","Group","Logon","Schedule","User","Registry","Active","Application"},AD312)))))&gt;0,"1","0")</f>
        <v>0</v>
      </c>
      <c r="AJ312" s="37">
        <v>308</v>
      </c>
      <c r="AK312" s="37" t="str" cm="1">
        <f t="array" ref="AK312">IF(SUMPRODUCT(--(NOT(ISERR(SEARCH({"Cloud","Cluster","Container","Image","Instance","Pod","Snapshot","Volume"},AD312)))))&gt;0,"1","0")</f>
        <v>0</v>
      </c>
      <c r="AL312" s="37">
        <v>308</v>
      </c>
      <c r="AM312" s="37" t="str" cm="1">
        <f t="array" ref="AM312">IF(SUMPRODUCT(--(NOT(ISERR(SEARCH({"Drive","Firmware","Host","Kernel"},AD312)))))&gt;0,"1","0")</f>
        <v>1</v>
      </c>
      <c r="AN312" s="37">
        <v>0</v>
      </c>
      <c r="AO312" s="37">
        <v>0</v>
      </c>
      <c r="AP312" s="37">
        <f>parameters!$J$21*TechniqueData[[#This Row],[TAT Utility]]+parameters!$J$22*TechniqueData[[#This Row],[Count Utility]]</f>
        <v>0.3</v>
      </c>
      <c r="AQ312" s="37">
        <f>(TechniqueData[[#This Row],[Total Top Att&amp;ck Score ]]-parameters!$D$19)/(parameters!$D$20-parameters!$D$19)</f>
        <v>69.478610571428575</v>
      </c>
      <c r="AR312" s="37">
        <f>IF(TechniqueData[[#This Row],[TAT Utility (unclipped)]]&gt;1,1, IF(TechniqueData[[#This Row],[TAT Utility (unclipped)]]&lt;0,0, TechniqueData[[#This Row],[TAT Utility (unclipped)]]) )</f>
        <v>1</v>
      </c>
      <c r="AS312" s="37">
        <f>(TechniqueData[[#This Row],[Ransomware (Total '# of ATT&amp;CK Observations)]]-parameters!$D$21)/(parameters!$D$22-parameters!$D$21)</f>
        <v>0</v>
      </c>
      <c r="AT312" s="37">
        <f>IF(TechniqueData[[#This Row],[Count Utility (unclipped)]]&gt;1,1, IF(TechniqueData[[#This Row],[Count Utility (unclipped)]]&lt;0,0, TechniqueData[[#This Row],[Count Utility (unclipped)]]) )</f>
        <v>0</v>
      </c>
      <c r="AU31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3" spans="1:47" ht="51" x14ac:dyDescent="0.2">
      <c r="A313" s="37">
        <f>parameters!$J$21*TechniqueData[[#This Row],[TAT Utility]]+parameters!$J$22*TechniqueData[[#This Row],[Count Utility]]</f>
        <v>0.3</v>
      </c>
      <c r="B313" s="37">
        <f t="shared" si="4"/>
        <v>203.22154638095239</v>
      </c>
      <c r="C313" s="37" t="s">
        <v>1095</v>
      </c>
      <c r="D313" s="58" t="s">
        <v>1088</v>
      </c>
      <c r="E313" s="37" t="s">
        <v>1096</v>
      </c>
      <c r="F313" s="37">
        <v>1</v>
      </c>
      <c r="G313" s="37">
        <v>0</v>
      </c>
      <c r="H313" s="37">
        <f>parameters!$J$10*TechniqueData[[#This Row],[Before Utility]]+parameters!$J$11*TechniqueData[[#This Row],[After Utility]]</f>
        <v>0.05</v>
      </c>
      <c r="I313" s="37">
        <f>(TechniqueData[[#This Row],[Num. TID Before]]-parameters!$D$8)/(parameters!$D$9-parameters!$D$8)</f>
        <v>0.1</v>
      </c>
      <c r="J313" s="37">
        <f>IF(TechniqueData[[#This Row],[Before Utility (unclipped)]]&gt;1,1, IF(TechniqueData[[#This Row],[Before Utility (unclipped)]]&lt;0,0, TechniqueData[[#This Row],[Before Utility (unclipped)]]))</f>
        <v>0.1</v>
      </c>
      <c r="K313" s="37">
        <f>(TechniqueData[[#This Row],[Num. TID After]]-parameters!$D$10)/(parameters!$D$11-parameters!$D$10)</f>
        <v>0</v>
      </c>
      <c r="L313" s="37">
        <f>IF(TechniqueData[[#This Row],[After Utility (unclipped)]]&gt;1,1, IF(TechniqueData[[#This Row],[After Utility (unclipped)]]&lt;0,0, TechniqueData[[#This Row],[After Utility (unclipped)]]))</f>
        <v>0</v>
      </c>
      <c r="M313" s="37">
        <v>0</v>
      </c>
      <c r="N313" s="68">
        <v>0</v>
      </c>
      <c r="O313" s="68">
        <v>0</v>
      </c>
      <c r="P313" s="68">
        <v>0</v>
      </c>
      <c r="Q313" s="68">
        <v>0</v>
      </c>
      <c r="R313" s="69" t="s">
        <v>1089</v>
      </c>
      <c r="S313" s="69">
        <v>3</v>
      </c>
      <c r="T313" s="69" t="s">
        <v>1090</v>
      </c>
      <c r="U313" s="69">
        <v>9</v>
      </c>
      <c r="V313" s="37">
        <f>parameters!$J$4*TechniqueData[[#This Row],[Mitigations Utility]] + parameters!$J$5*TechniqueData[[#This Row],[Detections Utility]]</f>
        <v>0.11428580952380953</v>
      </c>
      <c r="W313" s="37">
        <v>12</v>
      </c>
      <c r="X313" s="37">
        <v>0.21818199999999999</v>
      </c>
      <c r="Y313" s="37">
        <v>0.21818199999999999</v>
      </c>
      <c r="Z313" s="37">
        <v>0</v>
      </c>
      <c r="AA313" s="37">
        <v>0</v>
      </c>
      <c r="AB313" s="37">
        <v>0</v>
      </c>
      <c r="AC313" s="37"/>
      <c r="AD313" s="58" t="s">
        <v>1091</v>
      </c>
      <c r="AE313" s="37" t="str" cm="1">
        <f t="array" ref="AE313">IF(SUMPRODUCT(--(NOT(ISERR(SEARCH({"Process","Command","Script","WMI","Module","Pipe","Service"},AD313)))))&gt;0,"1","0")</f>
        <v>0</v>
      </c>
      <c r="AF313" s="37">
        <v>309</v>
      </c>
      <c r="AG313" s="37" t="str" cm="1">
        <f t="array" ref="AG313">IF(SUMPRODUCT(--(NOT(ISERR(SEARCH({"Network","Firewall"},AD313)))))&gt;0,"1","0")</f>
        <v>1</v>
      </c>
      <c r="AH313" s="37">
        <v>309</v>
      </c>
      <c r="AI313" s="37" t="str" cm="1">
        <f t="array" ref="AI313">IF(SUMPRODUCT(--(NOT(ISERR(SEARCH({"File","Group","Logon","Schedule","User","Registry","Active","Application"},AD313)))))&gt;0,"1","0")</f>
        <v>1</v>
      </c>
      <c r="AJ313" s="37">
        <v>309</v>
      </c>
      <c r="AK313" s="37" t="str" cm="1">
        <f t="array" ref="AK313">IF(SUMPRODUCT(--(NOT(ISERR(SEARCH({"Cloud","Cluster","Container","Image","Instance","Pod","Snapshot","Volume"},AD313)))))&gt;0,"1","0")</f>
        <v>0</v>
      </c>
      <c r="AL313" s="37">
        <v>309</v>
      </c>
      <c r="AM313" s="37" t="str" cm="1">
        <f t="array" ref="AM313">IF(SUMPRODUCT(--(NOT(ISERR(SEARCH({"Drive","Firmware","Host","Kernel"},AD313)))))&gt;0,"1","0")</f>
        <v>1</v>
      </c>
      <c r="AN313" s="37">
        <v>0</v>
      </c>
      <c r="AO313" s="37">
        <v>0</v>
      </c>
      <c r="AP313" s="37">
        <f>parameters!$J$21*TechniqueData[[#This Row],[TAT Utility]]+parameters!$J$22*TechniqueData[[#This Row],[Count Utility]]</f>
        <v>0.3</v>
      </c>
      <c r="AQ313" s="37">
        <f>(TechniqueData[[#This Row],[Total Top Att&amp;ck Score ]]-parameters!$D$19)/(parameters!$D$20-parameters!$D$19)</f>
        <v>67.740515460317468</v>
      </c>
      <c r="AR313" s="37">
        <f>IF(TechniqueData[[#This Row],[TAT Utility (unclipped)]]&gt;1,1, IF(TechniqueData[[#This Row],[TAT Utility (unclipped)]]&lt;0,0, TechniqueData[[#This Row],[TAT Utility (unclipped)]]) )</f>
        <v>1</v>
      </c>
      <c r="AS313" s="37">
        <f>(TechniqueData[[#This Row],[Ransomware (Total '# of ATT&amp;CK Observations)]]-parameters!$D$21)/(parameters!$D$22-parameters!$D$21)</f>
        <v>0</v>
      </c>
      <c r="AT313" s="37">
        <f>IF(TechniqueData[[#This Row],[Count Utility (unclipped)]]&gt;1,1, IF(TechniqueData[[#This Row],[Count Utility (unclipped)]]&lt;0,0, TechniqueData[[#This Row],[Count Utility (unclipped)]]) )</f>
        <v>0</v>
      </c>
      <c r="AU31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4" spans="1:47" ht="51" x14ac:dyDescent="0.2">
      <c r="A314" s="37">
        <f>parameters!$J$21*TechniqueData[[#This Row],[TAT Utility]]+parameters!$J$22*TechniqueData[[#This Row],[Count Utility]]</f>
        <v>0.3</v>
      </c>
      <c r="B314" s="37">
        <f t="shared" si="4"/>
        <v>203.87868961904763</v>
      </c>
      <c r="C314" s="37" t="s">
        <v>1097</v>
      </c>
      <c r="D314" s="58" t="s">
        <v>1088</v>
      </c>
      <c r="E314" s="37" t="s">
        <v>1098</v>
      </c>
      <c r="F314" s="37">
        <v>1</v>
      </c>
      <c r="G314" s="37">
        <v>0</v>
      </c>
      <c r="H314" s="37">
        <f>parameters!$J$10*TechniqueData[[#This Row],[Before Utility]]+parameters!$J$11*TechniqueData[[#This Row],[After Utility]]</f>
        <v>0.05</v>
      </c>
      <c r="I314" s="37">
        <f>(TechniqueData[[#This Row],[Num. TID Before]]-parameters!$D$8)/(parameters!$D$9-parameters!$D$8)</f>
        <v>0.1</v>
      </c>
      <c r="J314" s="37">
        <f>IF(TechniqueData[[#This Row],[Before Utility (unclipped)]]&gt;1,1, IF(TechniqueData[[#This Row],[Before Utility (unclipped)]]&lt;0,0, TechniqueData[[#This Row],[Before Utility (unclipped)]]))</f>
        <v>0.1</v>
      </c>
      <c r="K314" s="37">
        <f>(TechniqueData[[#This Row],[Num. TID After]]-parameters!$D$10)/(parameters!$D$11-parameters!$D$10)</f>
        <v>0</v>
      </c>
      <c r="L314" s="37">
        <f>IF(TechniqueData[[#This Row],[After Utility (unclipped)]]&gt;1,1, IF(TechniqueData[[#This Row],[After Utility (unclipped)]]&lt;0,0, TechniqueData[[#This Row],[After Utility (unclipped)]]))</f>
        <v>0</v>
      </c>
      <c r="M314" s="37">
        <v>0</v>
      </c>
      <c r="N314" s="68">
        <v>0</v>
      </c>
      <c r="O314" s="68">
        <v>0</v>
      </c>
      <c r="P314" s="68">
        <v>0</v>
      </c>
      <c r="Q314" s="68">
        <v>0</v>
      </c>
      <c r="R314" s="69" t="s">
        <v>1089</v>
      </c>
      <c r="S314" s="69">
        <v>3</v>
      </c>
      <c r="T314" s="69" t="s">
        <v>1090</v>
      </c>
      <c r="U314" s="69">
        <v>9</v>
      </c>
      <c r="V314" s="37">
        <f>parameters!$J$4*TechniqueData[[#This Row],[Mitigations Utility]] + parameters!$J$5*TechniqueData[[#This Row],[Detections Utility]]</f>
        <v>0.11428580952380953</v>
      </c>
      <c r="W314" s="37">
        <v>12</v>
      </c>
      <c r="X314" s="37">
        <v>0.21818199999999999</v>
      </c>
      <c r="Y314" s="37">
        <v>0.21818199999999999</v>
      </c>
      <c r="Z314" s="37">
        <v>0</v>
      </c>
      <c r="AA314" s="37">
        <v>0</v>
      </c>
      <c r="AB314" s="37">
        <v>0</v>
      </c>
      <c r="AC314" s="37"/>
      <c r="AD314" s="58" t="s">
        <v>1091</v>
      </c>
      <c r="AE314" s="37" t="str" cm="1">
        <f t="array" ref="AE314">IF(SUMPRODUCT(--(NOT(ISERR(SEARCH({"Process","Command","Script","WMI","Module","Pipe","Service"},AD314)))))&gt;0,"1","0")</f>
        <v>0</v>
      </c>
      <c r="AF314" s="37">
        <v>310</v>
      </c>
      <c r="AG314" s="37" t="str" cm="1">
        <f t="array" ref="AG314">IF(SUMPRODUCT(--(NOT(ISERR(SEARCH({"Network","Firewall"},AD314)))))&gt;0,"1","0")</f>
        <v>1</v>
      </c>
      <c r="AH314" s="37">
        <v>310</v>
      </c>
      <c r="AI314" s="37" t="str" cm="1">
        <f t="array" ref="AI314">IF(SUMPRODUCT(--(NOT(ISERR(SEARCH({"File","Group","Logon","Schedule","User","Registry","Active","Application"},AD314)))))&gt;0,"1","0")</f>
        <v>1</v>
      </c>
      <c r="AJ314" s="37">
        <v>310</v>
      </c>
      <c r="AK314" s="37" t="str" cm="1">
        <f t="array" ref="AK314">IF(SUMPRODUCT(--(NOT(ISERR(SEARCH({"Cloud","Cluster","Container","Image","Instance","Pod","Snapshot","Volume"},AD314)))))&gt;0,"1","0")</f>
        <v>0</v>
      </c>
      <c r="AL314" s="37">
        <v>310</v>
      </c>
      <c r="AM314" s="37" t="str" cm="1">
        <f t="array" ref="AM314">IF(SUMPRODUCT(--(NOT(ISERR(SEARCH({"Drive","Firmware","Host","Kernel"},AD314)))))&gt;0,"1","0")</f>
        <v>1</v>
      </c>
      <c r="AN314" s="37">
        <v>0</v>
      </c>
      <c r="AO314" s="37">
        <v>0</v>
      </c>
      <c r="AP314" s="37">
        <f>parameters!$J$21*TechniqueData[[#This Row],[TAT Utility]]+parameters!$J$22*TechniqueData[[#This Row],[Count Utility]]</f>
        <v>0.3</v>
      </c>
      <c r="AQ314" s="37">
        <f>(TechniqueData[[#This Row],[Total Top Att&amp;ck Score ]]-parameters!$D$19)/(parameters!$D$20-parameters!$D$19)</f>
        <v>67.959563206349216</v>
      </c>
      <c r="AR314" s="37">
        <f>IF(TechniqueData[[#This Row],[TAT Utility (unclipped)]]&gt;1,1, IF(TechniqueData[[#This Row],[TAT Utility (unclipped)]]&lt;0,0, TechniqueData[[#This Row],[TAT Utility (unclipped)]]) )</f>
        <v>1</v>
      </c>
      <c r="AS314" s="37">
        <f>(TechniqueData[[#This Row],[Ransomware (Total '# of ATT&amp;CK Observations)]]-parameters!$D$21)/(parameters!$D$22-parameters!$D$21)</f>
        <v>0</v>
      </c>
      <c r="AT314" s="37">
        <f>IF(TechniqueData[[#This Row],[Count Utility (unclipped)]]&gt;1,1, IF(TechniqueData[[#This Row],[Count Utility (unclipped)]]&lt;0,0, TechniqueData[[#This Row],[Count Utility (unclipped)]]) )</f>
        <v>0</v>
      </c>
      <c r="AU31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5" spans="1:47" ht="51" x14ac:dyDescent="0.2">
      <c r="A315" s="37">
        <f>parameters!$J$21*TechniqueData[[#This Row],[TAT Utility]]+parameters!$J$22*TechniqueData[[#This Row],[Count Utility]]</f>
        <v>0.3</v>
      </c>
      <c r="B315" s="37">
        <f t="shared" si="4"/>
        <v>222.32154714285713</v>
      </c>
      <c r="C315" s="37" t="s">
        <v>1099</v>
      </c>
      <c r="D315" s="58" t="s">
        <v>1088</v>
      </c>
      <c r="E315" s="37" t="s">
        <v>1100</v>
      </c>
      <c r="F315" s="37">
        <v>1</v>
      </c>
      <c r="G315" s="37">
        <v>0</v>
      </c>
      <c r="H315" s="37">
        <f>parameters!$J$10*TechniqueData[[#This Row],[Before Utility]]+parameters!$J$11*TechniqueData[[#This Row],[After Utility]]</f>
        <v>0.05</v>
      </c>
      <c r="I315" s="37">
        <f>(TechniqueData[[#This Row],[Num. TID Before]]-parameters!$D$8)/(parameters!$D$9-parameters!$D$8)</f>
        <v>0.1</v>
      </c>
      <c r="J315" s="37">
        <f>IF(TechniqueData[[#This Row],[Before Utility (unclipped)]]&gt;1,1, IF(TechniqueData[[#This Row],[Before Utility (unclipped)]]&lt;0,0, TechniqueData[[#This Row],[Before Utility (unclipped)]]))</f>
        <v>0.1</v>
      </c>
      <c r="K315" s="37">
        <f>(TechniqueData[[#This Row],[Num. TID After]]-parameters!$D$10)/(parameters!$D$11-parameters!$D$10)</f>
        <v>0</v>
      </c>
      <c r="L315" s="37">
        <f>IF(TechniqueData[[#This Row],[After Utility (unclipped)]]&gt;1,1, IF(TechniqueData[[#This Row],[After Utility (unclipped)]]&lt;0,0, TechniqueData[[#This Row],[After Utility (unclipped)]]))</f>
        <v>0</v>
      </c>
      <c r="M315" s="37">
        <v>0</v>
      </c>
      <c r="N315" s="68">
        <v>0</v>
      </c>
      <c r="O315" s="68">
        <v>3</v>
      </c>
      <c r="P315" s="68">
        <v>0</v>
      </c>
      <c r="Q315" s="68">
        <v>0</v>
      </c>
      <c r="R315" s="69" t="s">
        <v>1089</v>
      </c>
      <c r="S315" s="69">
        <v>3</v>
      </c>
      <c r="T315" s="69" t="s">
        <v>1090</v>
      </c>
      <c r="U315" s="69">
        <v>9</v>
      </c>
      <c r="V315" s="37">
        <f>parameters!$J$4*TechniqueData[[#This Row],[Mitigations Utility]] + parameters!$J$5*TechniqueData[[#This Row],[Detections Utility]]</f>
        <v>0.1285715238095238</v>
      </c>
      <c r="W315" s="37">
        <v>12</v>
      </c>
      <c r="X315" s="37">
        <v>0.21818199999999999</v>
      </c>
      <c r="Y315" s="37">
        <v>0.21818199999999999</v>
      </c>
      <c r="Z315" s="37">
        <v>3</v>
      </c>
      <c r="AA315" s="37">
        <v>0.03</v>
      </c>
      <c r="AB315" s="37">
        <v>0.03</v>
      </c>
      <c r="AC315" s="37"/>
      <c r="AD315" s="58" t="s">
        <v>1091</v>
      </c>
      <c r="AE315" s="37" t="str" cm="1">
        <f t="array" ref="AE315">IF(SUMPRODUCT(--(NOT(ISERR(SEARCH({"Process","Command","Script","WMI","Module","Pipe","Service"},AD315)))))&gt;0,"1","0")</f>
        <v>0</v>
      </c>
      <c r="AF315" s="37">
        <v>311</v>
      </c>
      <c r="AG315" s="37" t="str" cm="1">
        <f t="array" ref="AG315">IF(SUMPRODUCT(--(NOT(ISERR(SEARCH({"Network","Firewall"},AD315)))))&gt;0,"1","0")</f>
        <v>1</v>
      </c>
      <c r="AH315" s="37">
        <v>311</v>
      </c>
      <c r="AI315" s="37" t="str" cm="1">
        <f t="array" ref="AI315">IF(SUMPRODUCT(--(NOT(ISERR(SEARCH({"File","Group","Logon","Schedule","User","Registry","Active","Application"},AD315)))))&gt;0,"1","0")</f>
        <v>1</v>
      </c>
      <c r="AJ315" s="37">
        <v>311</v>
      </c>
      <c r="AK315" s="37" t="str" cm="1">
        <f t="array" ref="AK315">IF(SUMPRODUCT(--(NOT(ISERR(SEARCH({"Cloud","Cluster","Container","Image","Instance","Pod","Snapshot","Volume"},AD315)))))&gt;0,"1","0")</f>
        <v>0</v>
      </c>
      <c r="AL315" s="37">
        <v>311</v>
      </c>
      <c r="AM315" s="37" t="str" cm="1">
        <f t="array" ref="AM315">IF(SUMPRODUCT(--(NOT(ISERR(SEARCH({"Drive","Firmware","Host","Kernel"},AD315)))))&gt;0,"1","0")</f>
        <v>1</v>
      </c>
      <c r="AN315" s="37">
        <v>0</v>
      </c>
      <c r="AO315" s="37">
        <v>0</v>
      </c>
      <c r="AP315" s="37">
        <f>parameters!$J$21*TechniqueData[[#This Row],[TAT Utility]]+parameters!$J$22*TechniqueData[[#This Row],[Count Utility]]</f>
        <v>0.3</v>
      </c>
      <c r="AQ315" s="37">
        <f>(TechniqueData[[#This Row],[Total Top Att&amp;ck Score ]]-parameters!$D$19)/(parameters!$D$20-parameters!$D$19)</f>
        <v>74.107182380952381</v>
      </c>
      <c r="AR315" s="37">
        <f>IF(TechniqueData[[#This Row],[TAT Utility (unclipped)]]&gt;1,1, IF(TechniqueData[[#This Row],[TAT Utility (unclipped)]]&lt;0,0, TechniqueData[[#This Row],[TAT Utility (unclipped)]]) )</f>
        <v>1</v>
      </c>
      <c r="AS315" s="37">
        <f>(TechniqueData[[#This Row],[Ransomware (Total '# of ATT&amp;CK Observations)]]-parameters!$D$21)/(parameters!$D$22-parameters!$D$21)</f>
        <v>0</v>
      </c>
      <c r="AT315" s="37">
        <f>IF(TechniqueData[[#This Row],[Count Utility (unclipped)]]&gt;1,1, IF(TechniqueData[[#This Row],[Count Utility (unclipped)]]&lt;0,0, TechniqueData[[#This Row],[Count Utility (unclipped)]]) )</f>
        <v>0</v>
      </c>
      <c r="AU31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6" spans="1:47" ht="68" x14ac:dyDescent="0.2">
      <c r="A316" s="37">
        <f>parameters!$J$21*TechniqueData[[#This Row],[TAT Utility]]+parameters!$J$22*TechniqueData[[#This Row],[Count Utility]]</f>
        <v>0.3</v>
      </c>
      <c r="B316" s="37">
        <f t="shared" si="4"/>
        <v>577.4150195714285</v>
      </c>
      <c r="C316" s="37" t="s">
        <v>1101</v>
      </c>
      <c r="D316" s="58" t="s">
        <v>1102</v>
      </c>
      <c r="E316" s="37"/>
      <c r="F316" s="37">
        <v>1</v>
      </c>
      <c r="G316" s="37">
        <v>1</v>
      </c>
      <c r="H316" s="37">
        <f>parameters!$J$10*TechniqueData[[#This Row],[Before Utility]]+parameters!$J$11*TechniqueData[[#This Row],[After Utility]]</f>
        <v>0.1</v>
      </c>
      <c r="I316" s="37">
        <f>(TechniqueData[[#This Row],[Num. TID Before]]-parameters!$D$8)/(parameters!$D$9-parameters!$D$8)</f>
        <v>0.1</v>
      </c>
      <c r="J316" s="37">
        <f>IF(TechniqueData[[#This Row],[Before Utility (unclipped)]]&gt;1,1, IF(TechniqueData[[#This Row],[Before Utility (unclipped)]]&lt;0,0, TechniqueData[[#This Row],[Before Utility (unclipped)]]))</f>
        <v>0.1</v>
      </c>
      <c r="K316" s="37">
        <f>(TechniqueData[[#This Row],[Num. TID After]]-parameters!$D$10)/(parameters!$D$11-parameters!$D$10)</f>
        <v>0.1</v>
      </c>
      <c r="L316" s="37">
        <f>IF(TechniqueData[[#This Row],[After Utility (unclipped)]]&gt;1,1, IF(TechniqueData[[#This Row],[After Utility (unclipped)]]&lt;0,0, TechniqueData[[#This Row],[After Utility (unclipped)]]))</f>
        <v>0.1</v>
      </c>
      <c r="M316" s="37">
        <v>9.9209999999999993E-3</v>
      </c>
      <c r="N316" s="68">
        <v>0</v>
      </c>
      <c r="O316" s="68">
        <v>1</v>
      </c>
      <c r="P316" s="68">
        <v>2</v>
      </c>
      <c r="Q316" s="68">
        <v>7</v>
      </c>
      <c r="R316" s="69" t="s">
        <v>1103</v>
      </c>
      <c r="S316" s="69">
        <v>9</v>
      </c>
      <c r="T316" s="69" t="s">
        <v>1104</v>
      </c>
      <c r="U316" s="69">
        <v>23</v>
      </c>
      <c r="V316" s="37">
        <f>parameters!$J$4*TechniqueData[[#This Row],[Mitigations Utility]] + parameters!$J$5*TechniqueData[[#This Row],[Detections Utility]]</f>
        <v>0.35238085714285711</v>
      </c>
      <c r="W316" s="37">
        <v>32</v>
      </c>
      <c r="X316" s="37">
        <v>0.58181799999999995</v>
      </c>
      <c r="Y316" s="37">
        <v>0.58181799999999995</v>
      </c>
      <c r="Z316" s="37">
        <v>10</v>
      </c>
      <c r="AA316" s="37">
        <v>0.1</v>
      </c>
      <c r="AB316" s="37">
        <v>0.1</v>
      </c>
      <c r="AC316" s="37"/>
      <c r="AD316" s="58" t="s">
        <v>1105</v>
      </c>
      <c r="AE316" s="37" t="str" cm="1">
        <f t="array" ref="AE316">IF(SUMPRODUCT(--(NOT(ISERR(SEARCH({"Process","Command","Script","WMI","Module","Pipe","Service"},AD316)))))&gt;0,"1","0")</f>
        <v>1</v>
      </c>
      <c r="AF316" s="37">
        <v>312</v>
      </c>
      <c r="AG316" s="37" t="str" cm="1">
        <f t="array" ref="AG316">IF(SUMPRODUCT(--(NOT(ISERR(SEARCH({"Network","Firewall"},AD316)))))&gt;0,"1","0")</f>
        <v>1</v>
      </c>
      <c r="AH316" s="37">
        <v>312</v>
      </c>
      <c r="AI316" s="37" t="str" cm="1">
        <f t="array" ref="AI316">IF(SUMPRODUCT(--(NOT(ISERR(SEARCH({"File","Group","Logon","Schedule","User","Registry","Active","Application"},AD316)))))&gt;0,"1","0")</f>
        <v>1</v>
      </c>
      <c r="AJ316" s="37">
        <v>312</v>
      </c>
      <c r="AK316" s="37" t="str" cm="1">
        <f t="array" ref="AK316">IF(SUMPRODUCT(--(NOT(ISERR(SEARCH({"Cloud","Cluster","Container","Image","Instance","Pod","Snapshot","Volume"},AD316)))))&gt;0,"1","0")</f>
        <v>0</v>
      </c>
      <c r="AL316" s="37">
        <v>312</v>
      </c>
      <c r="AM316" s="37" t="str" cm="1">
        <f t="array" ref="AM316">IF(SUMPRODUCT(--(NOT(ISERR(SEARCH({"Drive","Firmware","Host","Kernel"},AD316)))))&gt;0,"1","0")</f>
        <v>0</v>
      </c>
      <c r="AN316" s="37">
        <v>0</v>
      </c>
      <c r="AO316" s="37">
        <v>0</v>
      </c>
      <c r="AP316" s="37">
        <f>parameters!$J$21*TechniqueData[[#This Row],[TAT Utility]]+parameters!$J$22*TechniqueData[[#This Row],[Count Utility]]</f>
        <v>0.3</v>
      </c>
      <c r="AQ316" s="37">
        <f>(TechniqueData[[#This Row],[Total Top Att&amp;ck Score ]]-parameters!$D$19)/(parameters!$D$20-parameters!$D$19)</f>
        <v>192.47167319047617</v>
      </c>
      <c r="AR316" s="37">
        <f>IF(TechniqueData[[#This Row],[TAT Utility (unclipped)]]&gt;1,1, IF(TechniqueData[[#This Row],[TAT Utility (unclipped)]]&lt;0,0, TechniqueData[[#This Row],[TAT Utility (unclipped)]]) )</f>
        <v>1</v>
      </c>
      <c r="AS316" s="37">
        <f>(TechniqueData[[#This Row],[Ransomware (Total '# of ATT&amp;CK Observations)]]-parameters!$D$21)/(parameters!$D$22-parameters!$D$21)</f>
        <v>0</v>
      </c>
      <c r="AT316" s="37">
        <f>IF(TechniqueData[[#This Row],[Count Utility (unclipped)]]&gt;1,1, IF(TechniqueData[[#This Row],[Count Utility (unclipped)]]&lt;0,0, TechniqueData[[#This Row],[Count Utility (unclipped)]]) )</f>
        <v>0</v>
      </c>
      <c r="AU31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7" spans="1:47" ht="17" x14ac:dyDescent="0.2">
      <c r="A317" s="37">
        <f>parameters!$J$21*TechniqueData[[#This Row],[TAT Utility]]+parameters!$J$22*TechniqueData[[#This Row],[Count Utility]]</f>
        <v>0.33333333333333331</v>
      </c>
      <c r="B317" s="37">
        <f t="shared" si="4"/>
        <v>399.76678600000002</v>
      </c>
      <c r="C317" s="37" t="s">
        <v>1106</v>
      </c>
      <c r="D317" s="58" t="s">
        <v>1102</v>
      </c>
      <c r="E317" s="37" t="s">
        <v>1107</v>
      </c>
      <c r="F317" s="37">
        <v>1</v>
      </c>
      <c r="G317" s="37">
        <v>1</v>
      </c>
      <c r="H317" s="37">
        <f>parameters!$J$10*TechniqueData[[#This Row],[Before Utility]]+parameters!$J$11*TechniqueData[[#This Row],[After Utility]]</f>
        <v>0.1</v>
      </c>
      <c r="I317" s="37">
        <f>(TechniqueData[[#This Row],[Num. TID Before]]-parameters!$D$8)/(parameters!$D$9-parameters!$D$8)</f>
        <v>0.1</v>
      </c>
      <c r="J317" s="37">
        <f>IF(TechniqueData[[#This Row],[Before Utility (unclipped)]]&gt;1,1, IF(TechniqueData[[#This Row],[Before Utility (unclipped)]]&lt;0,0, TechniqueData[[#This Row],[Before Utility (unclipped)]]))</f>
        <v>0.1</v>
      </c>
      <c r="K317" s="37">
        <f>(TechniqueData[[#This Row],[Num. TID After]]-parameters!$D$10)/(parameters!$D$11-parameters!$D$10)</f>
        <v>0.1</v>
      </c>
      <c r="L317" s="37">
        <f>IF(TechniqueData[[#This Row],[After Utility (unclipped)]]&gt;1,1, IF(TechniqueData[[#This Row],[After Utility (unclipped)]]&lt;0,0, TechniqueData[[#This Row],[After Utility (unclipped)]]))</f>
        <v>0.1</v>
      </c>
      <c r="M317" s="37">
        <v>0</v>
      </c>
      <c r="N317" s="68">
        <v>0</v>
      </c>
      <c r="O317" s="68">
        <v>0</v>
      </c>
      <c r="P317" s="68">
        <v>0</v>
      </c>
      <c r="Q317" s="68">
        <v>0</v>
      </c>
      <c r="R317" s="69" t="s">
        <v>1103</v>
      </c>
      <c r="S317" s="69">
        <v>9</v>
      </c>
      <c r="T317" s="69" t="s">
        <v>1108</v>
      </c>
      <c r="U317" s="69">
        <v>14</v>
      </c>
      <c r="V317" s="37">
        <f>parameters!$J$4*TechniqueData[[#This Row],[Mitigations Utility]] + parameters!$J$5*TechniqueData[[#This Row],[Detections Utility]]</f>
        <v>0.21904771428571429</v>
      </c>
      <c r="W317" s="37">
        <v>23</v>
      </c>
      <c r="X317" s="37">
        <v>0.418182</v>
      </c>
      <c r="Y317" s="37">
        <v>0.418182</v>
      </c>
      <c r="Z317" s="37">
        <v>0</v>
      </c>
      <c r="AA317" s="37">
        <v>0</v>
      </c>
      <c r="AB317" s="37">
        <v>0</v>
      </c>
      <c r="AC317" s="37"/>
      <c r="AD317" s="58" t="s">
        <v>227</v>
      </c>
      <c r="AE317" s="37" t="str" cm="1">
        <f t="array" ref="AE317">IF(SUMPRODUCT(--(NOT(ISERR(SEARCH({"Process","Command","Script","WMI","Module","Pipe","Service"},AD317)))))&gt;0,"1","0")</f>
        <v>0</v>
      </c>
      <c r="AF317" s="37">
        <v>313</v>
      </c>
      <c r="AG317" s="37" t="str" cm="1">
        <f t="array" ref="AG317">IF(SUMPRODUCT(--(NOT(ISERR(SEARCH({"Network","Firewall"},AD317)))))&gt;0,"1","0")</f>
        <v>0</v>
      </c>
      <c r="AH317" s="37">
        <v>313</v>
      </c>
      <c r="AI317" s="37" t="str" cm="1">
        <f t="array" ref="AI317">IF(SUMPRODUCT(--(NOT(ISERR(SEARCH({"File","Group","Logon","Schedule","User","Registry","Active","Application"},AD317)))))&gt;0,"1","0")</f>
        <v>1</v>
      </c>
      <c r="AJ317" s="37">
        <v>313</v>
      </c>
      <c r="AK317" s="37" t="str" cm="1">
        <f t="array" ref="AK317">IF(SUMPRODUCT(--(NOT(ISERR(SEARCH({"Cloud","Cluster","Container","Image","Instance","Pod","Snapshot","Volume"},AD317)))))&gt;0,"1","0")</f>
        <v>0</v>
      </c>
      <c r="AL317" s="37">
        <v>313</v>
      </c>
      <c r="AM317" s="37" t="str" cm="1">
        <f t="array" ref="AM317">IF(SUMPRODUCT(--(NOT(ISERR(SEARCH({"Drive","Firmware","Host","Kernel"},AD317)))))&gt;0,"1","0")</f>
        <v>0</v>
      </c>
      <c r="AN317" s="37">
        <v>0</v>
      </c>
      <c r="AO317" s="37">
        <v>1</v>
      </c>
      <c r="AP317" s="37">
        <f>parameters!$J$21*TechniqueData[[#This Row],[TAT Utility]]+parameters!$J$22*TechniqueData[[#This Row],[Count Utility]]</f>
        <v>0.33333333333333331</v>
      </c>
      <c r="AQ317" s="37">
        <f>(TechniqueData[[#This Row],[Total Top Att&amp;ck Score ]]-parameters!$D$19)/(parameters!$D$20-parameters!$D$19)</f>
        <v>133.25559533333333</v>
      </c>
      <c r="AR317" s="37">
        <f>IF(TechniqueData[[#This Row],[TAT Utility (unclipped)]]&gt;1,1, IF(TechniqueData[[#This Row],[TAT Utility (unclipped)]]&lt;0,0, TechniqueData[[#This Row],[TAT Utility (unclipped)]]) )</f>
        <v>1</v>
      </c>
      <c r="AS317" s="37">
        <f>(TechniqueData[[#This Row],[Ransomware (Total '# of ATT&amp;CK Observations)]]-parameters!$D$21)/(parameters!$D$22-parameters!$D$21)</f>
        <v>4.7619047619047616E-2</v>
      </c>
      <c r="AT317" s="37">
        <f>IF(TechniqueData[[#This Row],[Count Utility (unclipped)]]&gt;1,1, IF(TechniqueData[[#This Row],[Count Utility (unclipped)]]&lt;0,0, TechniqueData[[#This Row],[Count Utility (unclipped)]]) )</f>
        <v>4.7619047619047616E-2</v>
      </c>
      <c r="AU31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3.1965617936507935</v>
      </c>
    </row>
    <row r="318" spans="1:47" ht="34" x14ac:dyDescent="0.2">
      <c r="A318" s="37">
        <f>parameters!$J$21*TechniqueData[[#This Row],[TAT Utility]]+parameters!$J$22*TechniqueData[[#This Row],[Count Utility]]</f>
        <v>0.3</v>
      </c>
      <c r="B318" s="37">
        <f t="shared" si="4"/>
        <v>526.74273742857144</v>
      </c>
      <c r="C318" s="37" t="s">
        <v>1109</v>
      </c>
      <c r="D318" s="58" t="s">
        <v>1102</v>
      </c>
      <c r="E318" s="37" t="s">
        <v>1110</v>
      </c>
      <c r="F318" s="37">
        <v>1</v>
      </c>
      <c r="G318" s="37">
        <v>1</v>
      </c>
      <c r="H318" s="37">
        <f>parameters!$J$10*TechniqueData[[#This Row],[Before Utility]]+parameters!$J$11*TechniqueData[[#This Row],[After Utility]]</f>
        <v>0.1</v>
      </c>
      <c r="I318" s="37">
        <f>(TechniqueData[[#This Row],[Num. TID Before]]-parameters!$D$8)/(parameters!$D$9-parameters!$D$8)</f>
        <v>0.1</v>
      </c>
      <c r="J318" s="37">
        <f>IF(TechniqueData[[#This Row],[Before Utility (unclipped)]]&gt;1,1, IF(TechniqueData[[#This Row],[Before Utility (unclipped)]]&lt;0,0, TechniqueData[[#This Row],[Before Utility (unclipped)]]))</f>
        <v>0.1</v>
      </c>
      <c r="K318" s="37">
        <f>(TechniqueData[[#This Row],[Num. TID After]]-parameters!$D$10)/(parameters!$D$11-parameters!$D$10)</f>
        <v>0.1</v>
      </c>
      <c r="L318" s="37">
        <f>IF(TechniqueData[[#This Row],[After Utility (unclipped)]]&gt;1,1, IF(TechniqueData[[#This Row],[After Utility (unclipped)]]&lt;0,0, TechniqueData[[#This Row],[After Utility (unclipped)]]))</f>
        <v>0.1</v>
      </c>
      <c r="M318" s="37">
        <v>0</v>
      </c>
      <c r="N318" s="68">
        <v>0</v>
      </c>
      <c r="O318" s="68">
        <v>3</v>
      </c>
      <c r="P318" s="68">
        <v>0</v>
      </c>
      <c r="Q318" s="68">
        <v>0</v>
      </c>
      <c r="R318" s="69" t="s">
        <v>1103</v>
      </c>
      <c r="S318" s="69">
        <v>9</v>
      </c>
      <c r="T318" s="69" t="s">
        <v>1104</v>
      </c>
      <c r="U318" s="69">
        <v>23</v>
      </c>
      <c r="V318" s="37">
        <f>parameters!$J$4*TechniqueData[[#This Row],[Mitigations Utility]] + parameters!$J$5*TechniqueData[[#This Row],[Detections Utility]]</f>
        <v>0.31904752380952378</v>
      </c>
      <c r="W318" s="37">
        <v>32</v>
      </c>
      <c r="X318" s="37">
        <v>0.58181799999999995</v>
      </c>
      <c r="Y318" s="37">
        <v>0.58181799999999995</v>
      </c>
      <c r="Z318" s="37">
        <v>3</v>
      </c>
      <c r="AA318" s="37">
        <v>0.03</v>
      </c>
      <c r="AB318" s="37">
        <v>0.03</v>
      </c>
      <c r="AC318" s="37"/>
      <c r="AD318" s="58" t="s">
        <v>1111</v>
      </c>
      <c r="AE318" s="37" t="str" cm="1">
        <f t="array" ref="AE318">IF(SUMPRODUCT(--(NOT(ISERR(SEARCH({"Process","Command","Script","WMI","Module","Pipe","Service"},AD318)))))&gt;0,"1","0")</f>
        <v>0</v>
      </c>
      <c r="AF318" s="37">
        <v>314</v>
      </c>
      <c r="AG318" s="37" t="str" cm="1">
        <f t="array" ref="AG318">IF(SUMPRODUCT(--(NOT(ISERR(SEARCH({"Network","Firewall"},AD318)))))&gt;0,"1","0")</f>
        <v>0</v>
      </c>
      <c r="AH318" s="37">
        <v>314</v>
      </c>
      <c r="AI318" s="37" t="str" cm="1">
        <f t="array" ref="AI318">IF(SUMPRODUCT(--(NOT(ISERR(SEARCH({"File","Group","Logon","Schedule","User","Registry","Active","Application"},AD318)))))&gt;0,"1","0")</f>
        <v>1</v>
      </c>
      <c r="AJ318" s="37">
        <v>314</v>
      </c>
      <c r="AK318" s="37" t="str" cm="1">
        <f t="array" ref="AK318">IF(SUMPRODUCT(--(NOT(ISERR(SEARCH({"Cloud","Cluster","Container","Image","Instance","Pod","Snapshot","Volume"},AD318)))))&gt;0,"1","0")</f>
        <v>0</v>
      </c>
      <c r="AL318" s="37">
        <v>314</v>
      </c>
      <c r="AM318" s="37" t="str" cm="1">
        <f t="array" ref="AM318">IF(SUMPRODUCT(--(NOT(ISERR(SEARCH({"Drive","Firmware","Host","Kernel"},AD318)))))&gt;0,"1","0")</f>
        <v>0</v>
      </c>
      <c r="AN318" s="37">
        <v>0</v>
      </c>
      <c r="AO318" s="37">
        <v>0</v>
      </c>
      <c r="AP318" s="37">
        <f>parameters!$J$21*TechniqueData[[#This Row],[TAT Utility]]+parameters!$J$22*TechniqueData[[#This Row],[Count Utility]]</f>
        <v>0.3</v>
      </c>
      <c r="AQ318" s="37">
        <f>(TechniqueData[[#This Row],[Total Top Att&amp;ck Score ]]-parameters!$D$19)/(parameters!$D$20-parameters!$D$19)</f>
        <v>175.58091247619049</v>
      </c>
      <c r="AR318" s="37">
        <f>IF(TechniqueData[[#This Row],[TAT Utility (unclipped)]]&gt;1,1, IF(TechniqueData[[#This Row],[TAT Utility (unclipped)]]&lt;0,0, TechniqueData[[#This Row],[TAT Utility (unclipped)]]) )</f>
        <v>1</v>
      </c>
      <c r="AS318" s="37">
        <f>(TechniqueData[[#This Row],[Ransomware (Total '# of ATT&amp;CK Observations)]]-parameters!$D$21)/(parameters!$D$22-parameters!$D$21)</f>
        <v>0</v>
      </c>
      <c r="AT318" s="37">
        <f>IF(TechniqueData[[#This Row],[Count Utility (unclipped)]]&gt;1,1, IF(TechniqueData[[#This Row],[Count Utility (unclipped)]]&lt;0,0, TechniqueData[[#This Row],[Count Utility (unclipped)]]) )</f>
        <v>0</v>
      </c>
      <c r="AU31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9" spans="1:47" ht="68" x14ac:dyDescent="0.2">
      <c r="A319" s="37">
        <f>parameters!$J$21*TechniqueData[[#This Row],[TAT Utility]]+parameters!$J$22*TechniqueData[[#This Row],[Count Utility]]</f>
        <v>0.3</v>
      </c>
      <c r="B319" s="37">
        <f t="shared" si="4"/>
        <v>444.35268119047612</v>
      </c>
      <c r="C319" s="37" t="s">
        <v>1112</v>
      </c>
      <c r="D319" s="58" t="s">
        <v>1102</v>
      </c>
      <c r="E319" s="37" t="s">
        <v>1113</v>
      </c>
      <c r="F319" s="37">
        <v>1</v>
      </c>
      <c r="G319" s="37">
        <v>1</v>
      </c>
      <c r="H319" s="37">
        <f>parameters!$J$10*TechniqueData[[#This Row],[Before Utility]]+parameters!$J$11*TechniqueData[[#This Row],[After Utility]]</f>
        <v>0.1</v>
      </c>
      <c r="I319" s="37">
        <f>(TechniqueData[[#This Row],[Num. TID Before]]-parameters!$D$8)/(parameters!$D$9-parameters!$D$8)</f>
        <v>0.1</v>
      </c>
      <c r="J319" s="37">
        <f>IF(TechniqueData[[#This Row],[Before Utility (unclipped)]]&gt;1,1, IF(TechniqueData[[#This Row],[Before Utility (unclipped)]]&lt;0,0, TechniqueData[[#This Row],[Before Utility (unclipped)]]))</f>
        <v>0.1</v>
      </c>
      <c r="K319" s="37">
        <f>(TechniqueData[[#This Row],[Num. TID After]]-parameters!$D$10)/(parameters!$D$11-parameters!$D$10)</f>
        <v>0.1</v>
      </c>
      <c r="L319" s="37">
        <f>IF(TechniqueData[[#This Row],[After Utility (unclipped)]]&gt;1,1, IF(TechniqueData[[#This Row],[After Utility (unclipped)]]&lt;0,0, TechniqueData[[#This Row],[After Utility (unclipped)]]))</f>
        <v>0.1</v>
      </c>
      <c r="M319" s="37">
        <v>0</v>
      </c>
      <c r="N319" s="68">
        <v>1</v>
      </c>
      <c r="O319" s="68">
        <v>27</v>
      </c>
      <c r="P319" s="68">
        <v>2</v>
      </c>
      <c r="Q319" s="68">
        <v>7</v>
      </c>
      <c r="R319" s="69"/>
      <c r="S319" s="69">
        <v>0</v>
      </c>
      <c r="T319" s="69" t="s">
        <v>1114</v>
      </c>
      <c r="U319" s="69">
        <v>8</v>
      </c>
      <c r="V319" s="37">
        <f>parameters!$J$4*TechniqueData[[#This Row],[Mitigations Utility]] + parameters!$J$5*TechniqueData[[#This Row],[Detections Utility]]</f>
        <v>0.25238119047619045</v>
      </c>
      <c r="W319" s="37">
        <v>8</v>
      </c>
      <c r="X319" s="37">
        <v>0.145455</v>
      </c>
      <c r="Y319" s="37">
        <v>0.145455</v>
      </c>
      <c r="Z319" s="37">
        <v>37</v>
      </c>
      <c r="AA319" s="37">
        <v>0.37</v>
      </c>
      <c r="AB319" s="37">
        <v>0.37</v>
      </c>
      <c r="AC319" s="37"/>
      <c r="AD319" s="58" t="s">
        <v>1105</v>
      </c>
      <c r="AE319" s="37" t="str" cm="1">
        <f t="array" ref="AE319">IF(SUMPRODUCT(--(NOT(ISERR(SEARCH({"Process","Command","Script","WMI","Module","Pipe","Service"},AD319)))))&gt;0,"1","0")</f>
        <v>1</v>
      </c>
      <c r="AF319" s="37">
        <v>315</v>
      </c>
      <c r="AG319" s="37" t="str" cm="1">
        <f t="array" ref="AG319">IF(SUMPRODUCT(--(NOT(ISERR(SEARCH({"Network","Firewall"},AD319)))))&gt;0,"1","0")</f>
        <v>1</v>
      </c>
      <c r="AH319" s="37">
        <v>315</v>
      </c>
      <c r="AI319" s="37" t="str" cm="1">
        <f t="array" ref="AI319">IF(SUMPRODUCT(--(NOT(ISERR(SEARCH({"File","Group","Logon","Schedule","User","Registry","Active","Application"},AD319)))))&gt;0,"1","0")</f>
        <v>1</v>
      </c>
      <c r="AJ319" s="37">
        <v>315</v>
      </c>
      <c r="AK319" s="37" t="str" cm="1">
        <f t="array" ref="AK319">IF(SUMPRODUCT(--(NOT(ISERR(SEARCH({"Cloud","Cluster","Container","Image","Instance","Pod","Snapshot","Volume"},AD319)))))&gt;0,"1","0")</f>
        <v>0</v>
      </c>
      <c r="AL319" s="37">
        <v>315</v>
      </c>
      <c r="AM319" s="37" t="str" cm="1">
        <f t="array" ref="AM319">IF(SUMPRODUCT(--(NOT(ISERR(SEARCH({"Drive","Firmware","Host","Kernel"},AD319)))))&gt;0,"1","0")</f>
        <v>0</v>
      </c>
      <c r="AN319" s="37">
        <v>0</v>
      </c>
      <c r="AO319" s="37">
        <v>0</v>
      </c>
      <c r="AP319" s="37">
        <f>parameters!$J$21*TechniqueData[[#This Row],[TAT Utility]]+parameters!$J$22*TechniqueData[[#This Row],[Count Utility]]</f>
        <v>0.3</v>
      </c>
      <c r="AQ319" s="37">
        <f>(TechniqueData[[#This Row],[Total Top Att&amp;ck Score ]]-parameters!$D$19)/(parameters!$D$20-parameters!$D$19)</f>
        <v>148.11756039682538</v>
      </c>
      <c r="AR319" s="37">
        <f>IF(TechniqueData[[#This Row],[TAT Utility (unclipped)]]&gt;1,1, IF(TechniqueData[[#This Row],[TAT Utility (unclipped)]]&lt;0,0, TechniqueData[[#This Row],[TAT Utility (unclipped)]]) )</f>
        <v>1</v>
      </c>
      <c r="AS319" s="37">
        <f>(TechniqueData[[#This Row],[Ransomware (Total '# of ATT&amp;CK Observations)]]-parameters!$D$21)/(parameters!$D$22-parameters!$D$21)</f>
        <v>0</v>
      </c>
      <c r="AT319" s="37">
        <f>IF(TechniqueData[[#This Row],[Count Utility (unclipped)]]&gt;1,1, IF(TechniqueData[[#This Row],[Count Utility (unclipped)]]&lt;0,0, TechniqueData[[#This Row],[Count Utility (unclipped)]]) )</f>
        <v>0</v>
      </c>
      <c r="AU31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0" spans="1:47" ht="34" x14ac:dyDescent="0.2">
      <c r="A320" s="37">
        <f>parameters!$J$21*TechniqueData[[#This Row],[TAT Utility]]+parameters!$J$22*TechniqueData[[#This Row],[Count Utility]]</f>
        <v>0.3</v>
      </c>
      <c r="B320" s="37">
        <f t="shared" si="4"/>
        <v>126.5</v>
      </c>
      <c r="C320" s="37" t="s">
        <v>1115</v>
      </c>
      <c r="D320" s="58" t="s">
        <v>1102</v>
      </c>
      <c r="E320" s="37" t="s">
        <v>1116</v>
      </c>
      <c r="F320" s="37">
        <v>1</v>
      </c>
      <c r="G320" s="37">
        <v>1</v>
      </c>
      <c r="H320" s="37">
        <f>parameters!$J$10*TechniqueData[[#This Row],[Before Utility]]+parameters!$J$11*TechniqueData[[#This Row],[After Utility]]</f>
        <v>0.1</v>
      </c>
      <c r="I320" s="37">
        <f>(TechniqueData[[#This Row],[Num. TID Before]]-parameters!$D$8)/(parameters!$D$9-parameters!$D$8)</f>
        <v>0.1</v>
      </c>
      <c r="J320" s="37">
        <f>IF(TechniqueData[[#This Row],[Before Utility (unclipped)]]&gt;1,1, IF(TechniqueData[[#This Row],[Before Utility (unclipped)]]&lt;0,0, TechniqueData[[#This Row],[Before Utility (unclipped)]]))</f>
        <v>0.1</v>
      </c>
      <c r="K320" s="37">
        <f>(TechniqueData[[#This Row],[Num. TID After]]-parameters!$D$10)/(parameters!$D$11-parameters!$D$10)</f>
        <v>0.1</v>
      </c>
      <c r="L320" s="37">
        <f>IF(TechniqueData[[#This Row],[After Utility (unclipped)]]&gt;1,1, IF(TechniqueData[[#This Row],[After Utility (unclipped)]]&lt;0,0, TechniqueData[[#This Row],[After Utility (unclipped)]]))</f>
        <v>0.1</v>
      </c>
      <c r="M320" s="37">
        <v>0</v>
      </c>
      <c r="N320" s="68">
        <v>0</v>
      </c>
      <c r="O320" s="68">
        <v>0</v>
      </c>
      <c r="P320" s="68">
        <v>0</v>
      </c>
      <c r="Q320" s="68">
        <v>0</v>
      </c>
      <c r="R320" s="69"/>
      <c r="S320" s="69">
        <v>0</v>
      </c>
      <c r="T320" s="69" t="s">
        <v>1117</v>
      </c>
      <c r="U320" s="69">
        <v>0</v>
      </c>
      <c r="V320" s="37">
        <f>parameters!$J$4*TechniqueData[[#This Row],[Mitigations Utility]] + parameters!$J$5*TechniqueData[[#This Row],[Detections Utility]]</f>
        <v>0</v>
      </c>
      <c r="W320" s="37">
        <v>0</v>
      </c>
      <c r="X320" s="37">
        <v>0</v>
      </c>
      <c r="Y320" s="37">
        <v>0</v>
      </c>
      <c r="Z320" s="37">
        <v>0</v>
      </c>
      <c r="AA320" s="37">
        <v>0</v>
      </c>
      <c r="AB320" s="37">
        <v>0</v>
      </c>
      <c r="AC320" s="37"/>
      <c r="AD320" s="58" t="s">
        <v>1118</v>
      </c>
      <c r="AE320" s="37" t="str" cm="1">
        <f t="array" ref="AE320">IF(SUMPRODUCT(--(NOT(ISERR(SEARCH({"Process","Command","Script","WMI","Module","Pipe","Service"},AD320)))))&gt;0,"1","0")</f>
        <v>1</v>
      </c>
      <c r="AF320" s="37">
        <v>316</v>
      </c>
      <c r="AG320" s="37" t="str" cm="1">
        <f t="array" ref="AG320">IF(SUMPRODUCT(--(NOT(ISERR(SEARCH({"Network","Firewall"},AD320)))))&gt;0,"1","0")</f>
        <v>0</v>
      </c>
      <c r="AH320" s="37">
        <v>316</v>
      </c>
      <c r="AI320" s="37" t="str" cm="1">
        <f t="array" ref="AI320">IF(SUMPRODUCT(--(NOT(ISERR(SEARCH({"File","Group","Logon","Schedule","User","Registry","Active","Application"},AD320)))))&gt;0,"1","0")</f>
        <v>1</v>
      </c>
      <c r="AJ320" s="37">
        <v>316</v>
      </c>
      <c r="AK320" s="37" t="str" cm="1">
        <f t="array" ref="AK320">IF(SUMPRODUCT(--(NOT(ISERR(SEARCH({"Cloud","Cluster","Container","Image","Instance","Pod","Snapshot","Volume"},AD320)))))&gt;0,"1","0")</f>
        <v>0</v>
      </c>
      <c r="AL320" s="37">
        <v>316</v>
      </c>
      <c r="AM320" s="37" t="str" cm="1">
        <f t="array" ref="AM320">IF(SUMPRODUCT(--(NOT(ISERR(SEARCH({"Drive","Firmware","Host","Kernel"},AD320)))))&gt;0,"1","0")</f>
        <v>0</v>
      </c>
      <c r="AN320" s="37">
        <v>0</v>
      </c>
      <c r="AO320" s="37"/>
      <c r="AP320" s="37">
        <f>parameters!$J$21*TechniqueData[[#This Row],[TAT Utility]]+parameters!$J$22*TechniqueData[[#This Row],[Count Utility]]</f>
        <v>0.3</v>
      </c>
      <c r="AQ320" s="37">
        <f>(TechniqueData[[#This Row],[Total Top Att&amp;ck Score ]]-parameters!$D$19)/(parameters!$D$20-parameters!$D$19)</f>
        <v>42.166666666666664</v>
      </c>
      <c r="AR320" s="37">
        <f>IF(TechniqueData[[#This Row],[TAT Utility (unclipped)]]&gt;1,1, IF(TechniqueData[[#This Row],[TAT Utility (unclipped)]]&lt;0,0, TechniqueData[[#This Row],[TAT Utility (unclipped)]]) )</f>
        <v>1</v>
      </c>
      <c r="AS320" s="37">
        <f>(TechniqueData[[#This Row],[Ransomware (Total '# of ATT&amp;CK Observations)]]-parameters!$D$21)/(parameters!$D$22-parameters!$D$21)</f>
        <v>0</v>
      </c>
      <c r="AT320" s="37">
        <f>IF(TechniqueData[[#This Row],[Count Utility (unclipped)]]&gt;1,1, IF(TechniqueData[[#This Row],[Count Utility (unclipped)]]&lt;0,0, TechniqueData[[#This Row],[Count Utility (unclipped)]]) )</f>
        <v>0</v>
      </c>
      <c r="AU32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1" spans="1:47" ht="68" x14ac:dyDescent="0.2">
      <c r="A321" s="37">
        <f>parameters!$J$21*TechniqueData[[#This Row],[TAT Utility]]+parameters!$J$22*TechniqueData[[#This Row],[Count Utility]]</f>
        <v>0.3</v>
      </c>
      <c r="B321" s="37">
        <f t="shared" si="4"/>
        <v>132.94285714285715</v>
      </c>
      <c r="C321" s="37" t="s">
        <v>1119</v>
      </c>
      <c r="D321" s="58" t="s">
        <v>1102</v>
      </c>
      <c r="E321" s="37" t="s">
        <v>1120</v>
      </c>
      <c r="F321" s="37">
        <v>1</v>
      </c>
      <c r="G321" s="37">
        <v>1</v>
      </c>
      <c r="H321" s="37">
        <f>parameters!$J$10*TechniqueData[[#This Row],[Before Utility]]+parameters!$J$11*TechniqueData[[#This Row],[After Utility]]</f>
        <v>0.1</v>
      </c>
      <c r="I321" s="37">
        <f>(TechniqueData[[#This Row],[Num. TID Before]]-parameters!$D$8)/(parameters!$D$9-parameters!$D$8)</f>
        <v>0.1</v>
      </c>
      <c r="J321" s="37">
        <f>IF(TechniqueData[[#This Row],[Before Utility (unclipped)]]&gt;1,1, IF(TechniqueData[[#This Row],[Before Utility (unclipped)]]&lt;0,0, TechniqueData[[#This Row],[Before Utility (unclipped)]]))</f>
        <v>0.1</v>
      </c>
      <c r="K321" s="37">
        <f>(TechniqueData[[#This Row],[Num. TID After]]-parameters!$D$10)/(parameters!$D$11-parameters!$D$10)</f>
        <v>0.1</v>
      </c>
      <c r="L321" s="37">
        <f>IF(TechniqueData[[#This Row],[After Utility (unclipped)]]&gt;1,1, IF(TechniqueData[[#This Row],[After Utility (unclipped)]]&lt;0,0, TechniqueData[[#This Row],[After Utility (unclipped)]]))</f>
        <v>0.1</v>
      </c>
      <c r="M321" s="37">
        <v>0</v>
      </c>
      <c r="N321" s="68">
        <v>0</v>
      </c>
      <c r="O321" s="68">
        <v>1</v>
      </c>
      <c r="P321" s="68">
        <v>0</v>
      </c>
      <c r="Q321" s="68">
        <v>0</v>
      </c>
      <c r="R321" s="69"/>
      <c r="S321" s="69"/>
      <c r="T321" s="69"/>
      <c r="U321" s="69"/>
      <c r="V321" s="37">
        <f>parameters!$J$4*TechniqueData[[#This Row],[Mitigations Utility]] + parameters!$J$5*TechniqueData[[#This Row],[Detections Utility]]</f>
        <v>4.7619047619047615E-3</v>
      </c>
      <c r="W321" s="37">
        <v>0</v>
      </c>
      <c r="X321" s="37">
        <v>0</v>
      </c>
      <c r="Y321" s="37">
        <v>0</v>
      </c>
      <c r="Z321" s="37">
        <v>1</v>
      </c>
      <c r="AA321" s="37">
        <v>0.01</v>
      </c>
      <c r="AB321" s="37">
        <v>0.01</v>
      </c>
      <c r="AC321" s="37"/>
      <c r="AD321" s="58" t="s">
        <v>1121</v>
      </c>
      <c r="AE321" s="37" t="str" cm="1">
        <f t="array" ref="AE321">IF(SUMPRODUCT(--(NOT(ISERR(SEARCH({"Process","Command","Script","WMI","Module","Pipe","Service"},AD321)))))&gt;0,"1","0")</f>
        <v>1</v>
      </c>
      <c r="AF321" s="37">
        <v>317</v>
      </c>
      <c r="AG321" s="37" t="str" cm="1">
        <f t="array" ref="AG321">IF(SUMPRODUCT(--(NOT(ISERR(SEARCH({"Network","Firewall"},AD321)))))&gt;0,"1","0")</f>
        <v>0</v>
      </c>
      <c r="AH321" s="37">
        <v>317</v>
      </c>
      <c r="AI321" s="37" t="str" cm="1">
        <f t="array" ref="AI321">IF(SUMPRODUCT(--(NOT(ISERR(SEARCH({"File","Group","Logon","Schedule","User","Registry","Active","Application"},AD321)))))&gt;0,"1","0")</f>
        <v>1</v>
      </c>
      <c r="AJ321" s="37">
        <v>317</v>
      </c>
      <c r="AK321" s="37" t="str" cm="1">
        <f t="array" ref="AK321">IF(SUMPRODUCT(--(NOT(ISERR(SEARCH({"Cloud","Cluster","Container","Image","Instance","Pod","Snapshot","Volume"},AD321)))))&gt;0,"1","0")</f>
        <v>0</v>
      </c>
      <c r="AL321" s="37">
        <v>317</v>
      </c>
      <c r="AM321" s="37" t="str" cm="1">
        <f t="array" ref="AM321">IF(SUMPRODUCT(--(NOT(ISERR(SEARCH({"Drive","Firmware","Host","Kernel"},AD321)))))&gt;0,"1","0")</f>
        <v>0</v>
      </c>
      <c r="AN321" s="37">
        <v>0</v>
      </c>
      <c r="AO321" s="37"/>
      <c r="AP321" s="37">
        <f>parameters!$J$21*TechniqueData[[#This Row],[TAT Utility]]+parameters!$J$22*TechniqueData[[#This Row],[Count Utility]]</f>
        <v>0.3</v>
      </c>
      <c r="AQ321" s="37">
        <f>(TechniqueData[[#This Row],[Total Top Att&amp;ck Score ]]-parameters!$D$19)/(parameters!$D$20-parameters!$D$19)</f>
        <v>44.314285714285717</v>
      </c>
      <c r="AR321" s="37">
        <f>IF(TechniqueData[[#This Row],[TAT Utility (unclipped)]]&gt;1,1, IF(TechniqueData[[#This Row],[TAT Utility (unclipped)]]&lt;0,0, TechniqueData[[#This Row],[TAT Utility (unclipped)]]) )</f>
        <v>1</v>
      </c>
      <c r="AS321" s="37">
        <f>(TechniqueData[[#This Row],[Ransomware (Total '# of ATT&amp;CK Observations)]]-parameters!$D$21)/(parameters!$D$22-parameters!$D$21)</f>
        <v>0</v>
      </c>
      <c r="AT321" s="37">
        <f>IF(TechniqueData[[#This Row],[Count Utility (unclipped)]]&gt;1,1, IF(TechniqueData[[#This Row],[Count Utility (unclipped)]]&lt;0,0, TechniqueData[[#This Row],[Count Utility (unclipped)]]) )</f>
        <v>0</v>
      </c>
      <c r="AU32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2" spans="1:47" ht="51" x14ac:dyDescent="0.2">
      <c r="A322" s="37">
        <f>parameters!$J$21*TechniqueData[[#This Row],[TAT Utility]]+parameters!$J$22*TechniqueData[[#This Row],[Count Utility]]</f>
        <v>0.4</v>
      </c>
      <c r="B322" s="37">
        <f t="shared" si="4"/>
        <v>207.09357980952379</v>
      </c>
      <c r="C322" s="37" t="s">
        <v>1122</v>
      </c>
      <c r="D322" s="58" t="s">
        <v>1123</v>
      </c>
      <c r="E322" s="37"/>
      <c r="F322" s="37">
        <v>1</v>
      </c>
      <c r="G322" s="37">
        <v>1</v>
      </c>
      <c r="H322" s="37">
        <f>parameters!$J$10*TechniqueData[[#This Row],[Before Utility]]+parameters!$J$11*TechniqueData[[#This Row],[After Utility]]</f>
        <v>0.1</v>
      </c>
      <c r="I322" s="37">
        <f>(TechniqueData[[#This Row],[Num. TID Before]]-parameters!$D$8)/(parameters!$D$9-parameters!$D$8)</f>
        <v>0.1</v>
      </c>
      <c r="J322" s="37">
        <f>IF(TechniqueData[[#This Row],[Before Utility (unclipped)]]&gt;1,1, IF(TechniqueData[[#This Row],[Before Utility (unclipped)]]&lt;0,0, TechniqueData[[#This Row],[Before Utility (unclipped)]]))</f>
        <v>0.1</v>
      </c>
      <c r="K322" s="37">
        <f>(TechniqueData[[#This Row],[Num. TID After]]-parameters!$D$10)/(parameters!$D$11-parameters!$D$10)</f>
        <v>0.1</v>
      </c>
      <c r="L322" s="37">
        <f>IF(TechniqueData[[#This Row],[After Utility (unclipped)]]&gt;1,1, IF(TechniqueData[[#This Row],[After Utility (unclipped)]]&lt;0,0, TechniqueData[[#This Row],[After Utility (unclipped)]]))</f>
        <v>0.1</v>
      </c>
      <c r="M322" s="37">
        <v>3.8871999999999997E-2</v>
      </c>
      <c r="N322" s="68">
        <v>0</v>
      </c>
      <c r="O322" s="68">
        <v>2</v>
      </c>
      <c r="P322" s="68">
        <v>3</v>
      </c>
      <c r="Q322" s="68">
        <v>0</v>
      </c>
      <c r="R322" s="69"/>
      <c r="S322" s="69">
        <v>0</v>
      </c>
      <c r="T322" s="69"/>
      <c r="U322" s="69">
        <v>0</v>
      </c>
      <c r="V322" s="37">
        <f>parameters!$J$4*TechniqueData[[#This Row],[Mitigations Utility]] + parameters!$J$5*TechniqueData[[#This Row],[Detections Utility]]</f>
        <v>2.3809523809523808E-2</v>
      </c>
      <c r="W322" s="37">
        <v>0</v>
      </c>
      <c r="X322" s="37">
        <v>0</v>
      </c>
      <c r="Y322" s="37">
        <v>0</v>
      </c>
      <c r="Z322" s="37">
        <v>5</v>
      </c>
      <c r="AA322" s="37">
        <v>0.05</v>
      </c>
      <c r="AB322" s="37">
        <v>0.05</v>
      </c>
      <c r="AC322" s="37"/>
      <c r="AD322" s="58" t="s">
        <v>1124</v>
      </c>
      <c r="AE322" s="37" t="str" cm="1">
        <f t="array" ref="AE322">IF(SUMPRODUCT(--(NOT(ISERR(SEARCH({"Process","Command","Script","WMI","Module","Pipe","Service"},AD322)))))&gt;0,"1","0")</f>
        <v>1</v>
      </c>
      <c r="AF322" s="37">
        <v>318</v>
      </c>
      <c r="AG322" s="37" t="str" cm="1">
        <f t="array" ref="AG322">IF(SUMPRODUCT(--(NOT(ISERR(SEARCH({"Network","Firewall"},AD322)))))&gt;0,"1","0")</f>
        <v>1</v>
      </c>
      <c r="AH322" s="37">
        <v>318</v>
      </c>
      <c r="AI322" s="37" t="str" cm="1">
        <f t="array" ref="AI322">IF(SUMPRODUCT(--(NOT(ISERR(SEARCH({"File","Group","Logon","Schedule","User","Registry","Active","Application"},AD322)))))&gt;0,"1","0")</f>
        <v>0</v>
      </c>
      <c r="AJ322" s="37">
        <v>318</v>
      </c>
      <c r="AK322" s="37" t="str" cm="1">
        <f t="array" ref="AK322">IF(SUMPRODUCT(--(NOT(ISERR(SEARCH({"Cloud","Cluster","Container","Image","Instance","Pod","Snapshot","Volume"},AD322)))))&gt;0,"1","0")</f>
        <v>0</v>
      </c>
      <c r="AL322" s="37">
        <v>318</v>
      </c>
      <c r="AM322" s="37" t="str" cm="1">
        <f t="array" ref="AM322">IF(SUMPRODUCT(--(NOT(ISERR(SEARCH({"Drive","Firmware","Host","Kernel"},AD322)))))&gt;0,"1","0")</f>
        <v>0</v>
      </c>
      <c r="AN322" s="37">
        <v>0</v>
      </c>
      <c r="AO322" s="37">
        <v>3</v>
      </c>
      <c r="AP322" s="37">
        <f>parameters!$J$21*TechniqueData[[#This Row],[TAT Utility]]+parameters!$J$22*TechniqueData[[#This Row],[Count Utility]]</f>
        <v>0.4</v>
      </c>
      <c r="AQ322" s="37">
        <f>(TechniqueData[[#This Row],[Total Top Att&amp;ck Score ]]-parameters!$D$19)/(parameters!$D$20-parameters!$D$19)</f>
        <v>69.031193269841268</v>
      </c>
      <c r="AR322" s="37">
        <f>IF(TechniqueData[[#This Row],[TAT Utility (unclipped)]]&gt;1,1, IF(TechniqueData[[#This Row],[TAT Utility (unclipped)]]&lt;0,0, TechniqueData[[#This Row],[TAT Utility (unclipped)]]) )</f>
        <v>1</v>
      </c>
      <c r="AS322" s="37">
        <f>(TechniqueData[[#This Row],[Ransomware (Total '# of ATT&amp;CK Observations)]]-parameters!$D$21)/(parameters!$D$22-parameters!$D$21)</f>
        <v>0.14285714285714285</v>
      </c>
      <c r="AT322" s="37">
        <f>IF(TechniqueData[[#This Row],[Count Utility (unclipped)]]&gt;1,1, IF(TechniqueData[[#This Row],[Count Utility (unclipped)]]&lt;0,0, TechniqueData[[#This Row],[Count Utility (unclipped)]]) )</f>
        <v>0.14285714285714285</v>
      </c>
      <c r="AU32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5.002228090702947</v>
      </c>
    </row>
    <row r="323" spans="1:47" ht="51" x14ac:dyDescent="0.2">
      <c r="A323" s="37">
        <f>parameters!$J$21*TechniqueData[[#This Row],[TAT Utility]]+parameters!$J$22*TechniqueData[[#This Row],[Count Utility]]</f>
        <v>0.36666666666666664</v>
      </c>
      <c r="B323" s="37">
        <f t="shared" si="4"/>
        <v>170.26666666666665</v>
      </c>
      <c r="C323" s="37" t="s">
        <v>1125</v>
      </c>
      <c r="D323" s="58" t="s">
        <v>1123</v>
      </c>
      <c r="E323" s="37" t="s">
        <v>1126</v>
      </c>
      <c r="F323" s="37">
        <v>1</v>
      </c>
      <c r="G323" s="37">
        <v>1</v>
      </c>
      <c r="H323" s="37">
        <f>parameters!$J$10*TechniqueData[[#This Row],[Before Utility]]+parameters!$J$11*TechniqueData[[#This Row],[After Utility]]</f>
        <v>0.1</v>
      </c>
      <c r="I323" s="37">
        <f>(TechniqueData[[#This Row],[Num. TID Before]]-parameters!$D$8)/(parameters!$D$9-parameters!$D$8)</f>
        <v>0.1</v>
      </c>
      <c r="J323" s="37">
        <f>IF(TechniqueData[[#This Row],[Before Utility (unclipped)]]&gt;1,1, IF(TechniqueData[[#This Row],[Before Utility (unclipped)]]&lt;0,0, TechniqueData[[#This Row],[Before Utility (unclipped)]]))</f>
        <v>0.1</v>
      </c>
      <c r="K323" s="37">
        <f>(TechniqueData[[#This Row],[Num. TID After]]-parameters!$D$10)/(parameters!$D$11-parameters!$D$10)</f>
        <v>0.1</v>
      </c>
      <c r="L323" s="37">
        <f>IF(TechniqueData[[#This Row],[After Utility (unclipped)]]&gt;1,1, IF(TechniqueData[[#This Row],[After Utility (unclipped)]]&lt;0,0, TechniqueData[[#This Row],[After Utility (unclipped)]]))</f>
        <v>0.1</v>
      </c>
      <c r="M323" s="37">
        <v>0</v>
      </c>
      <c r="N323" s="68">
        <v>1</v>
      </c>
      <c r="O323" s="68">
        <v>4</v>
      </c>
      <c r="P323" s="68">
        <v>2</v>
      </c>
      <c r="Q323" s="68">
        <v>0</v>
      </c>
      <c r="R323" s="69"/>
      <c r="S323" s="69">
        <v>0</v>
      </c>
      <c r="T323" s="69"/>
      <c r="U323" s="69">
        <v>0</v>
      </c>
      <c r="V323" s="37">
        <f>parameters!$J$4*TechniqueData[[#This Row],[Mitigations Utility]] + parameters!$J$5*TechniqueData[[#This Row],[Detections Utility]]</f>
        <v>3.3333333333333333E-2</v>
      </c>
      <c r="W323" s="37">
        <v>0</v>
      </c>
      <c r="X323" s="37">
        <v>0</v>
      </c>
      <c r="Y323" s="37">
        <v>0</v>
      </c>
      <c r="Z323" s="37">
        <v>7</v>
      </c>
      <c r="AA323" s="37">
        <v>7.0000000000000007E-2</v>
      </c>
      <c r="AB323" s="37">
        <v>7.0000000000000007E-2</v>
      </c>
      <c r="AC323" s="37"/>
      <c r="AD323" s="58" t="s">
        <v>1124</v>
      </c>
      <c r="AE323" s="37" t="str" cm="1">
        <f t="array" ref="AE323">IF(SUMPRODUCT(--(NOT(ISERR(SEARCH({"Process","Command","Script","WMI","Module","Pipe","Service"},AD323)))))&gt;0,"1","0")</f>
        <v>1</v>
      </c>
      <c r="AF323" s="37">
        <v>319</v>
      </c>
      <c r="AG323" s="37" t="str" cm="1">
        <f t="array" ref="AG323">IF(SUMPRODUCT(--(NOT(ISERR(SEARCH({"Network","Firewall"},AD323)))))&gt;0,"1","0")</f>
        <v>1</v>
      </c>
      <c r="AH323" s="37">
        <v>319</v>
      </c>
      <c r="AI323" s="37" t="str" cm="1">
        <f t="array" ref="AI323">IF(SUMPRODUCT(--(NOT(ISERR(SEARCH({"File","Group","Logon","Schedule","User","Registry","Active","Application"},AD323)))))&gt;0,"1","0")</f>
        <v>0</v>
      </c>
      <c r="AJ323" s="37">
        <v>319</v>
      </c>
      <c r="AK323" s="37" t="str" cm="1">
        <f t="array" ref="AK323">IF(SUMPRODUCT(--(NOT(ISERR(SEARCH({"Cloud","Cluster","Container","Image","Instance","Pod","Snapshot","Volume"},AD323)))))&gt;0,"1","0")</f>
        <v>0</v>
      </c>
      <c r="AL323" s="37">
        <v>319</v>
      </c>
      <c r="AM323" s="37" t="str" cm="1">
        <f t="array" ref="AM323">IF(SUMPRODUCT(--(NOT(ISERR(SEARCH({"Drive","Firmware","Host","Kernel"},AD323)))))&gt;0,"1","0")</f>
        <v>0</v>
      </c>
      <c r="AN323" s="37">
        <v>0</v>
      </c>
      <c r="AO323" s="37">
        <v>2</v>
      </c>
      <c r="AP323" s="37">
        <f>parameters!$J$21*TechniqueData[[#This Row],[TAT Utility]]+parameters!$J$22*TechniqueData[[#This Row],[Count Utility]]</f>
        <v>0.36666666666666664</v>
      </c>
      <c r="AQ323" s="37">
        <f>(TechniqueData[[#This Row],[Total Top Att&amp;ck Score ]]-parameters!$D$19)/(parameters!$D$20-parameters!$D$19)</f>
        <v>56.755555555555553</v>
      </c>
      <c r="AR323" s="37">
        <f>IF(TechniqueData[[#This Row],[TAT Utility (unclipped)]]&gt;1,1, IF(TechniqueData[[#This Row],[TAT Utility (unclipped)]]&lt;0,0, TechniqueData[[#This Row],[TAT Utility (unclipped)]]) )</f>
        <v>1</v>
      </c>
      <c r="AS323" s="37">
        <f>(TechniqueData[[#This Row],[Ransomware (Total '# of ATT&amp;CK Observations)]]-parameters!$D$21)/(parameters!$D$22-parameters!$D$21)</f>
        <v>9.5238095238095233E-2</v>
      </c>
      <c r="AT323" s="37">
        <f>IF(TechniqueData[[#This Row],[Count Utility (unclipped)]]&gt;1,1, IF(TechniqueData[[#This Row],[Count Utility (unclipped)]]&lt;0,0, TechniqueData[[#This Row],[Count Utility (unclipped)]]) )</f>
        <v>9.5238095238095233E-2</v>
      </c>
      <c r="AU32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2.75026455026455</v>
      </c>
    </row>
    <row r="324" spans="1:47" ht="34" x14ac:dyDescent="0.2">
      <c r="A324" s="37">
        <f>parameters!$J$21*TechniqueData[[#This Row],[TAT Utility]]+parameters!$J$22*TechniqueData[[#This Row],[Count Utility]]</f>
        <v>0.3</v>
      </c>
      <c r="B324" s="37">
        <f t="shared" si="4"/>
        <v>439.36238200000003</v>
      </c>
      <c r="C324" s="37" t="s">
        <v>1127</v>
      </c>
      <c r="D324" s="58" t="s">
        <v>1128</v>
      </c>
      <c r="E324" s="37"/>
      <c r="F324" s="37">
        <v>1</v>
      </c>
      <c r="G324" s="37">
        <v>1</v>
      </c>
      <c r="H324" s="37">
        <f>parameters!$J$10*TechniqueData[[#This Row],[Before Utility]]+parameters!$J$11*TechniqueData[[#This Row],[After Utility]]</f>
        <v>0.1</v>
      </c>
      <c r="I324" s="37">
        <f>(TechniqueData[[#This Row],[Num. TID Before]]-parameters!$D$8)/(parameters!$D$9-parameters!$D$8)</f>
        <v>0.1</v>
      </c>
      <c r="J324" s="37">
        <f>IF(TechniqueData[[#This Row],[Before Utility (unclipped)]]&gt;1,1, IF(TechniqueData[[#This Row],[Before Utility (unclipped)]]&lt;0,0, TechniqueData[[#This Row],[Before Utility (unclipped)]]))</f>
        <v>0.1</v>
      </c>
      <c r="K324" s="37">
        <f>(TechniqueData[[#This Row],[Num. TID After]]-parameters!$D$10)/(parameters!$D$11-parameters!$D$10)</f>
        <v>0.1</v>
      </c>
      <c r="L324" s="37">
        <f>IF(TechniqueData[[#This Row],[After Utility (unclipped)]]&gt;1,1, IF(TechniqueData[[#This Row],[After Utility (unclipped)]]&lt;0,0, TechniqueData[[#This Row],[After Utility (unclipped)]]))</f>
        <v>0.1</v>
      </c>
      <c r="M324" s="37">
        <v>1.27E-4</v>
      </c>
      <c r="N324" s="68">
        <v>0</v>
      </c>
      <c r="O324" s="68">
        <v>1</v>
      </c>
      <c r="P324" s="68">
        <v>0</v>
      </c>
      <c r="Q324" s="68">
        <v>0</v>
      </c>
      <c r="R324" s="69" t="s">
        <v>1033</v>
      </c>
      <c r="S324" s="69">
        <v>9</v>
      </c>
      <c r="T324" s="69" t="s">
        <v>1129</v>
      </c>
      <c r="U324" s="69">
        <v>16</v>
      </c>
      <c r="V324" s="37">
        <f>parameters!$J$4*TechniqueData[[#This Row],[Mitigations Utility]] + parameters!$J$5*TechniqueData[[#This Row],[Detections Utility]]</f>
        <v>0.24285690476190477</v>
      </c>
      <c r="W324" s="37">
        <v>25</v>
      </c>
      <c r="X324" s="37">
        <v>0.45454499999999998</v>
      </c>
      <c r="Y324" s="37">
        <v>0.45454499999999998</v>
      </c>
      <c r="Z324" s="37">
        <v>1</v>
      </c>
      <c r="AA324" s="37">
        <v>0.01</v>
      </c>
      <c r="AB324" s="37">
        <v>0.01</v>
      </c>
      <c r="AC324" s="37"/>
      <c r="AD324" s="58" t="s">
        <v>1130</v>
      </c>
      <c r="AE324" s="37" t="str" cm="1">
        <f t="array" ref="AE324">IF(SUMPRODUCT(--(NOT(ISERR(SEARCH({"Process","Command","Script","WMI","Module","Pipe","Service"},AD324)))))&gt;0,"1","0")</f>
        <v>0</v>
      </c>
      <c r="AF324" s="37">
        <v>320</v>
      </c>
      <c r="AG324" s="37" t="str" cm="1">
        <f t="array" ref="AG324">IF(SUMPRODUCT(--(NOT(ISERR(SEARCH({"Network","Firewall"},AD324)))))&gt;0,"1","0")</f>
        <v>0</v>
      </c>
      <c r="AH324" s="37">
        <v>320</v>
      </c>
      <c r="AI324" s="37" t="str" cm="1">
        <f t="array" ref="AI324">IF(SUMPRODUCT(--(NOT(ISERR(SEARCH({"File","Group","Logon","Schedule","User","Registry","Active","Application"},AD324)))))&gt;0,"1","0")</f>
        <v>0</v>
      </c>
      <c r="AJ324" s="37">
        <v>320</v>
      </c>
      <c r="AK324" s="37" t="str" cm="1">
        <f t="array" ref="AK324">IF(SUMPRODUCT(--(NOT(ISERR(SEARCH({"Cloud","Cluster","Container","Image","Instance","Pod","Snapshot","Volume"},AD324)))))&gt;0,"1","0")</f>
        <v>1</v>
      </c>
      <c r="AL324" s="37">
        <v>320</v>
      </c>
      <c r="AM324" s="37" t="str" cm="1">
        <f t="array" ref="AM324">IF(SUMPRODUCT(--(NOT(ISERR(SEARCH({"Drive","Firmware","Host","Kernel"},AD324)))))&gt;0,"1","0")</f>
        <v>0</v>
      </c>
      <c r="AN324" s="37">
        <v>0</v>
      </c>
      <c r="AO324" s="37">
        <v>0</v>
      </c>
      <c r="AP324" s="37">
        <f>parameters!$J$21*TechniqueData[[#This Row],[TAT Utility]]+parameters!$J$22*TechniqueData[[#This Row],[Count Utility]]</f>
        <v>0.3</v>
      </c>
      <c r="AQ324" s="37">
        <f>(TechniqueData[[#This Row],[Total Top Att&amp;ck Score ]]-parameters!$D$19)/(parameters!$D$20-parameters!$D$19)</f>
        <v>146.45412733333333</v>
      </c>
      <c r="AR324" s="37">
        <f>IF(TechniqueData[[#This Row],[TAT Utility (unclipped)]]&gt;1,1, IF(TechniqueData[[#This Row],[TAT Utility (unclipped)]]&lt;0,0, TechniqueData[[#This Row],[TAT Utility (unclipped)]]) )</f>
        <v>1</v>
      </c>
      <c r="AS324" s="37">
        <f>(TechniqueData[[#This Row],[Ransomware (Total '# of ATT&amp;CK Observations)]]-parameters!$D$21)/(parameters!$D$22-parameters!$D$21)</f>
        <v>0</v>
      </c>
      <c r="AT324" s="37">
        <f>IF(TechniqueData[[#This Row],[Count Utility (unclipped)]]&gt;1,1, IF(TechniqueData[[#This Row],[Count Utility (unclipped)]]&lt;0,0, TechniqueData[[#This Row],[Count Utility (unclipped)]]) )</f>
        <v>0</v>
      </c>
      <c r="AU32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5" spans="1:47" ht="17" x14ac:dyDescent="0.2">
      <c r="A325" s="37">
        <f>parameters!$J$21*TechniqueData[[#This Row],[TAT Utility]]+parameters!$J$22*TechniqueData[[#This Row],[Count Utility]]</f>
        <v>0.3</v>
      </c>
      <c r="B325" s="37">
        <f t="shared" ref="B325:B388" si="5">SUM(H325,M325,V325)*(1+SUM(AF325,AH325,AJ325,AL325,AN325))</f>
        <v>189.6904761904762</v>
      </c>
      <c r="C325" s="37" t="s">
        <v>1131</v>
      </c>
      <c r="D325" s="58" t="s">
        <v>1132</v>
      </c>
      <c r="E325" s="37"/>
      <c r="F325" s="37">
        <v>1</v>
      </c>
      <c r="G325" s="37">
        <v>1</v>
      </c>
      <c r="H325" s="37">
        <f>parameters!$J$10*TechniqueData[[#This Row],[Before Utility]]+parameters!$J$11*TechniqueData[[#This Row],[After Utility]]</f>
        <v>0.1</v>
      </c>
      <c r="I325" s="37">
        <f>(TechniqueData[[#This Row],[Num. TID Before]]-parameters!$D$8)/(parameters!$D$9-parameters!$D$8)</f>
        <v>0.1</v>
      </c>
      <c r="J325" s="37">
        <f>IF(TechniqueData[[#This Row],[Before Utility (unclipped)]]&gt;1,1, IF(TechniqueData[[#This Row],[Before Utility (unclipped)]]&lt;0,0, TechniqueData[[#This Row],[Before Utility (unclipped)]]))</f>
        <v>0.1</v>
      </c>
      <c r="K325" s="37">
        <f>(TechniqueData[[#This Row],[Num. TID After]]-parameters!$D$10)/(parameters!$D$11-parameters!$D$10)</f>
        <v>0.1</v>
      </c>
      <c r="L325" s="37">
        <f>IF(TechniqueData[[#This Row],[After Utility (unclipped)]]&gt;1,1, IF(TechniqueData[[#This Row],[After Utility (unclipped)]]&lt;0,0, TechniqueData[[#This Row],[After Utility (unclipped)]]))</f>
        <v>0.1</v>
      </c>
      <c r="M325" s="37">
        <v>0</v>
      </c>
      <c r="N325" s="68">
        <v>0</v>
      </c>
      <c r="O325" s="68">
        <v>2</v>
      </c>
      <c r="P325" s="68">
        <v>1</v>
      </c>
      <c r="Q325" s="68">
        <v>7</v>
      </c>
      <c r="R325" s="69"/>
      <c r="S325" s="69">
        <v>0</v>
      </c>
      <c r="T325" s="69"/>
      <c r="U325" s="69">
        <v>0</v>
      </c>
      <c r="V325" s="37">
        <f>parameters!$J$4*TechniqueData[[#This Row],[Mitigations Utility]] + parameters!$J$5*TechniqueData[[#This Row],[Detections Utility]]</f>
        <v>4.7619047619047616E-2</v>
      </c>
      <c r="W325" s="37">
        <v>0</v>
      </c>
      <c r="X325" s="37">
        <v>0</v>
      </c>
      <c r="Y325" s="37">
        <v>0</v>
      </c>
      <c r="Z325" s="37">
        <v>10</v>
      </c>
      <c r="AA325" s="37">
        <v>0.1</v>
      </c>
      <c r="AB325" s="37">
        <v>0.1</v>
      </c>
      <c r="AC325" s="37"/>
      <c r="AD325" s="58" t="s">
        <v>1133</v>
      </c>
      <c r="AE325" s="37" t="str" cm="1">
        <f t="array" ref="AE325">IF(SUMPRODUCT(--(NOT(ISERR(SEARCH({"Process","Command","Script","WMI","Module","Pipe","Service"},AD325)))))&gt;0,"1","0")</f>
        <v>1</v>
      </c>
      <c r="AF325" s="37">
        <v>321</v>
      </c>
      <c r="AG325" s="37" t="str" cm="1">
        <f t="array" ref="AG325">IF(SUMPRODUCT(--(NOT(ISERR(SEARCH({"Network","Firewall"},AD325)))))&gt;0,"1","0")</f>
        <v>0</v>
      </c>
      <c r="AH325" s="37">
        <v>321</v>
      </c>
      <c r="AI325" s="37" t="str" cm="1">
        <f t="array" ref="AI325">IF(SUMPRODUCT(--(NOT(ISERR(SEARCH({"File","Group","Logon","Schedule","User","Registry","Active","Application"},AD325)))))&gt;0,"1","0")</f>
        <v>0</v>
      </c>
      <c r="AJ325" s="37">
        <v>321</v>
      </c>
      <c r="AK325" s="37" t="str" cm="1">
        <f t="array" ref="AK325">IF(SUMPRODUCT(--(NOT(ISERR(SEARCH({"Cloud","Cluster","Container","Image","Instance","Pod","Snapshot","Volume"},AD325)))))&gt;0,"1","0")</f>
        <v>1</v>
      </c>
      <c r="AL325" s="37">
        <v>321</v>
      </c>
      <c r="AM325" s="37" t="str" cm="1">
        <f t="array" ref="AM325">IF(SUMPRODUCT(--(NOT(ISERR(SEARCH({"Drive","Firmware","Host","Kernel"},AD325)))))&gt;0,"1","0")</f>
        <v>0</v>
      </c>
      <c r="AN325" s="37">
        <v>0</v>
      </c>
      <c r="AO325" s="37">
        <v>0</v>
      </c>
      <c r="AP325" s="37">
        <f>parameters!$J$21*TechniqueData[[#This Row],[TAT Utility]]+parameters!$J$22*TechniqueData[[#This Row],[Count Utility]]</f>
        <v>0.3</v>
      </c>
      <c r="AQ325" s="37">
        <f>(TechniqueData[[#This Row],[Total Top Att&amp;ck Score ]]-parameters!$D$19)/(parameters!$D$20-parameters!$D$19)</f>
        <v>63.230158730158735</v>
      </c>
      <c r="AR325" s="37">
        <f>IF(TechniqueData[[#This Row],[TAT Utility (unclipped)]]&gt;1,1, IF(TechniqueData[[#This Row],[TAT Utility (unclipped)]]&lt;0,0, TechniqueData[[#This Row],[TAT Utility (unclipped)]]) )</f>
        <v>1</v>
      </c>
      <c r="AS325" s="37">
        <f>(TechniqueData[[#This Row],[Ransomware (Total '# of ATT&amp;CK Observations)]]-parameters!$D$21)/(parameters!$D$22-parameters!$D$21)</f>
        <v>0</v>
      </c>
      <c r="AT325" s="37">
        <f>IF(TechniqueData[[#This Row],[Count Utility (unclipped)]]&gt;1,1, IF(TechniqueData[[#This Row],[Count Utility (unclipped)]]&lt;0,0, TechniqueData[[#This Row],[Count Utility (unclipped)]]) )</f>
        <v>0</v>
      </c>
      <c r="AU32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6" spans="1:47" ht="34" x14ac:dyDescent="0.2">
      <c r="A326" s="37">
        <f>parameters!$J$21*TechniqueData[[#This Row],[TAT Utility]]+parameters!$J$22*TechniqueData[[#This Row],[Count Utility]]</f>
        <v>0.3</v>
      </c>
      <c r="B326" s="37">
        <f t="shared" si="5"/>
        <v>794.88321057142855</v>
      </c>
      <c r="C326" s="37" t="s">
        <v>1134</v>
      </c>
      <c r="D326" s="58" t="s">
        <v>1135</v>
      </c>
      <c r="E326" s="37"/>
      <c r="F326" s="37">
        <v>3</v>
      </c>
      <c r="G326" s="37">
        <v>2</v>
      </c>
      <c r="H326" s="37">
        <f>parameters!$J$10*TechniqueData[[#This Row],[Before Utility]]+parameters!$J$11*TechniqueData[[#This Row],[After Utility]]</f>
        <v>0.25</v>
      </c>
      <c r="I326" s="37">
        <f>(TechniqueData[[#This Row],[Num. TID Before]]-parameters!$D$8)/(parameters!$D$9-parameters!$D$8)</f>
        <v>0.3</v>
      </c>
      <c r="J326" s="37">
        <f>IF(TechniqueData[[#This Row],[Before Utility (unclipped)]]&gt;1,1, IF(TechniqueData[[#This Row],[Before Utility (unclipped)]]&lt;0,0, TechniqueData[[#This Row],[Before Utility (unclipped)]]))</f>
        <v>0.3</v>
      </c>
      <c r="K326" s="37">
        <f>(TechniqueData[[#This Row],[Num. TID After]]-parameters!$D$10)/(parameters!$D$11-parameters!$D$10)</f>
        <v>0.2</v>
      </c>
      <c r="L326" s="37">
        <f>IF(TechniqueData[[#This Row],[After Utility (unclipped)]]&gt;1,1, IF(TechniqueData[[#This Row],[After Utility (unclipped)]]&lt;0,0, TechniqueData[[#This Row],[After Utility (unclipped)]]))</f>
        <v>0.2</v>
      </c>
      <c r="M326" s="37">
        <v>0</v>
      </c>
      <c r="N326" s="68">
        <v>0</v>
      </c>
      <c r="O326" s="68">
        <v>10</v>
      </c>
      <c r="P326" s="68">
        <v>3</v>
      </c>
      <c r="Q326" s="68">
        <v>0</v>
      </c>
      <c r="R326" s="69" t="s">
        <v>1136</v>
      </c>
      <c r="S326" s="69">
        <v>13</v>
      </c>
      <c r="T326" s="69" t="s">
        <v>1137</v>
      </c>
      <c r="U326" s="69">
        <v>19</v>
      </c>
      <c r="V326" s="37">
        <f>parameters!$J$4*TechniqueData[[#This Row],[Mitigations Utility]] + parameters!$J$5*TechniqueData[[#This Row],[Detections Utility]]</f>
        <v>0.3666665714285714</v>
      </c>
      <c r="W326" s="37">
        <v>32</v>
      </c>
      <c r="X326" s="37">
        <v>0.58181799999999995</v>
      </c>
      <c r="Y326" s="37">
        <v>0.58181799999999995</v>
      </c>
      <c r="Z326" s="37">
        <v>13</v>
      </c>
      <c r="AA326" s="37">
        <v>0.13</v>
      </c>
      <c r="AB326" s="37">
        <v>0.13</v>
      </c>
      <c r="AC326" s="37"/>
      <c r="AD326" s="58" t="s">
        <v>646</v>
      </c>
      <c r="AE326" s="37" t="str" cm="1">
        <f t="array" ref="AE326">IF(SUMPRODUCT(--(NOT(ISERR(SEARCH({"Process","Command","Script","WMI","Module","Pipe","Service"},AD326)))))&gt;0,"1","0")</f>
        <v>0</v>
      </c>
      <c r="AF326" s="37">
        <v>322</v>
      </c>
      <c r="AG326" s="37" t="str" cm="1">
        <f t="array" ref="AG326">IF(SUMPRODUCT(--(NOT(ISERR(SEARCH({"Network","Firewall"},AD326)))))&gt;0,"1","0")</f>
        <v>0</v>
      </c>
      <c r="AH326" s="37">
        <v>322</v>
      </c>
      <c r="AI326" s="37" t="str" cm="1">
        <f t="array" ref="AI326">IF(SUMPRODUCT(--(NOT(ISERR(SEARCH({"File","Group","Logon","Schedule","User","Registry","Active","Application"},AD326)))))&gt;0,"1","0")</f>
        <v>1</v>
      </c>
      <c r="AJ326" s="37">
        <v>322</v>
      </c>
      <c r="AK326" s="37" t="str" cm="1">
        <f t="array" ref="AK326">IF(SUMPRODUCT(--(NOT(ISERR(SEARCH({"Cloud","Cluster","Container","Image","Instance","Pod","Snapshot","Volume"},AD326)))))&gt;0,"1","0")</f>
        <v>0</v>
      </c>
      <c r="AL326" s="37">
        <v>322</v>
      </c>
      <c r="AM326" s="37" t="str" cm="1">
        <f t="array" ref="AM326">IF(SUMPRODUCT(--(NOT(ISERR(SEARCH({"Drive","Firmware","Host","Kernel"},AD326)))))&gt;0,"1","0")</f>
        <v>0</v>
      </c>
      <c r="AN326" s="37">
        <v>0</v>
      </c>
      <c r="AO326" s="37">
        <v>0</v>
      </c>
      <c r="AP326" s="37">
        <f>parameters!$J$21*TechniqueData[[#This Row],[TAT Utility]]+parameters!$J$22*TechniqueData[[#This Row],[Count Utility]]</f>
        <v>0.3</v>
      </c>
      <c r="AQ326" s="37">
        <f>(TechniqueData[[#This Row],[Total Top Att&amp;ck Score ]]-parameters!$D$19)/(parameters!$D$20-parameters!$D$19)</f>
        <v>264.96107019047616</v>
      </c>
      <c r="AR326" s="37">
        <f>IF(TechniqueData[[#This Row],[TAT Utility (unclipped)]]&gt;1,1, IF(TechniqueData[[#This Row],[TAT Utility (unclipped)]]&lt;0,0, TechniqueData[[#This Row],[TAT Utility (unclipped)]]) )</f>
        <v>1</v>
      </c>
      <c r="AS326" s="37">
        <f>(TechniqueData[[#This Row],[Ransomware (Total '# of ATT&amp;CK Observations)]]-parameters!$D$21)/(parameters!$D$22-parameters!$D$21)</f>
        <v>0</v>
      </c>
      <c r="AT326" s="37">
        <f>IF(TechniqueData[[#This Row],[Count Utility (unclipped)]]&gt;1,1, IF(TechniqueData[[#This Row],[Count Utility (unclipped)]]&lt;0,0, TechniqueData[[#This Row],[Count Utility (unclipped)]]) )</f>
        <v>0</v>
      </c>
      <c r="AU32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7" spans="1:47" ht="34" x14ac:dyDescent="0.2">
      <c r="A327" s="37">
        <f>parameters!$J$21*TechniqueData[[#This Row],[TAT Utility]]+parameters!$J$22*TechniqueData[[#This Row],[Count Utility]]</f>
        <v>0.4</v>
      </c>
      <c r="B327" s="37">
        <f t="shared" si="5"/>
        <v>120.06428571428572</v>
      </c>
      <c r="C327" s="37" t="s">
        <v>1138</v>
      </c>
      <c r="D327" s="58" t="s">
        <v>1139</v>
      </c>
      <c r="E327" s="37"/>
      <c r="F327" s="37">
        <v>1</v>
      </c>
      <c r="G327" s="37">
        <v>0</v>
      </c>
      <c r="H327" s="37">
        <f>parameters!$J$10*TechniqueData[[#This Row],[Before Utility]]+parameters!$J$11*TechniqueData[[#This Row],[After Utility]]</f>
        <v>0.05</v>
      </c>
      <c r="I327" s="37">
        <f>(TechniqueData[[#This Row],[Num. TID Before]]-parameters!$D$8)/(parameters!$D$9-parameters!$D$8)</f>
        <v>0.1</v>
      </c>
      <c r="J327" s="37">
        <f>IF(TechniqueData[[#This Row],[Before Utility (unclipped)]]&gt;1,1, IF(TechniqueData[[#This Row],[Before Utility (unclipped)]]&lt;0,0, TechniqueData[[#This Row],[Before Utility (unclipped)]]))</f>
        <v>0.1</v>
      </c>
      <c r="K327" s="37">
        <f>(TechniqueData[[#This Row],[Num. TID After]]-parameters!$D$10)/(parameters!$D$11-parameters!$D$10)</f>
        <v>0</v>
      </c>
      <c r="L327" s="37">
        <f>IF(TechniqueData[[#This Row],[After Utility (unclipped)]]&gt;1,1, IF(TechniqueData[[#This Row],[After Utility (unclipped)]]&lt;0,0, TechniqueData[[#This Row],[After Utility (unclipped)]]))</f>
        <v>0</v>
      </c>
      <c r="M327" s="37">
        <v>0</v>
      </c>
      <c r="N327" s="68">
        <v>0</v>
      </c>
      <c r="O327" s="68">
        <v>6</v>
      </c>
      <c r="P327" s="68">
        <v>0</v>
      </c>
      <c r="Q327" s="68">
        <v>3</v>
      </c>
      <c r="R327" s="69"/>
      <c r="S327" s="69">
        <v>0</v>
      </c>
      <c r="T327" s="69"/>
      <c r="U327" s="69">
        <v>0</v>
      </c>
      <c r="V327" s="37">
        <f>parameters!$J$4*TechniqueData[[#This Row],[Mitigations Utility]] + parameters!$J$5*TechniqueData[[#This Row],[Detections Utility]]</f>
        <v>4.2857142857142851E-2</v>
      </c>
      <c r="W327" s="37">
        <v>0</v>
      </c>
      <c r="X327" s="37">
        <v>0</v>
      </c>
      <c r="Y327" s="37">
        <v>0</v>
      </c>
      <c r="Z327" s="37">
        <v>9</v>
      </c>
      <c r="AA327" s="37">
        <v>0.09</v>
      </c>
      <c r="AB327" s="37">
        <v>0.09</v>
      </c>
      <c r="AC327" s="37"/>
      <c r="AD327" s="58" t="s">
        <v>1140</v>
      </c>
      <c r="AE327" s="37" t="str" cm="1">
        <f t="array" ref="AE327">IF(SUMPRODUCT(--(NOT(ISERR(SEARCH({"Process","Command","Script","WMI","Module","Pipe","Service"},AD327)))))&gt;0,"1","0")</f>
        <v>1</v>
      </c>
      <c r="AF327" s="37">
        <v>323</v>
      </c>
      <c r="AG327" s="37" t="str" cm="1">
        <f t="array" ref="AG327">IF(SUMPRODUCT(--(NOT(ISERR(SEARCH({"Network","Firewall"},AD327)))))&gt;0,"1","0")</f>
        <v>0</v>
      </c>
      <c r="AH327" s="37">
        <v>323</v>
      </c>
      <c r="AI327" s="37" t="str" cm="1">
        <f t="array" ref="AI327">IF(SUMPRODUCT(--(NOT(ISERR(SEARCH({"File","Group","Logon","Schedule","User","Registry","Active","Application"},AD327)))))&gt;0,"1","0")</f>
        <v>0</v>
      </c>
      <c r="AJ327" s="37">
        <v>323</v>
      </c>
      <c r="AK327" s="37" t="str" cm="1">
        <f t="array" ref="AK327">IF(SUMPRODUCT(--(NOT(ISERR(SEARCH({"Cloud","Cluster","Container","Image","Instance","Pod","Snapshot","Volume"},AD327)))))&gt;0,"1","0")</f>
        <v>0</v>
      </c>
      <c r="AL327" s="37">
        <v>323</v>
      </c>
      <c r="AM327" s="37" t="str" cm="1">
        <f t="array" ref="AM327">IF(SUMPRODUCT(--(NOT(ISERR(SEARCH({"Drive","Firmware","Host","Kernel"},AD327)))))&gt;0,"1","0")</f>
        <v>1</v>
      </c>
      <c r="AN327" s="37">
        <v>0</v>
      </c>
      <c r="AO327" s="37">
        <v>3</v>
      </c>
      <c r="AP327" s="37">
        <f>parameters!$J$21*TechniqueData[[#This Row],[TAT Utility]]+parameters!$J$22*TechniqueData[[#This Row],[Count Utility]]</f>
        <v>0.4</v>
      </c>
      <c r="AQ327" s="37">
        <f>(TechniqueData[[#This Row],[Total Top Att&amp;ck Score ]]-parameters!$D$19)/(parameters!$D$20-parameters!$D$19)</f>
        <v>40.021428571428572</v>
      </c>
      <c r="AR327" s="37">
        <f>IF(TechniqueData[[#This Row],[TAT Utility (unclipped)]]&gt;1,1, IF(TechniqueData[[#This Row],[TAT Utility (unclipped)]]&lt;0,0, TechniqueData[[#This Row],[TAT Utility (unclipped)]]) )</f>
        <v>1</v>
      </c>
      <c r="AS327" s="37">
        <f>(TechniqueData[[#This Row],[Ransomware (Total '# of ATT&amp;CK Observations)]]-parameters!$D$21)/(parameters!$D$22-parameters!$D$21)</f>
        <v>0.14285714285714285</v>
      </c>
      <c r="AT327" s="37">
        <f>IF(TechniqueData[[#This Row],[Count Utility (unclipped)]]&gt;1,1, IF(TechniqueData[[#This Row],[Count Utility (unclipped)]]&lt;0,0, TechniqueData[[#This Row],[Count Utility (unclipped)]]) )</f>
        <v>0.14285714285714285</v>
      </c>
      <c r="AU32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2.9301020408163265</v>
      </c>
    </row>
    <row r="328" spans="1:47" ht="34" x14ac:dyDescent="0.2">
      <c r="A328" s="37">
        <f>parameters!$J$21*TechniqueData[[#This Row],[TAT Utility]]+parameters!$J$22*TechniqueData[[#This Row],[Count Utility]]</f>
        <v>0.3</v>
      </c>
      <c r="B328" s="37">
        <f t="shared" si="5"/>
        <v>839.96221357142861</v>
      </c>
      <c r="C328" s="37" t="s">
        <v>1141</v>
      </c>
      <c r="D328" s="58" t="s">
        <v>1142</v>
      </c>
      <c r="E328" s="37"/>
      <c r="F328" s="37">
        <v>1</v>
      </c>
      <c r="G328" s="37">
        <v>1</v>
      </c>
      <c r="H328" s="37">
        <f>parameters!$J$10*TechniqueData[[#This Row],[Before Utility]]+parameters!$J$11*TechniqueData[[#This Row],[After Utility]]</f>
        <v>0.1</v>
      </c>
      <c r="I328" s="37">
        <f>(TechniqueData[[#This Row],[Num. TID Before]]-parameters!$D$8)/(parameters!$D$9-parameters!$D$8)</f>
        <v>0.1</v>
      </c>
      <c r="J328" s="37">
        <f>IF(TechniqueData[[#This Row],[Before Utility (unclipped)]]&gt;1,1, IF(TechniqueData[[#This Row],[Before Utility (unclipped)]]&lt;0,0, TechniqueData[[#This Row],[Before Utility (unclipped)]]))</f>
        <v>0.1</v>
      </c>
      <c r="K328" s="37">
        <f>(TechniqueData[[#This Row],[Num. TID After]]-parameters!$D$10)/(parameters!$D$11-parameters!$D$10)</f>
        <v>0.1</v>
      </c>
      <c r="L328" s="37">
        <f>IF(TechniqueData[[#This Row],[After Utility (unclipped)]]&gt;1,1, IF(TechniqueData[[#This Row],[After Utility (unclipped)]]&lt;0,0, TechniqueData[[#This Row],[After Utility (unclipped)]]))</f>
        <v>0.1</v>
      </c>
      <c r="M328" s="37">
        <v>0</v>
      </c>
      <c r="N328" s="68">
        <v>0</v>
      </c>
      <c r="O328" s="68">
        <v>0</v>
      </c>
      <c r="P328" s="68">
        <v>5</v>
      </c>
      <c r="Q328" s="68">
        <v>6</v>
      </c>
      <c r="R328" s="69" t="s">
        <v>1143</v>
      </c>
      <c r="S328" s="69">
        <v>19</v>
      </c>
      <c r="T328" s="69" t="s">
        <v>1144</v>
      </c>
      <c r="U328" s="69">
        <v>33</v>
      </c>
      <c r="V328" s="37">
        <f>parameters!$J$4*TechniqueData[[#This Row],[Mitigations Utility]] + parameters!$J$5*TechniqueData[[#This Row],[Detections Utility]]</f>
        <v>0.54761928571428575</v>
      </c>
      <c r="W328" s="37">
        <v>52</v>
      </c>
      <c r="X328" s="37">
        <v>0.94545500000000005</v>
      </c>
      <c r="Y328" s="37">
        <v>0.94545500000000005</v>
      </c>
      <c r="Z328" s="37">
        <v>11</v>
      </c>
      <c r="AA328" s="37">
        <v>0.11</v>
      </c>
      <c r="AB328" s="37">
        <v>0.11</v>
      </c>
      <c r="AC328" s="37"/>
      <c r="AD328" s="58" t="s">
        <v>1145</v>
      </c>
      <c r="AE328" s="37" t="str" cm="1">
        <f t="array" ref="AE328">IF(SUMPRODUCT(--(NOT(ISERR(SEARCH({"Process","Command","Script","WMI","Module","Pipe","Service"},AD328)))))&gt;0,"1","0")</f>
        <v>0</v>
      </c>
      <c r="AF328" s="37">
        <v>324</v>
      </c>
      <c r="AG328" s="37" t="str" cm="1">
        <f t="array" ref="AG328">IF(SUMPRODUCT(--(NOT(ISERR(SEARCH({"Network","Firewall"},AD328)))))&gt;0,"1","0")</f>
        <v>0</v>
      </c>
      <c r="AH328" s="37">
        <v>324</v>
      </c>
      <c r="AI328" s="37" t="str" cm="1">
        <f t="array" ref="AI328">IF(SUMPRODUCT(--(NOT(ISERR(SEARCH({"File","Group","Logon","Schedule","User","Registry","Active","Application"},AD328)))))&gt;0,"1","0")</f>
        <v>0</v>
      </c>
      <c r="AJ328" s="37">
        <v>324</v>
      </c>
      <c r="AK328" s="37" t="str" cm="1">
        <f t="array" ref="AK328">IF(SUMPRODUCT(--(NOT(ISERR(SEARCH({"Cloud","Cluster","Container","Image","Instance","Pod","Snapshot","Volume"},AD328)))))&gt;0,"1","0")</f>
        <v>1</v>
      </c>
      <c r="AL328" s="37">
        <v>324</v>
      </c>
      <c r="AM328" s="37" t="str" cm="1">
        <f t="array" ref="AM328">IF(SUMPRODUCT(--(NOT(ISERR(SEARCH({"Drive","Firmware","Host","Kernel"},AD328)))))&gt;0,"1","0")</f>
        <v>0</v>
      </c>
      <c r="AN328" s="37">
        <v>0</v>
      </c>
      <c r="AO328" s="37">
        <v>0</v>
      </c>
      <c r="AP328" s="37">
        <f>parameters!$J$21*TechniqueData[[#This Row],[TAT Utility]]+parameters!$J$22*TechniqueData[[#This Row],[Count Utility]]</f>
        <v>0.3</v>
      </c>
      <c r="AQ328" s="37">
        <f>(TechniqueData[[#This Row],[Total Top Att&amp;ck Score ]]-parameters!$D$19)/(parameters!$D$20-parameters!$D$19)</f>
        <v>279.98740452380952</v>
      </c>
      <c r="AR328" s="37">
        <f>IF(TechniqueData[[#This Row],[TAT Utility (unclipped)]]&gt;1,1, IF(TechniqueData[[#This Row],[TAT Utility (unclipped)]]&lt;0,0, TechniqueData[[#This Row],[TAT Utility (unclipped)]]) )</f>
        <v>1</v>
      </c>
      <c r="AS328" s="37">
        <f>(TechniqueData[[#This Row],[Ransomware (Total '# of ATT&amp;CK Observations)]]-parameters!$D$21)/(parameters!$D$22-parameters!$D$21)</f>
        <v>0</v>
      </c>
      <c r="AT328" s="37">
        <f>IF(TechniqueData[[#This Row],[Count Utility (unclipped)]]&gt;1,1, IF(TechniqueData[[#This Row],[Count Utility (unclipped)]]&lt;0,0, TechniqueData[[#This Row],[Count Utility (unclipped)]]) )</f>
        <v>0</v>
      </c>
      <c r="AU32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9" spans="1:47" ht="51" x14ac:dyDescent="0.2">
      <c r="A329" s="37">
        <f>parameters!$J$21*TechniqueData[[#This Row],[TAT Utility]]+parameters!$J$22*TechniqueData[[#This Row],[Count Utility]]</f>
        <v>0.3</v>
      </c>
      <c r="B329" s="37">
        <f t="shared" si="5"/>
        <v>164.17380952380952</v>
      </c>
      <c r="C329" s="37" t="s">
        <v>1146</v>
      </c>
      <c r="D329" s="58" t="s">
        <v>1147</v>
      </c>
      <c r="E329" s="37"/>
      <c r="F329" s="37">
        <v>1</v>
      </c>
      <c r="G329" s="37">
        <v>0</v>
      </c>
      <c r="H329" s="37">
        <f>parameters!$J$10*TechniqueData[[#This Row],[Before Utility]]+parameters!$J$11*TechniqueData[[#This Row],[After Utility]]</f>
        <v>0.05</v>
      </c>
      <c r="I329" s="37">
        <f>(TechniqueData[[#This Row],[Num. TID Before]]-parameters!$D$8)/(parameters!$D$9-parameters!$D$8)</f>
        <v>0.1</v>
      </c>
      <c r="J329" s="37">
        <f>IF(TechniqueData[[#This Row],[Before Utility (unclipped)]]&gt;1,1, IF(TechniqueData[[#This Row],[Before Utility (unclipped)]]&lt;0,0, TechniqueData[[#This Row],[Before Utility (unclipped)]]))</f>
        <v>0.1</v>
      </c>
      <c r="K329" s="37">
        <f>(TechniqueData[[#This Row],[Num. TID After]]-parameters!$D$10)/(parameters!$D$11-parameters!$D$10)</f>
        <v>0</v>
      </c>
      <c r="L329" s="37">
        <f>IF(TechniqueData[[#This Row],[After Utility (unclipped)]]&gt;1,1, IF(TechniqueData[[#This Row],[After Utility (unclipped)]]&lt;0,0, TechniqueData[[#This Row],[After Utility (unclipped)]]))</f>
        <v>0</v>
      </c>
      <c r="M329" s="37">
        <v>0</v>
      </c>
      <c r="N329" s="68">
        <v>0</v>
      </c>
      <c r="O329" s="68">
        <v>3</v>
      </c>
      <c r="P329" s="68">
        <v>9</v>
      </c>
      <c r="Q329" s="68">
        <v>4</v>
      </c>
      <c r="R329" s="69"/>
      <c r="S329" s="69">
        <v>0</v>
      </c>
      <c r="T329" s="69"/>
      <c r="U329" s="69">
        <v>0</v>
      </c>
      <c r="V329" s="37">
        <f>parameters!$J$4*TechniqueData[[#This Row],[Mitigations Utility]] + parameters!$J$5*TechniqueData[[#This Row],[Detections Utility]]</f>
        <v>7.6190476190476183E-2</v>
      </c>
      <c r="W329" s="37">
        <v>0</v>
      </c>
      <c r="X329" s="37">
        <v>0</v>
      </c>
      <c r="Y329" s="37">
        <v>0</v>
      </c>
      <c r="Z329" s="37">
        <v>16</v>
      </c>
      <c r="AA329" s="37">
        <v>0.16</v>
      </c>
      <c r="AB329" s="37">
        <v>0.16</v>
      </c>
      <c r="AC329" s="37"/>
      <c r="AD329" s="58" t="s">
        <v>1148</v>
      </c>
      <c r="AE329" s="37" t="str" cm="1">
        <f t="array" ref="AE329">IF(SUMPRODUCT(--(NOT(ISERR(SEARCH({"Process","Command","Script","WMI","Module","Pipe","Service"},AD329)))))&gt;0,"1","0")</f>
        <v>0</v>
      </c>
      <c r="AF329" s="37">
        <v>325</v>
      </c>
      <c r="AG329" s="37" t="str" cm="1">
        <f t="array" ref="AG329">IF(SUMPRODUCT(--(NOT(ISERR(SEARCH({"Network","Firewall"},AD329)))))&gt;0,"1","0")</f>
        <v>0</v>
      </c>
      <c r="AH329" s="37">
        <v>325</v>
      </c>
      <c r="AI329" s="37" t="str" cm="1">
        <f t="array" ref="AI329">IF(SUMPRODUCT(--(NOT(ISERR(SEARCH({"File","Group","Logon","Schedule","User","Registry","Active","Application"},AD329)))))&gt;0,"1","0")</f>
        <v>1</v>
      </c>
      <c r="AJ329" s="37">
        <v>325</v>
      </c>
      <c r="AK329" s="37" t="str" cm="1">
        <f t="array" ref="AK329">IF(SUMPRODUCT(--(NOT(ISERR(SEARCH({"Cloud","Cluster","Container","Image","Instance","Pod","Snapshot","Volume"},AD329)))))&gt;0,"1","0")</f>
        <v>0</v>
      </c>
      <c r="AL329" s="37">
        <v>325</v>
      </c>
      <c r="AM329" s="37" t="str" cm="1">
        <f t="array" ref="AM329">IF(SUMPRODUCT(--(NOT(ISERR(SEARCH({"Drive","Firmware","Host","Kernel"},AD329)))))&gt;0,"1","0")</f>
        <v>0</v>
      </c>
      <c r="AN329" s="37">
        <v>0</v>
      </c>
      <c r="AO329" s="37">
        <v>0</v>
      </c>
      <c r="AP329" s="37">
        <f>parameters!$J$21*TechniqueData[[#This Row],[TAT Utility]]+parameters!$J$22*TechniqueData[[#This Row],[Count Utility]]</f>
        <v>0.3</v>
      </c>
      <c r="AQ329" s="37">
        <f>(TechniqueData[[#This Row],[Total Top Att&amp;ck Score ]]-parameters!$D$19)/(parameters!$D$20-parameters!$D$19)</f>
        <v>54.724603174603175</v>
      </c>
      <c r="AR329" s="37">
        <f>IF(TechniqueData[[#This Row],[TAT Utility (unclipped)]]&gt;1,1, IF(TechniqueData[[#This Row],[TAT Utility (unclipped)]]&lt;0,0, TechniqueData[[#This Row],[TAT Utility (unclipped)]]) )</f>
        <v>1</v>
      </c>
      <c r="AS329" s="37">
        <f>(TechniqueData[[#This Row],[Ransomware (Total '# of ATT&amp;CK Observations)]]-parameters!$D$21)/(parameters!$D$22-parameters!$D$21)</f>
        <v>0</v>
      </c>
      <c r="AT329" s="37">
        <f>IF(TechniqueData[[#This Row],[Count Utility (unclipped)]]&gt;1,1, IF(TechniqueData[[#This Row],[Count Utility (unclipped)]]&lt;0,0, TechniqueData[[#This Row],[Count Utility (unclipped)]]) )</f>
        <v>0</v>
      </c>
      <c r="AU32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0" spans="1:47" ht="51" x14ac:dyDescent="0.2">
      <c r="A330" s="37">
        <f>parameters!$J$21*TechniqueData[[#This Row],[TAT Utility]]+parameters!$J$22*TechniqueData[[#This Row],[Count Utility]]</f>
        <v>0.33333333333333331</v>
      </c>
      <c r="B330" s="37">
        <f t="shared" si="5"/>
        <v>391.50000000000006</v>
      </c>
      <c r="C330" s="37" t="s">
        <v>1149</v>
      </c>
      <c r="D330" s="58" t="s">
        <v>1150</v>
      </c>
      <c r="E330" s="37"/>
      <c r="F330" s="37">
        <v>4</v>
      </c>
      <c r="G330" s="37">
        <v>2</v>
      </c>
      <c r="H330" s="37">
        <f>parameters!$J$10*TechniqueData[[#This Row],[Before Utility]]+parameters!$J$11*TechniqueData[[#This Row],[After Utility]]</f>
        <v>0.30000000000000004</v>
      </c>
      <c r="I330" s="37">
        <f>(TechniqueData[[#This Row],[Num. TID Before]]-parameters!$D$8)/(parameters!$D$9-parameters!$D$8)</f>
        <v>0.4</v>
      </c>
      <c r="J330" s="37">
        <f>IF(TechniqueData[[#This Row],[Before Utility (unclipped)]]&gt;1,1, IF(TechniqueData[[#This Row],[Before Utility (unclipped)]]&lt;0,0, TechniqueData[[#This Row],[Before Utility (unclipped)]]))</f>
        <v>0.4</v>
      </c>
      <c r="K330" s="37">
        <f>(TechniqueData[[#This Row],[Num. TID After]]-parameters!$D$10)/(parameters!$D$11-parameters!$D$10)</f>
        <v>0.2</v>
      </c>
      <c r="L330" s="37">
        <f>IF(TechniqueData[[#This Row],[After Utility (unclipped)]]&gt;1,1, IF(TechniqueData[[#This Row],[After Utility (unclipped)]]&lt;0,0, TechniqueData[[#This Row],[After Utility (unclipped)]]))</f>
        <v>0.2</v>
      </c>
      <c r="M330" s="37">
        <v>0</v>
      </c>
      <c r="N330" s="68">
        <v>0</v>
      </c>
      <c r="O330" s="68">
        <v>0</v>
      </c>
      <c r="P330" s="68">
        <v>0</v>
      </c>
      <c r="Q330" s="68">
        <v>0</v>
      </c>
      <c r="R330" s="69"/>
      <c r="S330" s="69">
        <v>0</v>
      </c>
      <c r="T330" s="69"/>
      <c r="U330" s="69">
        <v>0</v>
      </c>
      <c r="V330" s="37">
        <f>parameters!$J$4*TechniqueData[[#This Row],[Mitigations Utility]] + parameters!$J$5*TechniqueData[[#This Row],[Detections Utility]]</f>
        <v>0</v>
      </c>
      <c r="W330" s="37">
        <v>0</v>
      </c>
      <c r="X330" s="37">
        <v>0</v>
      </c>
      <c r="Y330" s="37">
        <v>0</v>
      </c>
      <c r="Z330" s="37">
        <v>0</v>
      </c>
      <c r="AA330" s="37">
        <v>0</v>
      </c>
      <c r="AB330" s="37">
        <v>0</v>
      </c>
      <c r="AC330" s="37"/>
      <c r="AD330" s="58" t="s">
        <v>1151</v>
      </c>
      <c r="AE330" s="37" t="str" cm="1">
        <f t="array" ref="AE330">IF(SUMPRODUCT(--(NOT(ISERR(SEARCH({"Process","Command","Script","WMI","Module","Pipe","Service"},AD330)))))&gt;0,"1","0")</f>
        <v>0</v>
      </c>
      <c r="AF330" s="37">
        <v>326</v>
      </c>
      <c r="AG330" s="37" t="str" cm="1">
        <f t="array" ref="AG330">IF(SUMPRODUCT(--(NOT(ISERR(SEARCH({"Network","Firewall"},AD330)))))&gt;0,"1","0")</f>
        <v>1</v>
      </c>
      <c r="AH330" s="37">
        <v>326</v>
      </c>
      <c r="AI330" s="37" t="str" cm="1">
        <f t="array" ref="AI330">IF(SUMPRODUCT(--(NOT(ISERR(SEARCH({"File","Group","Logon","Schedule","User","Registry","Active","Application"},AD330)))))&gt;0,"1","0")</f>
        <v>1</v>
      </c>
      <c r="AJ330" s="37">
        <v>326</v>
      </c>
      <c r="AK330" s="37" t="str" cm="1">
        <f t="array" ref="AK330">IF(SUMPRODUCT(--(NOT(ISERR(SEARCH({"Cloud","Cluster","Container","Image","Instance","Pod","Snapshot","Volume"},AD330)))))&gt;0,"1","0")</f>
        <v>0</v>
      </c>
      <c r="AL330" s="37">
        <v>326</v>
      </c>
      <c r="AM330" s="37" t="str" cm="1">
        <f t="array" ref="AM330">IF(SUMPRODUCT(--(NOT(ISERR(SEARCH({"Drive","Firmware","Host","Kernel"},AD330)))))&gt;0,"1","0")</f>
        <v>0</v>
      </c>
      <c r="AN330" s="37">
        <v>0</v>
      </c>
      <c r="AO330" s="37">
        <v>1</v>
      </c>
      <c r="AP330" s="37">
        <f>parameters!$J$21*TechniqueData[[#This Row],[TAT Utility]]+parameters!$J$22*TechniqueData[[#This Row],[Count Utility]]</f>
        <v>0.33333333333333331</v>
      </c>
      <c r="AQ330" s="37">
        <f>(TechniqueData[[#This Row],[Total Top Att&amp;ck Score ]]-parameters!$D$19)/(parameters!$D$20-parameters!$D$19)</f>
        <v>130.50000000000003</v>
      </c>
      <c r="AR330" s="37">
        <f>IF(TechniqueData[[#This Row],[TAT Utility (unclipped)]]&gt;1,1, IF(TechniqueData[[#This Row],[TAT Utility (unclipped)]]&lt;0,0, TechniqueData[[#This Row],[TAT Utility (unclipped)]]) )</f>
        <v>1</v>
      </c>
      <c r="AS330" s="37">
        <f>(TechniqueData[[#This Row],[Ransomware (Total '# of ATT&amp;CK Observations)]]-parameters!$D$21)/(parameters!$D$22-parameters!$D$21)</f>
        <v>4.7619047619047616E-2</v>
      </c>
      <c r="AT330" s="37">
        <f>IF(TechniqueData[[#This Row],[Count Utility (unclipped)]]&gt;1,1, IF(TechniqueData[[#This Row],[Count Utility (unclipped)]]&lt;0,0, TechniqueData[[#This Row],[Count Utility (unclipped)]]) )</f>
        <v>4.7619047619047616E-2</v>
      </c>
      <c r="AU33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3.1309523809523814</v>
      </c>
    </row>
    <row r="331" spans="1:47" ht="34" x14ac:dyDescent="0.2">
      <c r="A331" s="37">
        <f>parameters!$J$21*TechniqueData[[#This Row],[TAT Utility]]+parameters!$J$22*TechniqueData[[#This Row],[Count Utility]]</f>
        <v>0.3</v>
      </c>
      <c r="B331" s="37">
        <f t="shared" si="5"/>
        <v>230.63314633333334</v>
      </c>
      <c r="C331" s="37" t="s">
        <v>1152</v>
      </c>
      <c r="D331" s="58" t="s">
        <v>1153</v>
      </c>
      <c r="E331" s="37"/>
      <c r="F331" s="37">
        <v>1</v>
      </c>
      <c r="G331" s="37">
        <v>1</v>
      </c>
      <c r="H331" s="37">
        <f>parameters!$J$10*TechniqueData[[#This Row],[Before Utility]]+parameters!$J$11*TechniqueData[[#This Row],[After Utility]]</f>
        <v>0.1</v>
      </c>
      <c r="I331" s="37">
        <f>(TechniqueData[[#This Row],[Num. TID Before]]-parameters!$D$8)/(parameters!$D$9-parameters!$D$8)</f>
        <v>0.1</v>
      </c>
      <c r="J331" s="37">
        <f>IF(TechniqueData[[#This Row],[Before Utility (unclipped)]]&gt;1,1, IF(TechniqueData[[#This Row],[Before Utility (unclipped)]]&lt;0,0, TechniqueData[[#This Row],[Before Utility (unclipped)]]))</f>
        <v>0.1</v>
      </c>
      <c r="K331" s="37">
        <f>(TechniqueData[[#This Row],[Num. TID After]]-parameters!$D$10)/(parameters!$D$11-parameters!$D$10)</f>
        <v>0.1</v>
      </c>
      <c r="L331" s="37">
        <f>IF(TechniqueData[[#This Row],[After Utility (unclipped)]]&gt;1,1, IF(TechniqueData[[#This Row],[After Utility (unclipped)]]&lt;0,0, TechniqueData[[#This Row],[After Utility (unclipped)]]))</f>
        <v>0.1</v>
      </c>
      <c r="M331" s="37">
        <v>0</v>
      </c>
      <c r="N331" s="68">
        <v>0</v>
      </c>
      <c r="O331" s="68">
        <v>0</v>
      </c>
      <c r="P331" s="68">
        <v>0</v>
      </c>
      <c r="Q331" s="68">
        <v>8</v>
      </c>
      <c r="R331" s="69" t="s">
        <v>141</v>
      </c>
      <c r="S331" s="69">
        <v>3</v>
      </c>
      <c r="T331" s="69" t="s">
        <v>1154</v>
      </c>
      <c r="U331" s="69">
        <v>1</v>
      </c>
      <c r="V331" s="37">
        <f>parameters!$J$4*TechniqueData[[#This Row],[Mitigations Utility]] + parameters!$J$5*TechniqueData[[#This Row],[Detections Utility]]</f>
        <v>7.6190333333333332E-2</v>
      </c>
      <c r="W331" s="37">
        <v>4</v>
      </c>
      <c r="X331" s="37">
        <v>7.2727E-2</v>
      </c>
      <c r="Y331" s="37">
        <v>7.2727E-2</v>
      </c>
      <c r="Z331" s="37">
        <v>8</v>
      </c>
      <c r="AA331" s="37">
        <v>0.08</v>
      </c>
      <c r="AB331" s="37">
        <v>0.08</v>
      </c>
      <c r="AC331" s="37"/>
      <c r="AD331" s="58" t="s">
        <v>1155</v>
      </c>
      <c r="AE331" s="37" t="str" cm="1">
        <f t="array" ref="AE331">IF(SUMPRODUCT(--(NOT(ISERR(SEARCH({"Process","Command","Script","WMI","Module","Pipe","Service"},AD331)))))&gt;0,"1","0")</f>
        <v>0</v>
      </c>
      <c r="AF331" s="37">
        <v>327</v>
      </c>
      <c r="AG331" s="37" t="str" cm="1">
        <f t="array" ref="AG331">IF(SUMPRODUCT(--(NOT(ISERR(SEARCH({"Network","Firewall"},AD331)))))&gt;0,"1","0")</f>
        <v>0</v>
      </c>
      <c r="AH331" s="37">
        <v>327</v>
      </c>
      <c r="AI331" s="37" t="str" cm="1">
        <f t="array" ref="AI331">IF(SUMPRODUCT(--(NOT(ISERR(SEARCH({"File","Group","Logon","Schedule","User","Registry","Active","Application"},AD331)))))&gt;0,"1","0")</f>
        <v>0</v>
      </c>
      <c r="AJ331" s="37">
        <v>327</v>
      </c>
      <c r="AK331" s="37" t="str" cm="1">
        <f t="array" ref="AK331">IF(SUMPRODUCT(--(NOT(ISERR(SEARCH({"Cloud","Cluster","Container","Image","Instance","Pod","Snapshot","Volume"},AD331)))))&gt;0,"1","0")</f>
        <v>1</v>
      </c>
      <c r="AL331" s="37">
        <v>327</v>
      </c>
      <c r="AM331" s="37" t="str" cm="1">
        <f t="array" ref="AM331">IF(SUMPRODUCT(--(NOT(ISERR(SEARCH({"Drive","Firmware","Host","Kernel"},AD331)))))&gt;0,"1","0")</f>
        <v>0</v>
      </c>
      <c r="AN331" s="37">
        <v>0</v>
      </c>
      <c r="AO331" s="37">
        <v>0</v>
      </c>
      <c r="AP331" s="37">
        <f>parameters!$J$21*TechniqueData[[#This Row],[TAT Utility]]+parameters!$J$22*TechniqueData[[#This Row],[Count Utility]]</f>
        <v>0.3</v>
      </c>
      <c r="AQ331" s="37">
        <f>(TechniqueData[[#This Row],[Total Top Att&amp;ck Score ]]-parameters!$D$19)/(parameters!$D$20-parameters!$D$19)</f>
        <v>76.877715444444448</v>
      </c>
      <c r="AR331" s="37">
        <f>IF(TechniqueData[[#This Row],[TAT Utility (unclipped)]]&gt;1,1, IF(TechniqueData[[#This Row],[TAT Utility (unclipped)]]&lt;0,0, TechniqueData[[#This Row],[TAT Utility (unclipped)]]) )</f>
        <v>1</v>
      </c>
      <c r="AS331" s="37">
        <f>(TechniqueData[[#This Row],[Ransomware (Total '# of ATT&amp;CK Observations)]]-parameters!$D$21)/(parameters!$D$22-parameters!$D$21)</f>
        <v>0</v>
      </c>
      <c r="AT331" s="37">
        <f>IF(TechniqueData[[#This Row],[Count Utility (unclipped)]]&gt;1,1, IF(TechniqueData[[#This Row],[Count Utility (unclipped)]]&lt;0,0, TechniqueData[[#This Row],[Count Utility (unclipped)]]) )</f>
        <v>0</v>
      </c>
      <c r="AU33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2" spans="1:47" ht="85" x14ac:dyDescent="0.2">
      <c r="A332" s="37">
        <f>parameters!$J$21*TechniqueData[[#This Row],[TAT Utility]]+parameters!$J$22*TechniqueData[[#This Row],[Count Utility]]</f>
        <v>0.3</v>
      </c>
      <c r="B332" s="37">
        <f t="shared" si="5"/>
        <v>568.96685423809515</v>
      </c>
      <c r="C332" s="37" t="s">
        <v>1156</v>
      </c>
      <c r="D332" s="58" t="s">
        <v>1157</v>
      </c>
      <c r="E332" s="37"/>
      <c r="F332" s="37">
        <v>1</v>
      </c>
      <c r="G332" s="37">
        <v>1</v>
      </c>
      <c r="H332" s="37">
        <f>parameters!$J$10*TechniqueData[[#This Row],[Before Utility]]+parameters!$J$11*TechniqueData[[#This Row],[After Utility]]</f>
        <v>0.1</v>
      </c>
      <c r="I332" s="37">
        <f>(TechniqueData[[#This Row],[Num. TID Before]]-parameters!$D$8)/(parameters!$D$9-parameters!$D$8)</f>
        <v>0.1</v>
      </c>
      <c r="J332" s="37">
        <f>IF(TechniqueData[[#This Row],[Before Utility (unclipped)]]&gt;1,1, IF(TechniqueData[[#This Row],[Before Utility (unclipped)]]&lt;0,0, TechniqueData[[#This Row],[Before Utility (unclipped)]]))</f>
        <v>0.1</v>
      </c>
      <c r="K332" s="37">
        <f>(TechniqueData[[#This Row],[Num. TID After]]-parameters!$D$10)/(parameters!$D$11-parameters!$D$10)</f>
        <v>0.1</v>
      </c>
      <c r="L332" s="37">
        <f>IF(TechniqueData[[#This Row],[After Utility (unclipped)]]&gt;1,1, IF(TechniqueData[[#This Row],[After Utility (unclipped)]]&lt;0,0, TechniqueData[[#This Row],[After Utility (unclipped)]]))</f>
        <v>0.1</v>
      </c>
      <c r="M332" s="37">
        <v>0</v>
      </c>
      <c r="N332" s="68">
        <v>0</v>
      </c>
      <c r="O332" s="68">
        <v>4</v>
      </c>
      <c r="P332" s="68">
        <v>6</v>
      </c>
      <c r="Q332" s="68">
        <v>2</v>
      </c>
      <c r="R332" s="69" t="s">
        <v>1158</v>
      </c>
      <c r="S332" s="69">
        <v>9</v>
      </c>
      <c r="T332" s="69" t="s">
        <v>1159</v>
      </c>
      <c r="U332" s="69">
        <v>20</v>
      </c>
      <c r="V332" s="37">
        <f>parameters!$J$4*TechniqueData[[#This Row],[Mitigations Utility]] + parameters!$J$5*TechniqueData[[#This Row],[Detections Utility]]</f>
        <v>0.33333347619047615</v>
      </c>
      <c r="W332" s="37">
        <v>29</v>
      </c>
      <c r="X332" s="37">
        <v>0.52727299999999999</v>
      </c>
      <c r="Y332" s="37">
        <v>0.52727299999999999</v>
      </c>
      <c r="Z332" s="37">
        <v>12</v>
      </c>
      <c r="AA332" s="37">
        <v>0.12</v>
      </c>
      <c r="AB332" s="37">
        <v>0.12</v>
      </c>
      <c r="AC332" s="37"/>
      <c r="AD332" s="58" t="s">
        <v>1160</v>
      </c>
      <c r="AE332" s="37" t="str" cm="1">
        <f t="array" ref="AE332">IF(SUMPRODUCT(--(NOT(ISERR(SEARCH({"Process","Command","Script","WMI","Module","Pipe","Service"},AD332)))))&gt;0,"1","0")</f>
        <v>0</v>
      </c>
      <c r="AF332" s="37">
        <v>328</v>
      </c>
      <c r="AG332" s="37" t="str" cm="1">
        <f t="array" ref="AG332">IF(SUMPRODUCT(--(NOT(ISERR(SEARCH({"Network","Firewall"},AD332)))))&gt;0,"1","0")</f>
        <v>1</v>
      </c>
      <c r="AH332" s="37">
        <v>328</v>
      </c>
      <c r="AI332" s="37" t="str" cm="1">
        <f t="array" ref="AI332">IF(SUMPRODUCT(--(NOT(ISERR(SEARCH({"File","Group","Logon","Schedule","User","Registry","Active","Application"},AD332)))))&gt;0,"1","0")</f>
        <v>0</v>
      </c>
      <c r="AJ332" s="37">
        <v>328</v>
      </c>
      <c r="AK332" s="37" t="str" cm="1">
        <f t="array" ref="AK332">IF(SUMPRODUCT(--(NOT(ISERR(SEARCH({"Cloud","Cluster","Container","Image","Instance","Pod","Snapshot","Volume"},AD332)))))&gt;0,"1","0")</f>
        <v>1</v>
      </c>
      <c r="AL332" s="37">
        <v>328</v>
      </c>
      <c r="AM332" s="37" t="str" cm="1">
        <f t="array" ref="AM332">IF(SUMPRODUCT(--(NOT(ISERR(SEARCH({"Drive","Firmware","Host","Kernel"},AD332)))))&gt;0,"1","0")</f>
        <v>0</v>
      </c>
      <c r="AN332" s="37">
        <v>0</v>
      </c>
      <c r="AO332" s="37">
        <v>0</v>
      </c>
      <c r="AP332" s="37">
        <f>parameters!$J$21*TechniqueData[[#This Row],[TAT Utility]]+parameters!$J$22*TechniqueData[[#This Row],[Count Utility]]</f>
        <v>0.3</v>
      </c>
      <c r="AQ332" s="37">
        <f>(TechniqueData[[#This Row],[Total Top Att&amp;ck Score ]]-parameters!$D$19)/(parameters!$D$20-parameters!$D$19)</f>
        <v>189.65561807936504</v>
      </c>
      <c r="AR332" s="37">
        <f>IF(TechniqueData[[#This Row],[TAT Utility (unclipped)]]&gt;1,1, IF(TechniqueData[[#This Row],[TAT Utility (unclipped)]]&lt;0,0, TechniqueData[[#This Row],[TAT Utility (unclipped)]]) )</f>
        <v>1</v>
      </c>
      <c r="AS332" s="37">
        <f>(TechniqueData[[#This Row],[Ransomware (Total '# of ATT&amp;CK Observations)]]-parameters!$D$21)/(parameters!$D$22-parameters!$D$21)</f>
        <v>0</v>
      </c>
      <c r="AT332" s="37">
        <f>IF(TechniqueData[[#This Row],[Count Utility (unclipped)]]&gt;1,1, IF(TechniqueData[[#This Row],[Count Utility (unclipped)]]&lt;0,0, TechniqueData[[#This Row],[Count Utility (unclipped)]]) )</f>
        <v>0</v>
      </c>
      <c r="AU33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3" spans="1:47" ht="34" x14ac:dyDescent="0.2">
      <c r="A333" s="37">
        <f>parameters!$J$21*TechniqueData[[#This Row],[TAT Utility]]+parameters!$J$22*TechniqueData[[#This Row],[Count Utility]]</f>
        <v>0.3</v>
      </c>
      <c r="B333" s="37">
        <f t="shared" si="5"/>
        <v>294.75739371428568</v>
      </c>
      <c r="C333" s="37" t="s">
        <v>1161</v>
      </c>
      <c r="D333" s="58" t="s">
        <v>1162</v>
      </c>
      <c r="E333" s="37"/>
      <c r="F333" s="37">
        <v>1</v>
      </c>
      <c r="G333" s="37">
        <v>1</v>
      </c>
      <c r="H333" s="37">
        <f>parameters!$J$10*TechniqueData[[#This Row],[Before Utility]]+parameters!$J$11*TechniqueData[[#This Row],[After Utility]]</f>
        <v>0.1</v>
      </c>
      <c r="I333" s="37">
        <f>(TechniqueData[[#This Row],[Num. TID Before]]-parameters!$D$8)/(parameters!$D$9-parameters!$D$8)</f>
        <v>0.1</v>
      </c>
      <c r="J333" s="37">
        <f>IF(TechniqueData[[#This Row],[Before Utility (unclipped)]]&gt;1,1, IF(TechniqueData[[#This Row],[Before Utility (unclipped)]]&lt;0,0, TechniqueData[[#This Row],[Before Utility (unclipped)]]))</f>
        <v>0.1</v>
      </c>
      <c r="K333" s="37">
        <f>(TechniqueData[[#This Row],[Num. TID After]]-parameters!$D$10)/(parameters!$D$11-parameters!$D$10)</f>
        <v>0.1</v>
      </c>
      <c r="L333" s="37">
        <f>IF(TechniqueData[[#This Row],[After Utility (unclipped)]]&gt;1,1, IF(TechniqueData[[#This Row],[After Utility (unclipped)]]&lt;0,0, TechniqueData[[#This Row],[After Utility (unclipped)]]))</f>
        <v>0.1</v>
      </c>
      <c r="M333" s="37">
        <v>0</v>
      </c>
      <c r="N333" s="68">
        <v>0</v>
      </c>
      <c r="O333" s="68">
        <v>0</v>
      </c>
      <c r="P333" s="68">
        <v>0</v>
      </c>
      <c r="Q333" s="68">
        <v>0</v>
      </c>
      <c r="R333" s="69" t="s">
        <v>1163</v>
      </c>
      <c r="S333" s="69">
        <v>7</v>
      </c>
      <c r="T333" s="69" t="s">
        <v>597</v>
      </c>
      <c r="U333" s="69">
        <v>6</v>
      </c>
      <c r="V333" s="37">
        <f>parameters!$J$4*TechniqueData[[#This Row],[Mitigations Utility]] + parameters!$J$5*TechniqueData[[#This Row],[Detections Utility]]</f>
        <v>0.12380971428571429</v>
      </c>
      <c r="W333" s="37">
        <v>13</v>
      </c>
      <c r="X333" s="37">
        <v>0.23636399999999999</v>
      </c>
      <c r="Y333" s="37">
        <v>0.23636399999999999</v>
      </c>
      <c r="Z333" s="37">
        <v>0</v>
      </c>
      <c r="AA333" s="37">
        <v>0</v>
      </c>
      <c r="AB333" s="37">
        <v>0</v>
      </c>
      <c r="AC333" s="37"/>
      <c r="AD333" s="58" t="s">
        <v>559</v>
      </c>
      <c r="AE333" s="37" t="str" cm="1">
        <f t="array" ref="AE333">IF(SUMPRODUCT(--(NOT(ISERR(SEARCH({"Process","Command","Script","WMI","Module","Pipe","Service"},AD333)))))&gt;0,"1","0")</f>
        <v>0</v>
      </c>
      <c r="AF333" s="37">
        <v>329</v>
      </c>
      <c r="AG333" s="37" t="str" cm="1">
        <f t="array" ref="AG333">IF(SUMPRODUCT(--(NOT(ISERR(SEARCH({"Network","Firewall"},AD333)))))&gt;0,"1","0")</f>
        <v>0</v>
      </c>
      <c r="AH333" s="37">
        <v>329</v>
      </c>
      <c r="AI333" s="37" t="str" cm="1">
        <f t="array" ref="AI333">IF(SUMPRODUCT(--(NOT(ISERR(SEARCH({"File","Group","Logon","Schedule","User","Registry","Active","Application"},AD333)))))&gt;0,"1","0")</f>
        <v>1</v>
      </c>
      <c r="AJ333" s="37">
        <v>329</v>
      </c>
      <c r="AK333" s="37" t="str" cm="1">
        <f t="array" ref="AK333">IF(SUMPRODUCT(--(NOT(ISERR(SEARCH({"Cloud","Cluster","Container","Image","Instance","Pod","Snapshot","Volume"},AD333)))))&gt;0,"1","0")</f>
        <v>0</v>
      </c>
      <c r="AL333" s="37">
        <v>329</v>
      </c>
      <c r="AM333" s="37" t="str" cm="1">
        <f t="array" ref="AM333">IF(SUMPRODUCT(--(NOT(ISERR(SEARCH({"Drive","Firmware","Host","Kernel"},AD333)))))&gt;0,"1","0")</f>
        <v>0</v>
      </c>
      <c r="AN333" s="37">
        <v>0</v>
      </c>
      <c r="AO333" s="37">
        <v>0</v>
      </c>
      <c r="AP333" s="37">
        <f>parameters!$J$21*TechniqueData[[#This Row],[TAT Utility]]+parameters!$J$22*TechniqueData[[#This Row],[Count Utility]]</f>
        <v>0.3</v>
      </c>
      <c r="AQ333" s="37">
        <f>(TechniqueData[[#This Row],[Total Top Att&amp;ck Score ]]-parameters!$D$19)/(parameters!$D$20-parameters!$D$19)</f>
        <v>98.252464571428561</v>
      </c>
      <c r="AR333" s="37">
        <f>IF(TechniqueData[[#This Row],[TAT Utility (unclipped)]]&gt;1,1, IF(TechniqueData[[#This Row],[TAT Utility (unclipped)]]&lt;0,0, TechniqueData[[#This Row],[TAT Utility (unclipped)]]) )</f>
        <v>1</v>
      </c>
      <c r="AS333" s="37">
        <f>(TechniqueData[[#This Row],[Ransomware (Total '# of ATT&amp;CK Observations)]]-parameters!$D$21)/(parameters!$D$22-parameters!$D$21)</f>
        <v>0</v>
      </c>
      <c r="AT333" s="37">
        <f>IF(TechniqueData[[#This Row],[Count Utility (unclipped)]]&gt;1,1, IF(TechniqueData[[#This Row],[Count Utility (unclipped)]]&lt;0,0, TechniqueData[[#This Row],[Count Utility (unclipped)]]) )</f>
        <v>0</v>
      </c>
      <c r="AU33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4" spans="1:47" ht="17" x14ac:dyDescent="0.2">
      <c r="A334" s="37">
        <f>parameters!$J$21*TechniqueData[[#This Row],[TAT Utility]]+parameters!$J$22*TechniqueData[[#This Row],[Count Utility]]</f>
        <v>0.3</v>
      </c>
      <c r="B334" s="37">
        <f t="shared" si="5"/>
        <v>588.1597125238095</v>
      </c>
      <c r="C334" s="37" t="s">
        <v>1164</v>
      </c>
      <c r="D334" s="58" t="s">
        <v>1165</v>
      </c>
      <c r="E334" s="37"/>
      <c r="F334" s="37">
        <v>3</v>
      </c>
      <c r="G334" s="37">
        <v>2</v>
      </c>
      <c r="H334" s="37">
        <f>parameters!$J$10*TechniqueData[[#This Row],[Before Utility]]+parameters!$J$11*TechniqueData[[#This Row],[After Utility]]</f>
        <v>0.25</v>
      </c>
      <c r="I334" s="37">
        <f>(TechniqueData[[#This Row],[Num. TID Before]]-parameters!$D$8)/(parameters!$D$9-parameters!$D$8)</f>
        <v>0.3</v>
      </c>
      <c r="J334" s="37">
        <f>IF(TechniqueData[[#This Row],[Before Utility (unclipped)]]&gt;1,1, IF(TechniqueData[[#This Row],[Before Utility (unclipped)]]&lt;0,0, TechniqueData[[#This Row],[Before Utility (unclipped)]]))</f>
        <v>0.3</v>
      </c>
      <c r="K334" s="37">
        <f>(TechniqueData[[#This Row],[Num. TID After]]-parameters!$D$10)/(parameters!$D$11-parameters!$D$10)</f>
        <v>0.2</v>
      </c>
      <c r="L334" s="37">
        <f>IF(TechniqueData[[#This Row],[After Utility (unclipped)]]&gt;1,1, IF(TechniqueData[[#This Row],[After Utility (unclipped)]]&lt;0,0, TechniqueData[[#This Row],[After Utility (unclipped)]]))</f>
        <v>0.2</v>
      </c>
      <c r="M334" s="37">
        <v>0</v>
      </c>
      <c r="N334" s="68">
        <v>0</v>
      </c>
      <c r="O334" s="68">
        <v>2</v>
      </c>
      <c r="P334" s="68">
        <v>3</v>
      </c>
      <c r="Q334" s="68">
        <v>0</v>
      </c>
      <c r="R334" s="69" t="s">
        <v>1166</v>
      </c>
      <c r="S334" s="69">
        <v>8</v>
      </c>
      <c r="T334" s="69" t="s">
        <v>1167</v>
      </c>
      <c r="U334" s="69">
        <v>10</v>
      </c>
      <c r="V334" s="37">
        <f>parameters!$J$4*TechniqueData[[#This Row],[Mitigations Utility]] + parameters!$J$5*TechniqueData[[#This Row],[Detections Utility]]</f>
        <v>0.1952382380952381</v>
      </c>
      <c r="W334" s="37">
        <v>18</v>
      </c>
      <c r="X334" s="37">
        <v>0.32727299999999998</v>
      </c>
      <c r="Y334" s="37">
        <v>0.32727299999999998</v>
      </c>
      <c r="Z334" s="37">
        <v>5</v>
      </c>
      <c r="AA334" s="37">
        <v>0.05</v>
      </c>
      <c r="AB334" s="37">
        <v>0.05</v>
      </c>
      <c r="AC334" s="37"/>
      <c r="AD334" s="58" t="s">
        <v>1168</v>
      </c>
      <c r="AE334" s="37" t="str" cm="1">
        <f t="array" ref="AE334">IF(SUMPRODUCT(--(NOT(ISERR(SEARCH({"Process","Command","Script","WMI","Module","Pipe","Service"},AD334)))))&gt;0,"1","0")</f>
        <v>1</v>
      </c>
      <c r="AF334" s="37">
        <v>330</v>
      </c>
      <c r="AG334" s="37" t="str" cm="1">
        <f t="array" ref="AG334">IF(SUMPRODUCT(--(NOT(ISERR(SEARCH({"Network","Firewall"},AD334)))))&gt;0,"1","0")</f>
        <v>0</v>
      </c>
      <c r="AH334" s="37">
        <v>330</v>
      </c>
      <c r="AI334" s="37" t="str" cm="1">
        <f t="array" ref="AI334">IF(SUMPRODUCT(--(NOT(ISERR(SEARCH({"File","Group","Logon","Schedule","User","Registry","Active","Application"},AD334)))))&gt;0,"1","0")</f>
        <v>1</v>
      </c>
      <c r="AJ334" s="37">
        <v>330</v>
      </c>
      <c r="AK334" s="37" t="str" cm="1">
        <f t="array" ref="AK334">IF(SUMPRODUCT(--(NOT(ISERR(SEARCH({"Cloud","Cluster","Container","Image","Instance","Pod","Snapshot","Volume"},AD334)))))&gt;0,"1","0")</f>
        <v>0</v>
      </c>
      <c r="AL334" s="37">
        <v>330</v>
      </c>
      <c r="AM334" s="37" t="str" cm="1">
        <f t="array" ref="AM334">IF(SUMPRODUCT(--(NOT(ISERR(SEARCH({"Drive","Firmware","Host","Kernel"},AD334)))))&gt;0,"1","0")</f>
        <v>0</v>
      </c>
      <c r="AN334" s="37">
        <v>0</v>
      </c>
      <c r="AO334" s="37">
        <v>0</v>
      </c>
      <c r="AP334" s="37">
        <f>parameters!$J$21*TechniqueData[[#This Row],[TAT Utility]]+parameters!$J$22*TechniqueData[[#This Row],[Count Utility]]</f>
        <v>0.3</v>
      </c>
      <c r="AQ334" s="37">
        <f>(TechniqueData[[#This Row],[Total Top Att&amp;ck Score ]]-parameters!$D$19)/(parameters!$D$20-parameters!$D$19)</f>
        <v>196.0532375079365</v>
      </c>
      <c r="AR334" s="37">
        <f>IF(TechniqueData[[#This Row],[TAT Utility (unclipped)]]&gt;1,1, IF(TechniqueData[[#This Row],[TAT Utility (unclipped)]]&lt;0,0, TechniqueData[[#This Row],[TAT Utility (unclipped)]]) )</f>
        <v>1</v>
      </c>
      <c r="AS334" s="37">
        <f>(TechniqueData[[#This Row],[Ransomware (Total '# of ATT&amp;CK Observations)]]-parameters!$D$21)/(parameters!$D$22-parameters!$D$21)</f>
        <v>0</v>
      </c>
      <c r="AT334" s="37">
        <f>IF(TechniqueData[[#This Row],[Count Utility (unclipped)]]&gt;1,1, IF(TechniqueData[[#This Row],[Count Utility (unclipped)]]&lt;0,0, TechniqueData[[#This Row],[Count Utility (unclipped)]]) )</f>
        <v>0</v>
      </c>
      <c r="AU33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5" spans="1:47" ht="68" x14ac:dyDescent="0.2">
      <c r="A335" s="37">
        <f>parameters!$J$21*TechniqueData[[#This Row],[TAT Utility]]+parameters!$J$22*TechniqueData[[#This Row],[Count Utility]]</f>
        <v>0.3</v>
      </c>
      <c r="B335" s="37">
        <f t="shared" si="5"/>
        <v>556.13512023809528</v>
      </c>
      <c r="C335" s="37" t="s">
        <v>1169</v>
      </c>
      <c r="D335" s="58" t="s">
        <v>1170</v>
      </c>
      <c r="E335" s="37"/>
      <c r="F335" s="37">
        <v>1</v>
      </c>
      <c r="G335" s="37">
        <v>1</v>
      </c>
      <c r="H335" s="37">
        <f>parameters!$J$10*TechniqueData[[#This Row],[Before Utility]]+parameters!$J$11*TechniqueData[[#This Row],[After Utility]]</f>
        <v>0.1</v>
      </c>
      <c r="I335" s="37">
        <f>(TechniqueData[[#This Row],[Num. TID Before]]-parameters!$D$8)/(parameters!$D$9-parameters!$D$8)</f>
        <v>0.1</v>
      </c>
      <c r="J335" s="37">
        <f>IF(TechniqueData[[#This Row],[Before Utility (unclipped)]]&gt;1,1, IF(TechniqueData[[#This Row],[Before Utility (unclipped)]]&lt;0,0, TechniqueData[[#This Row],[Before Utility (unclipped)]]))</f>
        <v>0.1</v>
      </c>
      <c r="K335" s="37">
        <f>(TechniqueData[[#This Row],[Num. TID After]]-parameters!$D$10)/(parameters!$D$11-parameters!$D$10)</f>
        <v>0.1</v>
      </c>
      <c r="L335" s="37">
        <f>IF(TechniqueData[[#This Row],[After Utility (unclipped)]]&gt;1,1, IF(TechniqueData[[#This Row],[After Utility (unclipped)]]&lt;0,0, TechniqueData[[#This Row],[After Utility (unclipped)]]))</f>
        <v>0.1</v>
      </c>
      <c r="M335" s="37">
        <v>6.7699999999999998E-4</v>
      </c>
      <c r="N335" s="68">
        <v>0</v>
      </c>
      <c r="O335" s="68">
        <v>0</v>
      </c>
      <c r="P335" s="68">
        <v>0</v>
      </c>
      <c r="Q335" s="68">
        <v>1</v>
      </c>
      <c r="R335" s="69" t="s">
        <v>1171</v>
      </c>
      <c r="S335" s="69">
        <v>14</v>
      </c>
      <c r="T335" s="69" t="s">
        <v>1172</v>
      </c>
      <c r="U335" s="69">
        <v>19</v>
      </c>
      <c r="V335" s="37">
        <f>parameters!$J$4*TechniqueData[[#This Row],[Mitigations Utility]] + parameters!$J$5*TechniqueData[[#This Row],[Detections Utility]]</f>
        <v>0.31904761904761902</v>
      </c>
      <c r="W335" s="37">
        <v>33</v>
      </c>
      <c r="X335" s="37">
        <v>0.6</v>
      </c>
      <c r="Y335" s="37">
        <v>0.6</v>
      </c>
      <c r="Z335" s="37">
        <v>1</v>
      </c>
      <c r="AA335" s="37">
        <v>0.01</v>
      </c>
      <c r="AB335" s="37">
        <v>0.01</v>
      </c>
      <c r="AC335" s="37"/>
      <c r="AD335" s="58" t="s">
        <v>1173</v>
      </c>
      <c r="AE335" s="37" t="str" cm="1">
        <f t="array" ref="AE335">IF(SUMPRODUCT(--(NOT(ISERR(SEARCH({"Process","Command","Script","WMI","Module","Pipe","Service"},AD335)))))&gt;0,"1","0")</f>
        <v>1</v>
      </c>
      <c r="AF335" s="37">
        <v>331</v>
      </c>
      <c r="AG335" s="37" t="str" cm="1">
        <f t="array" ref="AG335">IF(SUMPRODUCT(--(NOT(ISERR(SEARCH({"Network","Firewall"},AD335)))))&gt;0,"1","0")</f>
        <v>1</v>
      </c>
      <c r="AH335" s="37">
        <v>331</v>
      </c>
      <c r="AI335" s="37" t="str" cm="1">
        <f t="array" ref="AI335">IF(SUMPRODUCT(--(NOT(ISERR(SEARCH({"File","Group","Logon","Schedule","User","Registry","Active","Application"},AD335)))))&gt;0,"1","0")</f>
        <v>0</v>
      </c>
      <c r="AJ335" s="37">
        <v>331</v>
      </c>
      <c r="AK335" s="37" t="str" cm="1">
        <f t="array" ref="AK335">IF(SUMPRODUCT(--(NOT(ISERR(SEARCH({"Cloud","Cluster","Container","Image","Instance","Pod","Snapshot","Volume"},AD335)))))&gt;0,"1","0")</f>
        <v>0</v>
      </c>
      <c r="AL335" s="37">
        <v>331</v>
      </c>
      <c r="AM335" s="37" t="str" cm="1">
        <f t="array" ref="AM335">IF(SUMPRODUCT(--(NOT(ISERR(SEARCH({"Drive","Firmware","Host","Kernel"},AD335)))))&gt;0,"1","0")</f>
        <v>1</v>
      </c>
      <c r="AN335" s="37">
        <v>0</v>
      </c>
      <c r="AO335" s="37">
        <v>0</v>
      </c>
      <c r="AP335" s="37">
        <f>parameters!$J$21*TechniqueData[[#This Row],[TAT Utility]]+parameters!$J$22*TechniqueData[[#This Row],[Count Utility]]</f>
        <v>0.3</v>
      </c>
      <c r="AQ335" s="37">
        <f>(TechniqueData[[#This Row],[Total Top Att&amp;ck Score ]]-parameters!$D$19)/(parameters!$D$20-parameters!$D$19)</f>
        <v>185.37837341269844</v>
      </c>
      <c r="AR335" s="37">
        <f>IF(TechniqueData[[#This Row],[TAT Utility (unclipped)]]&gt;1,1, IF(TechniqueData[[#This Row],[TAT Utility (unclipped)]]&lt;0,0, TechniqueData[[#This Row],[TAT Utility (unclipped)]]) )</f>
        <v>1</v>
      </c>
      <c r="AS335" s="37">
        <f>(TechniqueData[[#This Row],[Ransomware (Total '# of ATT&amp;CK Observations)]]-parameters!$D$21)/(parameters!$D$22-parameters!$D$21)</f>
        <v>0</v>
      </c>
      <c r="AT335" s="37">
        <f>IF(TechniqueData[[#This Row],[Count Utility (unclipped)]]&gt;1,1, IF(TechniqueData[[#This Row],[Count Utility (unclipped)]]&lt;0,0, TechniqueData[[#This Row],[Count Utility (unclipped)]]) )</f>
        <v>0</v>
      </c>
      <c r="AU33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6" spans="1:47" ht="17" x14ac:dyDescent="0.2">
      <c r="A336" s="37">
        <f>parameters!$J$21*TechniqueData[[#This Row],[TAT Utility]]+parameters!$J$22*TechniqueData[[#This Row],[Count Utility]]</f>
        <v>0.3</v>
      </c>
      <c r="B336" s="37">
        <f t="shared" si="5"/>
        <v>537.92831828571445</v>
      </c>
      <c r="C336" s="37" t="s">
        <v>1174</v>
      </c>
      <c r="D336" s="58" t="s">
        <v>1170</v>
      </c>
      <c r="E336" s="37" t="s">
        <v>1175</v>
      </c>
      <c r="F336" s="37">
        <v>1</v>
      </c>
      <c r="G336" s="37">
        <v>1</v>
      </c>
      <c r="H336" s="37">
        <f>parameters!$J$10*TechniqueData[[#This Row],[Before Utility]]+parameters!$J$11*TechniqueData[[#This Row],[After Utility]]</f>
        <v>0.1</v>
      </c>
      <c r="I336" s="37">
        <f>(TechniqueData[[#This Row],[Num. TID Before]]-parameters!$D$8)/(parameters!$D$9-parameters!$D$8)</f>
        <v>0.1</v>
      </c>
      <c r="J336" s="37">
        <f>IF(TechniqueData[[#This Row],[Before Utility (unclipped)]]&gt;1,1, IF(TechniqueData[[#This Row],[Before Utility (unclipped)]]&lt;0,0, TechniqueData[[#This Row],[Before Utility (unclipped)]]))</f>
        <v>0.1</v>
      </c>
      <c r="K336" s="37">
        <f>(TechniqueData[[#This Row],[Num. TID After]]-parameters!$D$10)/(parameters!$D$11-parameters!$D$10)</f>
        <v>0.1</v>
      </c>
      <c r="L336" s="37">
        <f>IF(TechniqueData[[#This Row],[After Utility (unclipped)]]&gt;1,1, IF(TechniqueData[[#This Row],[After Utility (unclipped)]]&lt;0,0, TechniqueData[[#This Row],[After Utility (unclipped)]]))</f>
        <v>0.1</v>
      </c>
      <c r="M336" s="37">
        <v>0</v>
      </c>
      <c r="N336" s="68">
        <v>0</v>
      </c>
      <c r="O336" s="68">
        <v>2</v>
      </c>
      <c r="P336" s="68">
        <v>0</v>
      </c>
      <c r="Q336" s="68">
        <v>0</v>
      </c>
      <c r="R336" s="69" t="s">
        <v>1176</v>
      </c>
      <c r="S336" s="69">
        <v>13</v>
      </c>
      <c r="T336" s="69" t="s">
        <v>1177</v>
      </c>
      <c r="U336" s="69">
        <v>18</v>
      </c>
      <c r="V336" s="37">
        <f>parameters!$J$4*TechniqueData[[#This Row],[Mitigations Utility]] + parameters!$J$5*TechniqueData[[#This Row],[Detections Utility]]</f>
        <v>0.30476171428571436</v>
      </c>
      <c r="W336" s="37">
        <v>31</v>
      </c>
      <c r="X336" s="37">
        <v>0.56363600000000003</v>
      </c>
      <c r="Y336" s="37">
        <v>0.56363600000000003</v>
      </c>
      <c r="Z336" s="37">
        <v>2</v>
      </c>
      <c r="AA336" s="37">
        <v>0.02</v>
      </c>
      <c r="AB336" s="37">
        <v>0.02</v>
      </c>
      <c r="AC336" s="37"/>
      <c r="AD336" s="58" t="s">
        <v>1067</v>
      </c>
      <c r="AE336" s="37" t="str" cm="1">
        <f t="array" ref="AE336">IF(SUMPRODUCT(--(NOT(ISERR(SEARCH({"Process","Command","Script","WMI","Module","Pipe","Service"},AD336)))))&gt;0,"1","0")</f>
        <v>0</v>
      </c>
      <c r="AF336" s="37">
        <v>332</v>
      </c>
      <c r="AG336" s="37" t="str" cm="1">
        <f t="array" ref="AG336">IF(SUMPRODUCT(--(NOT(ISERR(SEARCH({"Network","Firewall"},AD336)))))&gt;0,"1","0")</f>
        <v>0</v>
      </c>
      <c r="AH336" s="37">
        <v>332</v>
      </c>
      <c r="AI336" s="37" t="str" cm="1">
        <f t="array" ref="AI336">IF(SUMPRODUCT(--(NOT(ISERR(SEARCH({"File","Group","Logon","Schedule","User","Registry","Active","Application"},AD336)))))&gt;0,"1","0")</f>
        <v>0</v>
      </c>
      <c r="AJ336" s="37">
        <v>332</v>
      </c>
      <c r="AK336" s="37" t="str" cm="1">
        <f t="array" ref="AK336">IF(SUMPRODUCT(--(NOT(ISERR(SEARCH({"Cloud","Cluster","Container","Image","Instance","Pod","Snapshot","Volume"},AD336)))))&gt;0,"1","0")</f>
        <v>0</v>
      </c>
      <c r="AL336" s="37">
        <v>332</v>
      </c>
      <c r="AM336" s="37" t="str" cm="1">
        <f t="array" ref="AM336">IF(SUMPRODUCT(--(NOT(ISERR(SEARCH({"Drive","Firmware","Host","Kernel"},AD336)))))&gt;0,"1","0")</f>
        <v>1</v>
      </c>
      <c r="AN336" s="37">
        <v>0</v>
      </c>
      <c r="AO336" s="37">
        <v>0</v>
      </c>
      <c r="AP336" s="37">
        <f>parameters!$J$21*TechniqueData[[#This Row],[TAT Utility]]+parameters!$J$22*TechniqueData[[#This Row],[Count Utility]]</f>
        <v>0.3</v>
      </c>
      <c r="AQ336" s="37">
        <f>(TechniqueData[[#This Row],[Total Top Att&amp;ck Score ]]-parameters!$D$19)/(parameters!$D$20-parameters!$D$19)</f>
        <v>179.30943942857149</v>
      </c>
      <c r="AR336" s="37">
        <f>IF(TechniqueData[[#This Row],[TAT Utility (unclipped)]]&gt;1,1, IF(TechniqueData[[#This Row],[TAT Utility (unclipped)]]&lt;0,0, TechniqueData[[#This Row],[TAT Utility (unclipped)]]) )</f>
        <v>1</v>
      </c>
      <c r="AS336" s="37">
        <f>(TechniqueData[[#This Row],[Ransomware (Total '# of ATT&amp;CK Observations)]]-parameters!$D$21)/(parameters!$D$22-parameters!$D$21)</f>
        <v>0</v>
      </c>
      <c r="AT336" s="37">
        <f>IF(TechniqueData[[#This Row],[Count Utility (unclipped)]]&gt;1,1, IF(TechniqueData[[#This Row],[Count Utility (unclipped)]]&lt;0,0, TechniqueData[[#This Row],[Count Utility (unclipped)]]) )</f>
        <v>0</v>
      </c>
      <c r="AU33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7" spans="1:47" ht="34" x14ac:dyDescent="0.2">
      <c r="A337" s="37">
        <f>parameters!$J$21*TechniqueData[[#This Row],[TAT Utility]]+parameters!$J$22*TechniqueData[[#This Row],[Count Utility]]</f>
        <v>0.3</v>
      </c>
      <c r="B337" s="37">
        <f t="shared" si="5"/>
        <v>133.30000000000001</v>
      </c>
      <c r="C337" s="37" t="s">
        <v>1178</v>
      </c>
      <c r="D337" s="58" t="s">
        <v>1170</v>
      </c>
      <c r="E337" s="37" t="s">
        <v>1179</v>
      </c>
      <c r="F337" s="37">
        <v>1</v>
      </c>
      <c r="G337" s="37">
        <v>1</v>
      </c>
      <c r="H337" s="37">
        <f>parameters!$J$10*TechniqueData[[#This Row],[Before Utility]]+parameters!$J$11*TechniqueData[[#This Row],[After Utility]]</f>
        <v>0.1</v>
      </c>
      <c r="I337" s="37">
        <f>(TechniqueData[[#This Row],[Num. TID Before]]-parameters!$D$8)/(parameters!$D$9-parameters!$D$8)</f>
        <v>0.1</v>
      </c>
      <c r="J337" s="37">
        <f>IF(TechniqueData[[#This Row],[Before Utility (unclipped)]]&gt;1,1, IF(TechniqueData[[#This Row],[Before Utility (unclipped)]]&lt;0,0, TechniqueData[[#This Row],[Before Utility (unclipped)]]))</f>
        <v>0.1</v>
      </c>
      <c r="K337" s="37">
        <f>(TechniqueData[[#This Row],[Num. TID After]]-parameters!$D$10)/(parameters!$D$11-parameters!$D$10)</f>
        <v>0.1</v>
      </c>
      <c r="L337" s="37">
        <f>IF(TechniqueData[[#This Row],[After Utility (unclipped)]]&gt;1,1, IF(TechniqueData[[#This Row],[After Utility (unclipped)]]&lt;0,0, TechniqueData[[#This Row],[After Utility (unclipped)]]))</f>
        <v>0.1</v>
      </c>
      <c r="M337" s="37">
        <v>0</v>
      </c>
      <c r="N337" s="68">
        <v>0</v>
      </c>
      <c r="O337" s="68">
        <v>0</v>
      </c>
      <c r="P337" s="68">
        <v>0</v>
      </c>
      <c r="Q337" s="68">
        <v>0</v>
      </c>
      <c r="R337" s="69"/>
      <c r="S337" s="69">
        <v>0</v>
      </c>
      <c r="T337" s="69"/>
      <c r="U337" s="69">
        <v>0</v>
      </c>
      <c r="V337" s="37">
        <f>parameters!$J$4*TechniqueData[[#This Row],[Mitigations Utility]] + parameters!$J$5*TechniqueData[[#This Row],[Detections Utility]]</f>
        <v>0</v>
      </c>
      <c r="W337" s="37">
        <v>0</v>
      </c>
      <c r="X337" s="37">
        <v>0</v>
      </c>
      <c r="Y337" s="37">
        <v>0</v>
      </c>
      <c r="Z337" s="37">
        <v>0</v>
      </c>
      <c r="AA337" s="37">
        <v>0</v>
      </c>
      <c r="AB337" s="37">
        <v>0</v>
      </c>
      <c r="AC337" s="37"/>
      <c r="AD337" s="58" t="s">
        <v>1180</v>
      </c>
      <c r="AE337" s="37" t="str" cm="1">
        <f t="array" ref="AE337">IF(SUMPRODUCT(--(NOT(ISERR(SEARCH({"Process","Command","Script","WMI","Module","Pipe","Service"},AD337)))))&gt;0,"1","0")</f>
        <v>1</v>
      </c>
      <c r="AF337" s="37">
        <v>333</v>
      </c>
      <c r="AG337" s="37" t="str" cm="1">
        <f t="array" ref="AG337">IF(SUMPRODUCT(--(NOT(ISERR(SEARCH({"Network","Firewall"},AD337)))))&gt;0,"1","0")</f>
        <v>0</v>
      </c>
      <c r="AH337" s="37">
        <v>333</v>
      </c>
      <c r="AI337" s="37" t="str" cm="1">
        <f t="array" ref="AI337">IF(SUMPRODUCT(--(NOT(ISERR(SEARCH({"File","Group","Logon","Schedule","User","Registry","Active","Application"},AD337)))))&gt;0,"1","0")</f>
        <v>0</v>
      </c>
      <c r="AJ337" s="37">
        <v>333</v>
      </c>
      <c r="AK337" s="37" t="str" cm="1">
        <f t="array" ref="AK337">IF(SUMPRODUCT(--(NOT(ISERR(SEARCH({"Cloud","Cluster","Container","Image","Instance","Pod","Snapshot","Volume"},AD337)))))&gt;0,"1","0")</f>
        <v>0</v>
      </c>
      <c r="AL337" s="37">
        <v>333</v>
      </c>
      <c r="AM337" s="37" t="str" cm="1">
        <f t="array" ref="AM337">IF(SUMPRODUCT(--(NOT(ISERR(SEARCH({"Drive","Firmware","Host","Kernel"},AD337)))))&gt;0,"1","0")</f>
        <v>1</v>
      </c>
      <c r="AN337" s="37">
        <v>0</v>
      </c>
      <c r="AO337" s="37">
        <v>0</v>
      </c>
      <c r="AP337" s="37">
        <f>parameters!$J$21*TechniqueData[[#This Row],[TAT Utility]]+parameters!$J$22*TechniqueData[[#This Row],[Count Utility]]</f>
        <v>0.3</v>
      </c>
      <c r="AQ337" s="37">
        <f>(TechniqueData[[#This Row],[Total Top Att&amp;ck Score ]]-parameters!$D$19)/(parameters!$D$20-parameters!$D$19)</f>
        <v>44.433333333333337</v>
      </c>
      <c r="AR337" s="37">
        <f>IF(TechniqueData[[#This Row],[TAT Utility (unclipped)]]&gt;1,1, IF(TechniqueData[[#This Row],[TAT Utility (unclipped)]]&lt;0,0, TechniqueData[[#This Row],[TAT Utility (unclipped)]]) )</f>
        <v>1</v>
      </c>
      <c r="AS337" s="37">
        <f>(TechniqueData[[#This Row],[Ransomware (Total '# of ATT&amp;CK Observations)]]-parameters!$D$21)/(parameters!$D$22-parameters!$D$21)</f>
        <v>0</v>
      </c>
      <c r="AT337" s="37">
        <f>IF(TechniqueData[[#This Row],[Count Utility (unclipped)]]&gt;1,1, IF(TechniqueData[[#This Row],[Count Utility (unclipped)]]&lt;0,0, TechniqueData[[#This Row],[Count Utility (unclipped)]]) )</f>
        <v>0</v>
      </c>
      <c r="AU33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8" spans="1:47" ht="17" x14ac:dyDescent="0.2">
      <c r="A338" s="37">
        <f>parameters!$J$21*TechniqueData[[#This Row],[TAT Utility]]+parameters!$J$22*TechniqueData[[#This Row],[Count Utility]]</f>
        <v>0.3</v>
      </c>
      <c r="B338" s="37">
        <f t="shared" si="5"/>
        <v>471.13314233333341</v>
      </c>
      <c r="C338" s="37" t="s">
        <v>1181</v>
      </c>
      <c r="D338" s="58" t="s">
        <v>1170</v>
      </c>
      <c r="E338" s="37" t="s">
        <v>1182</v>
      </c>
      <c r="F338" s="37">
        <v>1</v>
      </c>
      <c r="G338" s="37">
        <v>1</v>
      </c>
      <c r="H338" s="37">
        <f>parameters!$J$10*TechniqueData[[#This Row],[Before Utility]]+parameters!$J$11*TechniqueData[[#This Row],[After Utility]]</f>
        <v>0.1</v>
      </c>
      <c r="I338" s="37">
        <f>(TechniqueData[[#This Row],[Num. TID Before]]-parameters!$D$8)/(parameters!$D$9-parameters!$D$8)</f>
        <v>0.1</v>
      </c>
      <c r="J338" s="37">
        <f>IF(TechniqueData[[#This Row],[Before Utility (unclipped)]]&gt;1,1, IF(TechniqueData[[#This Row],[Before Utility (unclipped)]]&lt;0,0, TechniqueData[[#This Row],[Before Utility (unclipped)]]))</f>
        <v>0.1</v>
      </c>
      <c r="K338" s="37">
        <f>(TechniqueData[[#This Row],[Num. TID After]]-parameters!$D$10)/(parameters!$D$11-parameters!$D$10)</f>
        <v>0.1</v>
      </c>
      <c r="L338" s="37">
        <f>IF(TechniqueData[[#This Row],[After Utility (unclipped)]]&gt;1,1, IF(TechniqueData[[#This Row],[After Utility (unclipped)]]&lt;0,0, TechniqueData[[#This Row],[After Utility (unclipped)]]))</f>
        <v>0.1</v>
      </c>
      <c r="M338" s="37">
        <v>0</v>
      </c>
      <c r="N338" s="68">
        <v>0</v>
      </c>
      <c r="O338" s="68">
        <v>1</v>
      </c>
      <c r="P338" s="68">
        <v>0</v>
      </c>
      <c r="Q338" s="68">
        <v>0</v>
      </c>
      <c r="R338" s="69" t="s">
        <v>1183</v>
      </c>
      <c r="S338" s="69">
        <v>8</v>
      </c>
      <c r="T338" s="69" t="s">
        <v>1177</v>
      </c>
      <c r="U338" s="69">
        <v>18</v>
      </c>
      <c r="V338" s="37">
        <f>parameters!$J$4*TechniqueData[[#This Row],[Mitigations Utility]] + parameters!$J$5*TechniqueData[[#This Row],[Detections Utility]]</f>
        <v>0.25238080952380954</v>
      </c>
      <c r="W338" s="37">
        <v>26</v>
      </c>
      <c r="X338" s="37">
        <v>0.47272700000000001</v>
      </c>
      <c r="Y338" s="37">
        <v>0.47272700000000001</v>
      </c>
      <c r="Z338" s="37">
        <v>1</v>
      </c>
      <c r="AA338" s="37">
        <v>0.01</v>
      </c>
      <c r="AB338" s="37">
        <v>0.01</v>
      </c>
      <c r="AC338" s="37"/>
      <c r="AD338" s="58" t="s">
        <v>1184</v>
      </c>
      <c r="AE338" s="37" t="str" cm="1">
        <f t="array" ref="AE338">IF(SUMPRODUCT(--(NOT(ISERR(SEARCH({"Process","Command","Script","WMI","Module","Pipe","Service"},AD338)))))&gt;0,"1","0")</f>
        <v>0</v>
      </c>
      <c r="AF338" s="37">
        <v>334</v>
      </c>
      <c r="AG338" s="37" t="str" cm="1">
        <f t="array" ref="AG338">IF(SUMPRODUCT(--(NOT(ISERR(SEARCH({"Network","Firewall"},AD338)))))&gt;0,"1","0")</f>
        <v>0</v>
      </c>
      <c r="AH338" s="37">
        <v>334</v>
      </c>
      <c r="AI338" s="37" t="str" cm="1">
        <f t="array" ref="AI338">IF(SUMPRODUCT(--(NOT(ISERR(SEARCH({"File","Group","Logon","Schedule","User","Registry","Active","Application"},AD338)))))&gt;0,"1","0")</f>
        <v>0</v>
      </c>
      <c r="AJ338" s="37">
        <v>334</v>
      </c>
      <c r="AK338" s="37" t="str" cm="1">
        <f t="array" ref="AK338">IF(SUMPRODUCT(--(NOT(ISERR(SEARCH({"Cloud","Cluster","Container","Image","Instance","Pod","Snapshot","Volume"},AD338)))))&gt;0,"1","0")</f>
        <v>0</v>
      </c>
      <c r="AL338" s="37">
        <v>334</v>
      </c>
      <c r="AM338" s="37" t="str" cm="1">
        <f t="array" ref="AM338">IF(SUMPRODUCT(--(NOT(ISERR(SEARCH({"Drive","Firmware","Host","Kernel"},AD338)))))&gt;0,"1","0")</f>
        <v>1</v>
      </c>
      <c r="AN338" s="37">
        <v>0</v>
      </c>
      <c r="AO338" s="37">
        <v>0</v>
      </c>
      <c r="AP338" s="37">
        <f>parameters!$J$21*TechniqueData[[#This Row],[TAT Utility]]+parameters!$J$22*TechniqueData[[#This Row],[Count Utility]]</f>
        <v>0.3</v>
      </c>
      <c r="AQ338" s="37">
        <f>(TechniqueData[[#This Row],[Total Top Att&amp;ck Score ]]-parameters!$D$19)/(parameters!$D$20-parameters!$D$19)</f>
        <v>157.0443807777778</v>
      </c>
      <c r="AR338" s="37">
        <f>IF(TechniqueData[[#This Row],[TAT Utility (unclipped)]]&gt;1,1, IF(TechniqueData[[#This Row],[TAT Utility (unclipped)]]&lt;0,0, TechniqueData[[#This Row],[TAT Utility (unclipped)]]) )</f>
        <v>1</v>
      </c>
      <c r="AS338" s="37">
        <f>(TechniqueData[[#This Row],[Ransomware (Total '# of ATT&amp;CK Observations)]]-parameters!$D$21)/(parameters!$D$22-parameters!$D$21)</f>
        <v>0</v>
      </c>
      <c r="AT338" s="37">
        <f>IF(TechniqueData[[#This Row],[Count Utility (unclipped)]]&gt;1,1, IF(TechniqueData[[#This Row],[Count Utility (unclipped)]]&lt;0,0, TechniqueData[[#This Row],[Count Utility (unclipped)]]) )</f>
        <v>0</v>
      </c>
      <c r="AU33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9" spans="1:47" ht="17" x14ac:dyDescent="0.2">
      <c r="A339" s="37">
        <f>parameters!$J$21*TechniqueData[[#This Row],[TAT Utility]]+parameters!$J$22*TechniqueData[[#This Row],[Count Utility]]</f>
        <v>0.3</v>
      </c>
      <c r="B339" s="37">
        <f t="shared" si="5"/>
        <v>453.38539500000007</v>
      </c>
      <c r="C339" s="37" t="s">
        <v>1185</v>
      </c>
      <c r="D339" s="58" t="s">
        <v>1170</v>
      </c>
      <c r="E339" s="37" t="s">
        <v>1186</v>
      </c>
      <c r="F339" s="37">
        <v>1</v>
      </c>
      <c r="G339" s="37">
        <v>1</v>
      </c>
      <c r="H339" s="37">
        <f>parameters!$J$10*TechniqueData[[#This Row],[Before Utility]]+parameters!$J$11*TechniqueData[[#This Row],[After Utility]]</f>
        <v>0.1</v>
      </c>
      <c r="I339" s="37">
        <f>(TechniqueData[[#This Row],[Num. TID Before]]-parameters!$D$8)/(parameters!$D$9-parameters!$D$8)</f>
        <v>0.1</v>
      </c>
      <c r="J339" s="37">
        <f>IF(TechniqueData[[#This Row],[Before Utility (unclipped)]]&gt;1,1, IF(TechniqueData[[#This Row],[Before Utility (unclipped)]]&lt;0,0, TechniqueData[[#This Row],[Before Utility (unclipped)]]))</f>
        <v>0.1</v>
      </c>
      <c r="K339" s="37">
        <f>(TechniqueData[[#This Row],[Num. TID After]]-parameters!$D$10)/(parameters!$D$11-parameters!$D$10)</f>
        <v>0.1</v>
      </c>
      <c r="L339" s="37">
        <f>IF(TechniqueData[[#This Row],[After Utility (unclipped)]]&gt;1,1, IF(TechniqueData[[#This Row],[After Utility (unclipped)]]&lt;0,0, TechniqueData[[#This Row],[After Utility (unclipped)]]))</f>
        <v>0.1</v>
      </c>
      <c r="M339" s="37">
        <v>0</v>
      </c>
      <c r="N339" s="68">
        <v>0</v>
      </c>
      <c r="O339" s="68">
        <v>0</v>
      </c>
      <c r="P339" s="68">
        <v>0</v>
      </c>
      <c r="Q339" s="68">
        <v>0</v>
      </c>
      <c r="R339" s="69" t="s">
        <v>1187</v>
      </c>
      <c r="S339" s="69">
        <v>5</v>
      </c>
      <c r="T339" s="69" t="s">
        <v>1188</v>
      </c>
      <c r="U339" s="69">
        <v>20</v>
      </c>
      <c r="V339" s="37">
        <f>parameters!$J$4*TechniqueData[[#This Row],[Mitigations Utility]] + parameters!$J$5*TechniqueData[[#This Row],[Detections Utility]]</f>
        <v>0.238095</v>
      </c>
      <c r="W339" s="37">
        <v>25</v>
      </c>
      <c r="X339" s="37">
        <v>0.45454499999999998</v>
      </c>
      <c r="Y339" s="37">
        <v>0.45454499999999998</v>
      </c>
      <c r="Z339" s="37">
        <v>0</v>
      </c>
      <c r="AA339" s="37">
        <v>0</v>
      </c>
      <c r="AB339" s="37">
        <v>0</v>
      </c>
      <c r="AC339" s="37"/>
      <c r="AD339" s="58" t="s">
        <v>1067</v>
      </c>
      <c r="AE339" s="37" t="str" cm="1">
        <f t="array" ref="AE339">IF(SUMPRODUCT(--(NOT(ISERR(SEARCH({"Process","Command","Script","WMI","Module","Pipe","Service"},AD339)))))&gt;0,"1","0")</f>
        <v>0</v>
      </c>
      <c r="AF339" s="37">
        <v>335</v>
      </c>
      <c r="AG339" s="37" t="str" cm="1">
        <f t="array" ref="AG339">IF(SUMPRODUCT(--(NOT(ISERR(SEARCH({"Network","Firewall"},AD339)))))&gt;0,"1","0")</f>
        <v>0</v>
      </c>
      <c r="AH339" s="37">
        <v>335</v>
      </c>
      <c r="AI339" s="37" t="str" cm="1">
        <f t="array" ref="AI339">IF(SUMPRODUCT(--(NOT(ISERR(SEARCH({"File","Group","Logon","Schedule","User","Registry","Active","Application"},AD339)))))&gt;0,"1","0")</f>
        <v>0</v>
      </c>
      <c r="AJ339" s="37">
        <v>335</v>
      </c>
      <c r="AK339" s="37" t="str" cm="1">
        <f t="array" ref="AK339">IF(SUMPRODUCT(--(NOT(ISERR(SEARCH({"Cloud","Cluster","Container","Image","Instance","Pod","Snapshot","Volume"},AD339)))))&gt;0,"1","0")</f>
        <v>0</v>
      </c>
      <c r="AL339" s="37">
        <v>335</v>
      </c>
      <c r="AM339" s="37" t="str" cm="1">
        <f t="array" ref="AM339">IF(SUMPRODUCT(--(NOT(ISERR(SEARCH({"Drive","Firmware","Host","Kernel"},AD339)))))&gt;0,"1","0")</f>
        <v>1</v>
      </c>
      <c r="AN339" s="37">
        <v>0</v>
      </c>
      <c r="AO339" s="37">
        <v>0</v>
      </c>
      <c r="AP339" s="37">
        <f>parameters!$J$21*TechniqueData[[#This Row],[TAT Utility]]+parameters!$J$22*TechniqueData[[#This Row],[Count Utility]]</f>
        <v>0.3</v>
      </c>
      <c r="AQ339" s="37">
        <f>(TechniqueData[[#This Row],[Total Top Att&amp;ck Score ]]-parameters!$D$19)/(parameters!$D$20-parameters!$D$19)</f>
        <v>151.12846500000003</v>
      </c>
      <c r="AR339" s="37">
        <f>IF(TechniqueData[[#This Row],[TAT Utility (unclipped)]]&gt;1,1, IF(TechniqueData[[#This Row],[TAT Utility (unclipped)]]&lt;0,0, TechniqueData[[#This Row],[TAT Utility (unclipped)]]) )</f>
        <v>1</v>
      </c>
      <c r="AS339" s="37">
        <f>(TechniqueData[[#This Row],[Ransomware (Total '# of ATT&amp;CK Observations)]]-parameters!$D$21)/(parameters!$D$22-parameters!$D$21)</f>
        <v>0</v>
      </c>
      <c r="AT339" s="37">
        <f>IF(TechniqueData[[#This Row],[Count Utility (unclipped)]]&gt;1,1, IF(TechniqueData[[#This Row],[Count Utility (unclipped)]]&lt;0,0, TechniqueData[[#This Row],[Count Utility (unclipped)]]) )</f>
        <v>0</v>
      </c>
      <c r="AU33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0" spans="1:47" ht="51" x14ac:dyDescent="0.2">
      <c r="A340" s="37">
        <f>parameters!$J$21*TechniqueData[[#This Row],[TAT Utility]]+parameters!$J$22*TechniqueData[[#This Row],[Count Utility]]</f>
        <v>0.3</v>
      </c>
      <c r="B340" s="37">
        <f t="shared" si="5"/>
        <v>678.90450571428573</v>
      </c>
      <c r="C340" s="37" t="s">
        <v>1189</v>
      </c>
      <c r="D340" s="58" t="s">
        <v>1170</v>
      </c>
      <c r="E340" s="37" t="s">
        <v>1190</v>
      </c>
      <c r="F340" s="37">
        <v>1</v>
      </c>
      <c r="G340" s="37">
        <v>1</v>
      </c>
      <c r="H340" s="37">
        <f>parameters!$J$10*TechniqueData[[#This Row],[Before Utility]]+parameters!$J$11*TechniqueData[[#This Row],[After Utility]]</f>
        <v>0.1</v>
      </c>
      <c r="I340" s="37">
        <f>(TechniqueData[[#This Row],[Num. TID Before]]-parameters!$D$8)/(parameters!$D$9-parameters!$D$8)</f>
        <v>0.1</v>
      </c>
      <c r="J340" s="37">
        <f>IF(TechniqueData[[#This Row],[Before Utility (unclipped)]]&gt;1,1, IF(TechniqueData[[#This Row],[Before Utility (unclipped)]]&lt;0,0, TechniqueData[[#This Row],[Before Utility (unclipped)]]))</f>
        <v>0.1</v>
      </c>
      <c r="K340" s="37">
        <f>(TechniqueData[[#This Row],[Num. TID After]]-parameters!$D$10)/(parameters!$D$11-parameters!$D$10)</f>
        <v>0.1</v>
      </c>
      <c r="L340" s="37">
        <f>IF(TechniqueData[[#This Row],[After Utility (unclipped)]]&gt;1,1, IF(TechniqueData[[#This Row],[After Utility (unclipped)]]&lt;0,0, TechniqueData[[#This Row],[After Utility (unclipped)]]))</f>
        <v>0.1</v>
      </c>
      <c r="M340" s="37">
        <v>0</v>
      </c>
      <c r="N340" s="68">
        <v>0</v>
      </c>
      <c r="O340" s="68">
        <v>0</v>
      </c>
      <c r="P340" s="68">
        <v>0</v>
      </c>
      <c r="Q340" s="68">
        <v>1</v>
      </c>
      <c r="R340" s="69" t="s">
        <v>1191</v>
      </c>
      <c r="S340" s="69">
        <v>18</v>
      </c>
      <c r="T340" s="69" t="s">
        <v>1192</v>
      </c>
      <c r="U340" s="69">
        <v>24</v>
      </c>
      <c r="V340" s="37">
        <f>parameters!$J$4*TechniqueData[[#This Row],[Mitigations Utility]] + parameters!$J$5*TechniqueData[[#This Row],[Detections Utility]]</f>
        <v>0.40476171428571428</v>
      </c>
      <c r="W340" s="37">
        <v>42</v>
      </c>
      <c r="X340" s="37">
        <v>0.76363599999999998</v>
      </c>
      <c r="Y340" s="37">
        <v>0.76363599999999998</v>
      </c>
      <c r="Z340" s="37">
        <v>1</v>
      </c>
      <c r="AA340" s="37">
        <v>0.01</v>
      </c>
      <c r="AB340" s="37">
        <v>0.01</v>
      </c>
      <c r="AC340" s="37"/>
      <c r="AD340" s="58" t="s">
        <v>1193</v>
      </c>
      <c r="AE340" s="37" t="str" cm="1">
        <f t="array" ref="AE340">IF(SUMPRODUCT(--(NOT(ISERR(SEARCH({"Process","Command","Script","WMI","Module","Pipe","Service"},AD340)))))&gt;0,"1","0")</f>
        <v>1</v>
      </c>
      <c r="AF340" s="37">
        <v>336</v>
      </c>
      <c r="AG340" s="37" t="str" cm="1">
        <f t="array" ref="AG340">IF(SUMPRODUCT(--(NOT(ISERR(SEARCH({"Network","Firewall"},AD340)))))&gt;0,"1","0")</f>
        <v>1</v>
      </c>
      <c r="AH340" s="37">
        <v>336</v>
      </c>
      <c r="AI340" s="37" t="str" cm="1">
        <f t="array" ref="AI340">IF(SUMPRODUCT(--(NOT(ISERR(SEARCH({"File","Group","Logon","Schedule","User","Registry","Active","Application"},AD340)))))&gt;0,"1","0")</f>
        <v>0</v>
      </c>
      <c r="AJ340" s="37">
        <v>336</v>
      </c>
      <c r="AK340" s="37" t="str" cm="1">
        <f t="array" ref="AK340">IF(SUMPRODUCT(--(NOT(ISERR(SEARCH({"Cloud","Cluster","Container","Image","Instance","Pod","Snapshot","Volume"},AD340)))))&gt;0,"1","0")</f>
        <v>0</v>
      </c>
      <c r="AL340" s="37">
        <v>336</v>
      </c>
      <c r="AM340" s="37" t="str" cm="1">
        <f t="array" ref="AM340">IF(SUMPRODUCT(--(NOT(ISERR(SEARCH({"Drive","Firmware","Host","Kernel"},AD340)))))&gt;0,"1","0")</f>
        <v>1</v>
      </c>
      <c r="AN340" s="37">
        <v>0</v>
      </c>
      <c r="AO340" s="37">
        <v>0</v>
      </c>
      <c r="AP340" s="37">
        <f>parameters!$J$21*TechniqueData[[#This Row],[TAT Utility]]+parameters!$J$22*TechniqueData[[#This Row],[Count Utility]]</f>
        <v>0.3</v>
      </c>
      <c r="AQ340" s="37">
        <f>(TechniqueData[[#This Row],[Total Top Att&amp;ck Score ]]-parameters!$D$19)/(parameters!$D$20-parameters!$D$19)</f>
        <v>226.30150190476192</v>
      </c>
      <c r="AR340" s="37">
        <f>IF(TechniqueData[[#This Row],[TAT Utility (unclipped)]]&gt;1,1, IF(TechniqueData[[#This Row],[TAT Utility (unclipped)]]&lt;0,0, TechniqueData[[#This Row],[TAT Utility (unclipped)]]) )</f>
        <v>1</v>
      </c>
      <c r="AS340" s="37">
        <f>(TechniqueData[[#This Row],[Ransomware (Total '# of ATT&amp;CK Observations)]]-parameters!$D$21)/(parameters!$D$22-parameters!$D$21)</f>
        <v>0</v>
      </c>
      <c r="AT340" s="37">
        <f>IF(TechniqueData[[#This Row],[Count Utility (unclipped)]]&gt;1,1, IF(TechniqueData[[#This Row],[Count Utility (unclipped)]]&lt;0,0, TechniqueData[[#This Row],[Count Utility (unclipped)]]) )</f>
        <v>0</v>
      </c>
      <c r="AU34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1" spans="1:47" ht="102" x14ac:dyDescent="0.2">
      <c r="A341" s="37">
        <f>parameters!$J$21*TechniqueData[[#This Row],[TAT Utility]]+parameters!$J$22*TechniqueData[[#This Row],[Count Utility]]</f>
        <v>0.43333333333333335</v>
      </c>
      <c r="B341" s="37">
        <f t="shared" si="5"/>
        <v>2383.2333333333331</v>
      </c>
      <c r="C341" s="37" t="s">
        <v>1194</v>
      </c>
      <c r="D341" s="58" t="s">
        <v>1195</v>
      </c>
      <c r="E341" s="37"/>
      <c r="F341" s="37">
        <v>2</v>
      </c>
      <c r="G341" s="37">
        <v>2</v>
      </c>
      <c r="H341" s="37">
        <f>parameters!$J$10*TechniqueData[[#This Row],[Before Utility]]+parameters!$J$11*TechniqueData[[#This Row],[After Utility]]</f>
        <v>0.2</v>
      </c>
      <c r="I341" s="37">
        <f>(TechniqueData[[#This Row],[Num. TID Before]]-parameters!$D$8)/(parameters!$D$9-parameters!$D$8)</f>
        <v>0.2</v>
      </c>
      <c r="J341" s="37">
        <f>IF(TechniqueData[[#This Row],[Before Utility (unclipped)]]&gt;1,1, IF(TechniqueData[[#This Row],[Before Utility (unclipped)]]&lt;0,0, TechniqueData[[#This Row],[Before Utility (unclipped)]]))</f>
        <v>0.2</v>
      </c>
      <c r="K341" s="37">
        <f>(TechniqueData[[#This Row],[Num. TID After]]-parameters!$D$10)/(parameters!$D$11-parameters!$D$10)</f>
        <v>0.2</v>
      </c>
      <c r="L341" s="37">
        <f>IF(TechniqueData[[#This Row],[After Utility (unclipped)]]&gt;1,1, IF(TechniqueData[[#This Row],[After Utility (unclipped)]]&lt;0,0, TechniqueData[[#This Row],[After Utility (unclipped)]]))</f>
        <v>0.2</v>
      </c>
      <c r="M341" s="37">
        <v>1</v>
      </c>
      <c r="N341" s="68">
        <v>0</v>
      </c>
      <c r="O341" s="68">
        <v>9</v>
      </c>
      <c r="P341" s="68">
        <v>28</v>
      </c>
      <c r="Q341" s="68">
        <v>16</v>
      </c>
      <c r="R341" s="69" t="s">
        <v>1196</v>
      </c>
      <c r="S341" s="69">
        <v>12</v>
      </c>
      <c r="T341" s="69" t="s">
        <v>1197</v>
      </c>
      <c r="U341" s="69">
        <v>21</v>
      </c>
      <c r="V341" s="37">
        <f>parameters!$J$4*TechniqueData[[#This Row],[Mitigations Utility]] + parameters!$J$5*TechniqueData[[#This Row],[Detections Utility]]</f>
        <v>0.56666666666666665</v>
      </c>
      <c r="W341" s="37">
        <v>33</v>
      </c>
      <c r="X341" s="37">
        <v>0.6</v>
      </c>
      <c r="Y341" s="37">
        <v>0.6</v>
      </c>
      <c r="Z341" s="37">
        <v>53</v>
      </c>
      <c r="AA341" s="37">
        <v>0.53</v>
      </c>
      <c r="AB341" s="37">
        <v>0.53</v>
      </c>
      <c r="AC341" s="37"/>
      <c r="AD341" s="58" t="s">
        <v>1198</v>
      </c>
      <c r="AE341" s="37" t="str" cm="1">
        <f t="array" ref="AE341">IF(SUMPRODUCT(--(NOT(ISERR(SEARCH({"Process","Command","Script","WMI","Module","Pipe","Service"},AD341)))))&gt;0,"1","0")</f>
        <v>1</v>
      </c>
      <c r="AF341" s="37">
        <v>337</v>
      </c>
      <c r="AG341" s="37" t="str" cm="1">
        <f t="array" ref="AG341">IF(SUMPRODUCT(--(NOT(ISERR(SEARCH({"Network","Firewall"},AD341)))))&gt;0,"1","0")</f>
        <v>0</v>
      </c>
      <c r="AH341" s="37">
        <v>337</v>
      </c>
      <c r="AI341" s="37" t="str" cm="1">
        <f t="array" ref="AI341">IF(SUMPRODUCT(--(NOT(ISERR(SEARCH({"File","Group","Logon","Schedule","User","Registry","Active","Application"},AD341)))))&gt;0,"1","0")</f>
        <v>1</v>
      </c>
      <c r="AJ341" s="37">
        <v>337</v>
      </c>
      <c r="AK341" s="37" t="str" cm="1">
        <f t="array" ref="AK341">IF(SUMPRODUCT(--(NOT(ISERR(SEARCH({"Cloud","Cluster","Container","Image","Instance","Pod","Snapshot","Volume"},AD341)))))&gt;0,"1","0")</f>
        <v>0</v>
      </c>
      <c r="AL341" s="37">
        <v>337</v>
      </c>
      <c r="AM341" s="37" t="str" cm="1">
        <f t="array" ref="AM341">IF(SUMPRODUCT(--(NOT(ISERR(SEARCH({"Drive","Firmware","Host","Kernel"},AD341)))))&gt;0,"1","0")</f>
        <v>1</v>
      </c>
      <c r="AN341" s="37">
        <v>0</v>
      </c>
      <c r="AO341" s="37">
        <v>4</v>
      </c>
      <c r="AP341" s="37">
        <f>parameters!$J$21*TechniqueData[[#This Row],[TAT Utility]]+parameters!$J$22*TechniqueData[[#This Row],[Count Utility]]</f>
        <v>0.43333333333333335</v>
      </c>
      <c r="AQ341" s="37">
        <f>(TechniqueData[[#This Row],[Total Top Att&amp;ck Score ]]-parameters!$D$19)/(parameters!$D$20-parameters!$D$19)</f>
        <v>794.41111111111104</v>
      </c>
      <c r="AR341" s="37">
        <f>IF(TechniqueData[[#This Row],[TAT Utility (unclipped)]]&gt;1,1, IF(TechniqueData[[#This Row],[TAT Utility (unclipped)]]&lt;0,0, TechniqueData[[#This Row],[TAT Utility (unclipped)]]) )</f>
        <v>1</v>
      </c>
      <c r="AS341" s="37">
        <f>(TechniqueData[[#This Row],[Ransomware (Total '# of ATT&amp;CK Observations)]]-parameters!$D$21)/(parameters!$D$22-parameters!$D$21)</f>
        <v>0.19047619047619047</v>
      </c>
      <c r="AT341" s="37">
        <f>IF(TechniqueData[[#This Row],[Count Utility (unclipped)]]&gt;1,1, IF(TechniqueData[[#This Row],[Count Utility (unclipped)]]&lt;0,0, TechniqueData[[#This Row],[Count Utility (unclipped)]]) )</f>
        <v>0.19047619047619047</v>
      </c>
      <c r="AU34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75.753439153439146</v>
      </c>
    </row>
    <row r="342" spans="1:47" ht="51" x14ac:dyDescent="0.2">
      <c r="A342" s="37">
        <f>parameters!$J$21*TechniqueData[[#This Row],[TAT Utility]]+parameters!$J$22*TechniqueData[[#This Row],[Count Utility]]</f>
        <v>0.3</v>
      </c>
      <c r="B342" s="37">
        <f t="shared" si="5"/>
        <v>347.91396357142855</v>
      </c>
      <c r="C342" s="37" t="s">
        <v>1199</v>
      </c>
      <c r="D342" s="58" t="s">
        <v>1195</v>
      </c>
      <c r="E342" s="37" t="s">
        <v>1200</v>
      </c>
      <c r="F342" s="37">
        <v>1</v>
      </c>
      <c r="G342" s="37">
        <v>1</v>
      </c>
      <c r="H342" s="37">
        <f>parameters!$J$10*TechniqueData[[#This Row],[Before Utility]]+parameters!$J$11*TechniqueData[[#This Row],[After Utility]]</f>
        <v>0.1</v>
      </c>
      <c r="I342" s="37">
        <f>(TechniqueData[[#This Row],[Num. TID Before]]-parameters!$D$8)/(parameters!$D$9-parameters!$D$8)</f>
        <v>0.1</v>
      </c>
      <c r="J342" s="37">
        <f>IF(TechniqueData[[#This Row],[Before Utility (unclipped)]]&gt;1,1, IF(TechniqueData[[#This Row],[Before Utility (unclipped)]]&lt;0,0, TechniqueData[[#This Row],[Before Utility (unclipped)]]))</f>
        <v>0.1</v>
      </c>
      <c r="K342" s="37">
        <f>(TechniqueData[[#This Row],[Num. TID After]]-parameters!$D$10)/(parameters!$D$11-parameters!$D$10)</f>
        <v>0.1</v>
      </c>
      <c r="L342" s="37">
        <f>IF(TechniqueData[[#This Row],[After Utility (unclipped)]]&gt;1,1, IF(TechniqueData[[#This Row],[After Utility (unclipped)]]&lt;0,0, TechniqueData[[#This Row],[After Utility (unclipped)]]))</f>
        <v>0.1</v>
      </c>
      <c r="M342" s="37">
        <v>0</v>
      </c>
      <c r="N342" s="68">
        <v>0</v>
      </c>
      <c r="O342" s="68">
        <v>0</v>
      </c>
      <c r="P342" s="68">
        <v>3</v>
      </c>
      <c r="Q342" s="68">
        <v>2</v>
      </c>
      <c r="R342" s="69" t="s">
        <v>1201</v>
      </c>
      <c r="S342" s="69">
        <v>6</v>
      </c>
      <c r="T342" s="69" t="s">
        <v>1202</v>
      </c>
      <c r="U342" s="69">
        <v>8</v>
      </c>
      <c r="V342" s="37">
        <f>parameters!$J$4*TechniqueData[[#This Row],[Mitigations Utility]] + parameters!$J$5*TechniqueData[[#This Row],[Detections Utility]]</f>
        <v>0.15714261904761906</v>
      </c>
      <c r="W342" s="37">
        <v>14</v>
      </c>
      <c r="X342" s="37">
        <v>0.25454500000000002</v>
      </c>
      <c r="Y342" s="37">
        <v>0.25454500000000002</v>
      </c>
      <c r="Z342" s="37">
        <v>5</v>
      </c>
      <c r="AA342" s="37">
        <v>0.05</v>
      </c>
      <c r="AB342" s="37">
        <v>0.05</v>
      </c>
      <c r="AC342" s="37"/>
      <c r="AD342" s="58" t="s">
        <v>1203</v>
      </c>
      <c r="AE342" s="37" t="str" cm="1">
        <f t="array" ref="AE342">IF(SUMPRODUCT(--(NOT(ISERR(SEARCH({"Process","Command","Script","WMI","Module","Pipe","Service"},AD342)))))&gt;0,"1","0")</f>
        <v>1</v>
      </c>
      <c r="AF342" s="37">
        <v>338</v>
      </c>
      <c r="AG342" s="37" t="str" cm="1">
        <f t="array" ref="AG342">IF(SUMPRODUCT(--(NOT(ISERR(SEARCH({"Network","Firewall"},AD342)))))&gt;0,"1","0")</f>
        <v>0</v>
      </c>
      <c r="AH342" s="37">
        <v>338</v>
      </c>
      <c r="AI342" s="37" t="str" cm="1">
        <f t="array" ref="AI342">IF(SUMPRODUCT(--(NOT(ISERR(SEARCH({"File","Group","Logon","Schedule","User","Registry","Active","Application"},AD342)))))&gt;0,"1","0")</f>
        <v>1</v>
      </c>
      <c r="AJ342" s="37">
        <v>338</v>
      </c>
      <c r="AK342" s="37" t="str" cm="1">
        <f t="array" ref="AK342">IF(SUMPRODUCT(--(NOT(ISERR(SEARCH({"Cloud","Cluster","Container","Image","Instance","Pod","Snapshot","Volume"},AD342)))))&gt;0,"1","0")</f>
        <v>0</v>
      </c>
      <c r="AL342" s="37">
        <v>338</v>
      </c>
      <c r="AM342" s="37" t="str" cm="1">
        <f t="array" ref="AM342">IF(SUMPRODUCT(--(NOT(ISERR(SEARCH({"Drive","Firmware","Host","Kernel"},AD342)))))&gt;0,"1","0")</f>
        <v>0</v>
      </c>
      <c r="AN342" s="37">
        <v>0</v>
      </c>
      <c r="AO342" s="37">
        <v>0</v>
      </c>
      <c r="AP342" s="37">
        <f>parameters!$J$21*TechniqueData[[#This Row],[TAT Utility]]+parameters!$J$22*TechniqueData[[#This Row],[Count Utility]]</f>
        <v>0.3</v>
      </c>
      <c r="AQ342" s="37">
        <f>(TechniqueData[[#This Row],[Total Top Att&amp;ck Score ]]-parameters!$D$19)/(parameters!$D$20-parameters!$D$19)</f>
        <v>115.97132119047619</v>
      </c>
      <c r="AR342" s="37">
        <f>IF(TechniqueData[[#This Row],[TAT Utility (unclipped)]]&gt;1,1, IF(TechniqueData[[#This Row],[TAT Utility (unclipped)]]&lt;0,0, TechniqueData[[#This Row],[TAT Utility (unclipped)]]) )</f>
        <v>1</v>
      </c>
      <c r="AS342" s="37">
        <f>(TechniqueData[[#This Row],[Ransomware (Total '# of ATT&amp;CK Observations)]]-parameters!$D$21)/(parameters!$D$22-parameters!$D$21)</f>
        <v>0</v>
      </c>
      <c r="AT342" s="37">
        <f>IF(TechniqueData[[#This Row],[Count Utility (unclipped)]]&gt;1,1, IF(TechniqueData[[#This Row],[Count Utility (unclipped)]]&lt;0,0, TechniqueData[[#This Row],[Count Utility (unclipped)]]) )</f>
        <v>0</v>
      </c>
      <c r="AU34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3" spans="1:47" ht="51" x14ac:dyDescent="0.2">
      <c r="A343" s="37">
        <f>parameters!$J$21*TechniqueData[[#This Row],[TAT Utility]]+parameters!$J$22*TechniqueData[[#This Row],[Count Utility]]</f>
        <v>0.3</v>
      </c>
      <c r="B343" s="37">
        <f t="shared" si="5"/>
        <v>491.10456804761907</v>
      </c>
      <c r="C343" s="37" t="s">
        <v>1204</v>
      </c>
      <c r="D343" s="58" t="s">
        <v>1195</v>
      </c>
      <c r="E343" s="37" t="s">
        <v>1205</v>
      </c>
      <c r="F343" s="37">
        <v>1</v>
      </c>
      <c r="G343" s="37">
        <v>1</v>
      </c>
      <c r="H343" s="37">
        <f>parameters!$J$10*TechniqueData[[#This Row],[Before Utility]]+parameters!$J$11*TechniqueData[[#This Row],[After Utility]]</f>
        <v>0.1</v>
      </c>
      <c r="I343" s="37">
        <f>(TechniqueData[[#This Row],[Num. TID Before]]-parameters!$D$8)/(parameters!$D$9-parameters!$D$8)</f>
        <v>0.1</v>
      </c>
      <c r="J343" s="37">
        <f>IF(TechniqueData[[#This Row],[Before Utility (unclipped)]]&gt;1,1, IF(TechniqueData[[#This Row],[Before Utility (unclipped)]]&lt;0,0, TechniqueData[[#This Row],[Before Utility (unclipped)]]))</f>
        <v>0.1</v>
      </c>
      <c r="K343" s="37">
        <f>(TechniqueData[[#This Row],[Num. TID After]]-parameters!$D$10)/(parameters!$D$11-parameters!$D$10)</f>
        <v>0.1</v>
      </c>
      <c r="L343" s="37">
        <f>IF(TechniqueData[[#This Row],[After Utility (unclipped)]]&gt;1,1, IF(TechniqueData[[#This Row],[After Utility (unclipped)]]&lt;0,0, TechniqueData[[#This Row],[After Utility (unclipped)]]))</f>
        <v>0.1</v>
      </c>
      <c r="M343" s="37">
        <v>0</v>
      </c>
      <c r="N343" s="68">
        <v>0</v>
      </c>
      <c r="O343" s="68">
        <v>2</v>
      </c>
      <c r="P343" s="68">
        <v>1</v>
      </c>
      <c r="Q343" s="68">
        <v>0</v>
      </c>
      <c r="R343" s="69" t="s">
        <v>1206</v>
      </c>
      <c r="S343" s="69">
        <v>10</v>
      </c>
      <c r="T343" s="69" t="s">
        <v>1207</v>
      </c>
      <c r="U343" s="69">
        <v>16</v>
      </c>
      <c r="V343" s="37">
        <f>parameters!$J$4*TechniqueData[[#This Row],[Mitigations Utility]] + parameters!$J$5*TechniqueData[[#This Row],[Detections Utility]]</f>
        <v>0.26190461904761908</v>
      </c>
      <c r="W343" s="37">
        <v>26</v>
      </c>
      <c r="X343" s="37">
        <v>0.47272700000000001</v>
      </c>
      <c r="Y343" s="37">
        <v>0.47272700000000001</v>
      </c>
      <c r="Z343" s="37">
        <v>3</v>
      </c>
      <c r="AA343" s="37">
        <v>0.03</v>
      </c>
      <c r="AB343" s="37">
        <v>0.03</v>
      </c>
      <c r="AC343" s="37"/>
      <c r="AD343" s="58" t="s">
        <v>1208</v>
      </c>
      <c r="AE343" s="37" t="str" cm="1">
        <f t="array" ref="AE343">IF(SUMPRODUCT(--(NOT(ISERR(SEARCH({"Process","Command","Script","WMI","Module","Pipe","Service"},AD343)))))&gt;0,"1","0")</f>
        <v>1</v>
      </c>
      <c r="AF343" s="37">
        <v>339</v>
      </c>
      <c r="AG343" s="37" t="str" cm="1">
        <f t="array" ref="AG343">IF(SUMPRODUCT(--(NOT(ISERR(SEARCH({"Network","Firewall"},AD343)))))&gt;0,"1","0")</f>
        <v>0</v>
      </c>
      <c r="AH343" s="37">
        <v>339</v>
      </c>
      <c r="AI343" s="37" t="str" cm="1">
        <f t="array" ref="AI343">IF(SUMPRODUCT(--(NOT(ISERR(SEARCH({"File","Group","Logon","Schedule","User","Registry","Active","Application"},AD343)))))&gt;0,"1","0")</f>
        <v>1</v>
      </c>
      <c r="AJ343" s="37">
        <v>339</v>
      </c>
      <c r="AK343" s="37" t="str" cm="1">
        <f t="array" ref="AK343">IF(SUMPRODUCT(--(NOT(ISERR(SEARCH({"Cloud","Cluster","Container","Image","Instance","Pod","Snapshot","Volume"},AD343)))))&gt;0,"1","0")</f>
        <v>0</v>
      </c>
      <c r="AL343" s="37">
        <v>339</v>
      </c>
      <c r="AM343" s="37" t="str" cm="1">
        <f t="array" ref="AM343">IF(SUMPRODUCT(--(NOT(ISERR(SEARCH({"Drive","Firmware","Host","Kernel"},AD343)))))&gt;0,"1","0")</f>
        <v>0</v>
      </c>
      <c r="AN343" s="37">
        <v>0</v>
      </c>
      <c r="AO343" s="37">
        <v>0</v>
      </c>
      <c r="AP343" s="37">
        <f>parameters!$J$21*TechniqueData[[#This Row],[TAT Utility]]+parameters!$J$22*TechniqueData[[#This Row],[Count Utility]]</f>
        <v>0.3</v>
      </c>
      <c r="AQ343" s="37">
        <f>(TechniqueData[[#This Row],[Total Top Att&amp;ck Score ]]-parameters!$D$19)/(parameters!$D$20-parameters!$D$19)</f>
        <v>163.70152268253969</v>
      </c>
      <c r="AR343" s="37">
        <f>IF(TechniqueData[[#This Row],[TAT Utility (unclipped)]]&gt;1,1, IF(TechniqueData[[#This Row],[TAT Utility (unclipped)]]&lt;0,0, TechniqueData[[#This Row],[TAT Utility (unclipped)]]) )</f>
        <v>1</v>
      </c>
      <c r="AS343" s="37">
        <f>(TechniqueData[[#This Row],[Ransomware (Total '# of ATT&amp;CK Observations)]]-parameters!$D$21)/(parameters!$D$22-parameters!$D$21)</f>
        <v>0</v>
      </c>
      <c r="AT343" s="37">
        <f>IF(TechniqueData[[#This Row],[Count Utility (unclipped)]]&gt;1,1, IF(TechniqueData[[#This Row],[Count Utility (unclipped)]]&lt;0,0, TechniqueData[[#This Row],[Count Utility (unclipped)]]) )</f>
        <v>0</v>
      </c>
      <c r="AU34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4" spans="1:47" ht="102" x14ac:dyDescent="0.2">
      <c r="A344" s="37">
        <f>parameters!$J$21*TechniqueData[[#This Row],[TAT Utility]]+parameters!$J$22*TechniqueData[[#This Row],[Count Utility]]</f>
        <v>0.36666666666666664</v>
      </c>
      <c r="B344" s="37">
        <f t="shared" si="5"/>
        <v>810.11911242857138</v>
      </c>
      <c r="C344" s="37" t="s">
        <v>1209</v>
      </c>
      <c r="D344" s="58" t="s">
        <v>1195</v>
      </c>
      <c r="E344" s="37" t="s">
        <v>1210</v>
      </c>
      <c r="F344" s="37">
        <v>1</v>
      </c>
      <c r="G344" s="37">
        <v>1</v>
      </c>
      <c r="H344" s="37">
        <f>parameters!$J$10*TechniqueData[[#This Row],[Before Utility]]+parameters!$J$11*TechniqueData[[#This Row],[After Utility]]</f>
        <v>0.1</v>
      </c>
      <c r="I344" s="37">
        <f>(TechniqueData[[#This Row],[Num. TID Before]]-parameters!$D$8)/(parameters!$D$9-parameters!$D$8)</f>
        <v>0.1</v>
      </c>
      <c r="J344" s="37">
        <f>IF(TechniqueData[[#This Row],[Before Utility (unclipped)]]&gt;1,1, IF(TechniqueData[[#This Row],[Before Utility (unclipped)]]&lt;0,0, TechniqueData[[#This Row],[Before Utility (unclipped)]]))</f>
        <v>0.1</v>
      </c>
      <c r="K344" s="37">
        <f>(TechniqueData[[#This Row],[Num. TID After]]-parameters!$D$10)/(parameters!$D$11-parameters!$D$10)</f>
        <v>0.1</v>
      </c>
      <c r="L344" s="37">
        <f>IF(TechniqueData[[#This Row],[After Utility (unclipped)]]&gt;1,1, IF(TechniqueData[[#This Row],[After Utility (unclipped)]]&lt;0,0, TechniqueData[[#This Row],[After Utility (unclipped)]]))</f>
        <v>0.1</v>
      </c>
      <c r="M344" s="37">
        <v>0</v>
      </c>
      <c r="N344" s="68">
        <v>6</v>
      </c>
      <c r="O344" s="68">
        <v>40</v>
      </c>
      <c r="P344" s="68">
        <v>10</v>
      </c>
      <c r="Q344" s="68">
        <v>14</v>
      </c>
      <c r="R344" s="69" t="s">
        <v>1033</v>
      </c>
      <c r="S344" s="69">
        <v>9</v>
      </c>
      <c r="T344" s="69" t="s">
        <v>1202</v>
      </c>
      <c r="U344" s="69">
        <v>8</v>
      </c>
      <c r="V344" s="37">
        <f>parameters!$J$4*TechniqueData[[#This Row],[Mitigations Utility]] + parameters!$J$5*TechniqueData[[#This Row],[Detections Utility]]</f>
        <v>0.49523814285714285</v>
      </c>
      <c r="W344" s="37">
        <v>17</v>
      </c>
      <c r="X344" s="37">
        <v>0.309091</v>
      </c>
      <c r="Y344" s="37">
        <v>0.309091</v>
      </c>
      <c r="Z344" s="37">
        <v>70</v>
      </c>
      <c r="AA344" s="37">
        <v>0.7</v>
      </c>
      <c r="AB344" s="37">
        <v>0.7</v>
      </c>
      <c r="AC344" s="37"/>
      <c r="AD344" s="58" t="s">
        <v>1211</v>
      </c>
      <c r="AE344" s="37" t="str" cm="1">
        <f t="array" ref="AE344">IF(SUMPRODUCT(--(NOT(ISERR(SEARCH({"Process","Command","Script","WMI","Module","Pipe","Service"},AD344)))))&gt;0,"1","0")</f>
        <v>1</v>
      </c>
      <c r="AF344" s="37">
        <v>340</v>
      </c>
      <c r="AG344" s="37" t="str" cm="1">
        <f t="array" ref="AG344">IF(SUMPRODUCT(--(NOT(ISERR(SEARCH({"Network","Firewall"},AD344)))))&gt;0,"1","0")</f>
        <v>0</v>
      </c>
      <c r="AH344" s="37">
        <v>340</v>
      </c>
      <c r="AI344" s="37" t="str" cm="1">
        <f t="array" ref="AI344">IF(SUMPRODUCT(--(NOT(ISERR(SEARCH({"File","Group","Logon","Schedule","User","Registry","Active","Application"},AD344)))))&gt;0,"1","0")</f>
        <v>1</v>
      </c>
      <c r="AJ344" s="37">
        <v>340</v>
      </c>
      <c r="AK344" s="37" t="str" cm="1">
        <f t="array" ref="AK344">IF(SUMPRODUCT(--(NOT(ISERR(SEARCH({"Cloud","Cluster","Container","Image","Instance","Pod","Snapshot","Volume"},AD344)))))&gt;0,"1","0")</f>
        <v>0</v>
      </c>
      <c r="AL344" s="37">
        <v>340</v>
      </c>
      <c r="AM344" s="37" t="str" cm="1">
        <f t="array" ref="AM344">IF(SUMPRODUCT(--(NOT(ISERR(SEARCH({"Drive","Firmware","Host","Kernel"},AD344)))))&gt;0,"1","0")</f>
        <v>1</v>
      </c>
      <c r="AN344" s="37">
        <v>0</v>
      </c>
      <c r="AO344" s="37">
        <v>2</v>
      </c>
      <c r="AP344" s="37">
        <f>parameters!$J$21*TechniqueData[[#This Row],[TAT Utility]]+parameters!$J$22*TechniqueData[[#This Row],[Count Utility]]</f>
        <v>0.36666666666666664</v>
      </c>
      <c r="AQ344" s="37">
        <f>(TechniqueData[[#This Row],[Total Top Att&amp;ck Score ]]-parameters!$D$19)/(parameters!$D$20-parameters!$D$19)</f>
        <v>270.03970414285715</v>
      </c>
      <c r="AR344" s="37">
        <f>IF(TechniqueData[[#This Row],[TAT Utility (unclipped)]]&gt;1,1, IF(TechniqueData[[#This Row],[TAT Utility (unclipped)]]&lt;0,0, TechniqueData[[#This Row],[TAT Utility (unclipped)]]) )</f>
        <v>1</v>
      </c>
      <c r="AS344" s="37">
        <f>(TechniqueData[[#This Row],[Ransomware (Total '# of ATT&amp;CK Observations)]]-parameters!$D$21)/(parameters!$D$22-parameters!$D$21)</f>
        <v>9.5238095238095233E-2</v>
      </c>
      <c r="AT344" s="37">
        <f>IF(TechniqueData[[#This Row],[Count Utility (unclipped)]]&gt;1,1, IF(TechniqueData[[#This Row],[Count Utility (unclipped)]]&lt;0,0, TechniqueData[[#This Row],[Count Utility (unclipped)]]) )</f>
        <v>9.5238095238095233E-2</v>
      </c>
      <c r="AU34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12.906652578231292</v>
      </c>
    </row>
    <row r="345" spans="1:47" ht="51" x14ac:dyDescent="0.2">
      <c r="A345" s="37">
        <f>parameters!$J$21*TechniqueData[[#This Row],[TAT Utility]]+parameters!$J$22*TechniqueData[[#This Row],[Count Utility]]</f>
        <v>0.3</v>
      </c>
      <c r="B345" s="37">
        <f t="shared" si="5"/>
        <v>318.49967500000002</v>
      </c>
      <c r="C345" s="37" t="s">
        <v>1212</v>
      </c>
      <c r="D345" s="58" t="s">
        <v>1195</v>
      </c>
      <c r="E345" s="37" t="s">
        <v>1213</v>
      </c>
      <c r="F345" s="37">
        <v>1</v>
      </c>
      <c r="G345" s="37">
        <v>1</v>
      </c>
      <c r="H345" s="37">
        <f>parameters!$J$10*TechniqueData[[#This Row],[Before Utility]]+parameters!$J$11*TechniqueData[[#This Row],[After Utility]]</f>
        <v>0.1</v>
      </c>
      <c r="I345" s="37">
        <f>(TechniqueData[[#This Row],[Num. TID Before]]-parameters!$D$8)/(parameters!$D$9-parameters!$D$8)</f>
        <v>0.1</v>
      </c>
      <c r="J345" s="37">
        <f>IF(TechniqueData[[#This Row],[Before Utility (unclipped)]]&gt;1,1, IF(TechniqueData[[#This Row],[Before Utility (unclipped)]]&lt;0,0, TechniqueData[[#This Row],[Before Utility (unclipped)]]))</f>
        <v>0.1</v>
      </c>
      <c r="K345" s="37">
        <f>(TechniqueData[[#This Row],[Num. TID After]]-parameters!$D$10)/(parameters!$D$11-parameters!$D$10)</f>
        <v>0.1</v>
      </c>
      <c r="L345" s="37">
        <f>IF(TechniqueData[[#This Row],[After Utility (unclipped)]]&gt;1,1, IF(TechniqueData[[#This Row],[After Utility (unclipped)]]&lt;0,0, TechniqueData[[#This Row],[After Utility (unclipped)]]))</f>
        <v>0.1</v>
      </c>
      <c r="M345" s="37">
        <v>0</v>
      </c>
      <c r="N345" s="68">
        <v>0</v>
      </c>
      <c r="O345" s="68">
        <v>0</v>
      </c>
      <c r="P345" s="68">
        <v>0</v>
      </c>
      <c r="Q345" s="68">
        <v>0</v>
      </c>
      <c r="R345" s="69" t="s">
        <v>1201</v>
      </c>
      <c r="S345" s="69">
        <v>6</v>
      </c>
      <c r="T345" s="69" t="s">
        <v>1202</v>
      </c>
      <c r="U345" s="69">
        <v>8</v>
      </c>
      <c r="V345" s="37">
        <f>parameters!$J$4*TechniqueData[[#This Row],[Mitigations Utility]] + parameters!$J$5*TechniqueData[[#This Row],[Detections Utility]]</f>
        <v>0.13333309523809525</v>
      </c>
      <c r="W345" s="37">
        <v>14</v>
      </c>
      <c r="X345" s="37">
        <v>0.25454500000000002</v>
      </c>
      <c r="Y345" s="37">
        <v>0.25454500000000002</v>
      </c>
      <c r="Z345" s="37">
        <v>0</v>
      </c>
      <c r="AA345" s="37">
        <v>0</v>
      </c>
      <c r="AB345" s="37">
        <v>0</v>
      </c>
      <c r="AC345" s="37"/>
      <c r="AD345" s="58" t="s">
        <v>1208</v>
      </c>
      <c r="AE345" s="37" t="str" cm="1">
        <f t="array" ref="AE345">IF(SUMPRODUCT(--(NOT(ISERR(SEARCH({"Process","Command","Script","WMI","Module","Pipe","Service"},AD345)))))&gt;0,"1","0")</f>
        <v>1</v>
      </c>
      <c r="AF345" s="37">
        <v>341</v>
      </c>
      <c r="AG345" s="37" t="str" cm="1">
        <f t="array" ref="AG345">IF(SUMPRODUCT(--(NOT(ISERR(SEARCH({"Network","Firewall"},AD345)))))&gt;0,"1","0")</f>
        <v>0</v>
      </c>
      <c r="AH345" s="37">
        <v>341</v>
      </c>
      <c r="AI345" s="37" t="str" cm="1">
        <f t="array" ref="AI345">IF(SUMPRODUCT(--(NOT(ISERR(SEARCH({"File","Group","Logon","Schedule","User","Registry","Active","Application"},AD345)))))&gt;0,"1","0")</f>
        <v>1</v>
      </c>
      <c r="AJ345" s="37">
        <v>341</v>
      </c>
      <c r="AK345" s="37" t="str" cm="1">
        <f t="array" ref="AK345">IF(SUMPRODUCT(--(NOT(ISERR(SEARCH({"Cloud","Cluster","Container","Image","Instance","Pod","Snapshot","Volume"},AD345)))))&gt;0,"1","0")</f>
        <v>0</v>
      </c>
      <c r="AL345" s="37">
        <v>341</v>
      </c>
      <c r="AM345" s="37" t="str" cm="1">
        <f t="array" ref="AM345">IF(SUMPRODUCT(--(NOT(ISERR(SEARCH({"Drive","Firmware","Host","Kernel"},AD345)))))&gt;0,"1","0")</f>
        <v>0</v>
      </c>
      <c r="AN345" s="37">
        <v>0</v>
      </c>
      <c r="AO345" s="37">
        <v>0</v>
      </c>
      <c r="AP345" s="37">
        <f>parameters!$J$21*TechniqueData[[#This Row],[TAT Utility]]+parameters!$J$22*TechniqueData[[#This Row],[Count Utility]]</f>
        <v>0.3</v>
      </c>
      <c r="AQ345" s="37">
        <f>(TechniqueData[[#This Row],[Total Top Att&amp;ck Score ]]-parameters!$D$19)/(parameters!$D$20-parameters!$D$19)</f>
        <v>106.16655833333334</v>
      </c>
      <c r="AR345" s="37">
        <f>IF(TechniqueData[[#This Row],[TAT Utility (unclipped)]]&gt;1,1, IF(TechniqueData[[#This Row],[TAT Utility (unclipped)]]&lt;0,0, TechniqueData[[#This Row],[TAT Utility (unclipped)]]) )</f>
        <v>1</v>
      </c>
      <c r="AS345" s="37">
        <f>(TechniqueData[[#This Row],[Ransomware (Total '# of ATT&amp;CK Observations)]]-parameters!$D$21)/(parameters!$D$22-parameters!$D$21)</f>
        <v>0</v>
      </c>
      <c r="AT345" s="37">
        <f>IF(TechniqueData[[#This Row],[Count Utility (unclipped)]]&gt;1,1, IF(TechniqueData[[#This Row],[Count Utility (unclipped)]]&lt;0,0, TechniqueData[[#This Row],[Count Utility (unclipped)]]) )</f>
        <v>0</v>
      </c>
      <c r="AU34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6" spans="1:47" ht="85" x14ac:dyDescent="0.2">
      <c r="A346" s="37">
        <f>parameters!$J$21*TechniqueData[[#This Row],[TAT Utility]]+parameters!$J$22*TechniqueData[[#This Row],[Count Utility]]</f>
        <v>0.3</v>
      </c>
      <c r="B346" s="37">
        <f t="shared" si="5"/>
        <v>911.00841652380939</v>
      </c>
      <c r="C346" s="37" t="s">
        <v>1214</v>
      </c>
      <c r="D346" s="58" t="s">
        <v>1215</v>
      </c>
      <c r="E346" s="37"/>
      <c r="F346" s="37">
        <v>3</v>
      </c>
      <c r="G346" s="37">
        <v>1</v>
      </c>
      <c r="H346" s="37">
        <f>parameters!$J$10*TechniqueData[[#This Row],[Before Utility]]+parameters!$J$11*TechniqueData[[#This Row],[After Utility]]</f>
        <v>0.2</v>
      </c>
      <c r="I346" s="37">
        <f>(TechniqueData[[#This Row],[Num. TID Before]]-parameters!$D$8)/(parameters!$D$9-parameters!$D$8)</f>
        <v>0.3</v>
      </c>
      <c r="J346" s="37">
        <f>IF(TechniqueData[[#This Row],[Before Utility (unclipped)]]&gt;1,1, IF(TechniqueData[[#This Row],[Before Utility (unclipped)]]&lt;0,0, TechniqueData[[#This Row],[Before Utility (unclipped)]]))</f>
        <v>0.3</v>
      </c>
      <c r="K346" s="37">
        <f>(TechniqueData[[#This Row],[Num. TID After]]-parameters!$D$10)/(parameters!$D$11-parameters!$D$10)</f>
        <v>0.1</v>
      </c>
      <c r="L346" s="37">
        <f>IF(TechniqueData[[#This Row],[After Utility (unclipped)]]&gt;1,1, IF(TechniqueData[[#This Row],[After Utility (unclipped)]]&lt;0,0, TechniqueData[[#This Row],[After Utility (unclipped)]]))</f>
        <v>0.1</v>
      </c>
      <c r="M346" s="37">
        <v>0.241646</v>
      </c>
      <c r="N346" s="68">
        <v>0</v>
      </c>
      <c r="O346" s="68">
        <v>9</v>
      </c>
      <c r="P346" s="68">
        <v>15</v>
      </c>
      <c r="Q346" s="68">
        <v>15</v>
      </c>
      <c r="R346" s="69"/>
      <c r="S346" s="69">
        <v>0</v>
      </c>
      <c r="T346" s="69" t="s">
        <v>1216</v>
      </c>
      <c r="U346" s="69">
        <v>4</v>
      </c>
      <c r="V346" s="37">
        <f>parameters!$J$4*TechniqueData[[#This Row],[Mitigations Utility]] + parameters!$J$5*TechniqueData[[#This Row],[Detections Utility]]</f>
        <v>0.22380938095238095</v>
      </c>
      <c r="W346" s="37">
        <v>4</v>
      </c>
      <c r="X346" s="37">
        <v>7.2727E-2</v>
      </c>
      <c r="Y346" s="37">
        <v>7.2727E-2</v>
      </c>
      <c r="Z346" s="37">
        <v>39</v>
      </c>
      <c r="AA346" s="37">
        <v>0.39</v>
      </c>
      <c r="AB346" s="37">
        <v>0.39</v>
      </c>
      <c r="AC346" s="37"/>
      <c r="AD346" s="58" t="s">
        <v>1217</v>
      </c>
      <c r="AE346" s="37" t="str" cm="1">
        <f t="array" ref="AE346">IF(SUMPRODUCT(--(NOT(ISERR(SEARCH({"Process","Command","Script","WMI","Module","Pipe","Service"},AD346)))))&gt;0,"1","0")</f>
        <v>1</v>
      </c>
      <c r="AF346" s="37">
        <v>342</v>
      </c>
      <c r="AG346" s="37" t="str" cm="1">
        <f t="array" ref="AG346">IF(SUMPRODUCT(--(NOT(ISERR(SEARCH({"Network","Firewall"},AD346)))))&gt;0,"1","0")</f>
        <v>0</v>
      </c>
      <c r="AH346" s="37">
        <v>342</v>
      </c>
      <c r="AI346" s="37" t="str" cm="1">
        <f t="array" ref="AI346">IF(SUMPRODUCT(--(NOT(ISERR(SEARCH({"File","Group","Logon","Schedule","User","Registry","Active","Application"},AD346)))))&gt;0,"1","0")</f>
        <v>1</v>
      </c>
      <c r="AJ346" s="37">
        <v>342</v>
      </c>
      <c r="AK346" s="37" t="str" cm="1">
        <f t="array" ref="AK346">IF(SUMPRODUCT(--(NOT(ISERR(SEARCH({"Cloud","Cluster","Container","Image","Instance","Pod","Snapshot","Volume"},AD346)))))&gt;0,"1","0")</f>
        <v>1</v>
      </c>
      <c r="AL346" s="37">
        <v>342</v>
      </c>
      <c r="AM346" s="37" t="str" cm="1">
        <f t="array" ref="AM346">IF(SUMPRODUCT(--(NOT(ISERR(SEARCH({"Drive","Firmware","Host","Kernel"},AD346)))))&gt;0,"1","0")</f>
        <v>0</v>
      </c>
      <c r="AN346" s="37">
        <v>0</v>
      </c>
      <c r="AO346" s="37">
        <v>0</v>
      </c>
      <c r="AP346" s="37">
        <f>parameters!$J$21*TechniqueData[[#This Row],[TAT Utility]]+parameters!$J$22*TechniqueData[[#This Row],[Count Utility]]</f>
        <v>0.3</v>
      </c>
      <c r="AQ346" s="37">
        <f>(TechniqueData[[#This Row],[Total Top Att&amp;ck Score ]]-parameters!$D$19)/(parameters!$D$20-parameters!$D$19)</f>
        <v>303.66947217460313</v>
      </c>
      <c r="AR346" s="37">
        <f>IF(TechniqueData[[#This Row],[TAT Utility (unclipped)]]&gt;1,1, IF(TechniqueData[[#This Row],[TAT Utility (unclipped)]]&lt;0,0, TechniqueData[[#This Row],[TAT Utility (unclipped)]]) )</f>
        <v>1</v>
      </c>
      <c r="AS346" s="37">
        <f>(TechniqueData[[#This Row],[Ransomware (Total '# of ATT&amp;CK Observations)]]-parameters!$D$21)/(parameters!$D$22-parameters!$D$21)</f>
        <v>0</v>
      </c>
      <c r="AT346" s="37">
        <f>IF(TechniqueData[[#This Row],[Count Utility (unclipped)]]&gt;1,1, IF(TechniqueData[[#This Row],[Count Utility (unclipped)]]&lt;0,0, TechniqueData[[#This Row],[Count Utility (unclipped)]]) )</f>
        <v>0</v>
      </c>
      <c r="AU34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7" spans="1:47" ht="51" x14ac:dyDescent="0.2">
      <c r="A347" s="37">
        <f>parameters!$J$21*TechniqueData[[#This Row],[TAT Utility]]+parameters!$J$22*TechniqueData[[#This Row],[Count Utility]]</f>
        <v>0.3</v>
      </c>
      <c r="B347" s="37">
        <f t="shared" si="5"/>
        <v>183.06666666666666</v>
      </c>
      <c r="C347" s="37" t="s">
        <v>1218</v>
      </c>
      <c r="D347" s="58" t="s">
        <v>1215</v>
      </c>
      <c r="E347" s="37" t="s">
        <v>1219</v>
      </c>
      <c r="F347" s="37">
        <v>1</v>
      </c>
      <c r="G347" s="37">
        <v>1</v>
      </c>
      <c r="H347" s="37">
        <f>parameters!$J$10*TechniqueData[[#This Row],[Before Utility]]+parameters!$J$11*TechniqueData[[#This Row],[After Utility]]</f>
        <v>0.1</v>
      </c>
      <c r="I347" s="37">
        <f>(TechniqueData[[#This Row],[Num. TID Before]]-parameters!$D$8)/(parameters!$D$9-parameters!$D$8)</f>
        <v>0.1</v>
      </c>
      <c r="J347" s="37">
        <f>IF(TechniqueData[[#This Row],[Before Utility (unclipped)]]&gt;1,1, IF(TechniqueData[[#This Row],[Before Utility (unclipped)]]&lt;0,0, TechniqueData[[#This Row],[Before Utility (unclipped)]]))</f>
        <v>0.1</v>
      </c>
      <c r="K347" s="37">
        <f>(TechniqueData[[#This Row],[Num. TID After]]-parameters!$D$10)/(parameters!$D$11-parameters!$D$10)</f>
        <v>0.1</v>
      </c>
      <c r="L347" s="37">
        <f>IF(TechniqueData[[#This Row],[After Utility (unclipped)]]&gt;1,1, IF(TechniqueData[[#This Row],[After Utility (unclipped)]]&lt;0,0, TechniqueData[[#This Row],[After Utility (unclipped)]]))</f>
        <v>0.1</v>
      </c>
      <c r="M347" s="37">
        <v>0</v>
      </c>
      <c r="N347" s="68">
        <v>1</v>
      </c>
      <c r="O347" s="68">
        <v>3</v>
      </c>
      <c r="P347" s="68">
        <v>0</v>
      </c>
      <c r="Q347" s="68">
        <v>3</v>
      </c>
      <c r="R347" s="69"/>
      <c r="S347" s="69">
        <v>0</v>
      </c>
      <c r="T347" s="69"/>
      <c r="U347" s="69">
        <v>0</v>
      </c>
      <c r="V347" s="37">
        <f>parameters!$J$4*TechniqueData[[#This Row],[Mitigations Utility]] + parameters!$J$5*TechniqueData[[#This Row],[Detections Utility]]</f>
        <v>3.3333333333333333E-2</v>
      </c>
      <c r="W347" s="37">
        <v>0</v>
      </c>
      <c r="X347" s="37">
        <v>0</v>
      </c>
      <c r="Y347" s="37">
        <v>0</v>
      </c>
      <c r="Z347" s="37">
        <v>7</v>
      </c>
      <c r="AA347" s="37">
        <v>7.0000000000000007E-2</v>
      </c>
      <c r="AB347" s="37">
        <v>7.0000000000000007E-2</v>
      </c>
      <c r="AC347" s="37"/>
      <c r="AD347" s="58" t="s">
        <v>1220</v>
      </c>
      <c r="AE347" s="37" t="str" cm="1">
        <f t="array" ref="AE347">IF(SUMPRODUCT(--(NOT(ISERR(SEARCH({"Process","Command","Script","WMI","Module","Pipe","Service"},AD347)))))&gt;0,"1","0")</f>
        <v>1</v>
      </c>
      <c r="AF347" s="37">
        <v>343</v>
      </c>
      <c r="AG347" s="37" t="str" cm="1">
        <f t="array" ref="AG347">IF(SUMPRODUCT(--(NOT(ISERR(SEARCH({"Network","Firewall"},AD347)))))&gt;0,"1","0")</f>
        <v>0</v>
      </c>
      <c r="AH347" s="37">
        <v>343</v>
      </c>
      <c r="AI347" s="37" t="str" cm="1">
        <f t="array" ref="AI347">IF(SUMPRODUCT(--(NOT(ISERR(SEARCH({"File","Group","Logon","Schedule","User","Registry","Active","Application"},AD347)))))&gt;0,"1","0")</f>
        <v>1</v>
      </c>
      <c r="AJ347" s="37">
        <v>343</v>
      </c>
      <c r="AK347" s="37" t="str" cm="1">
        <f t="array" ref="AK347">IF(SUMPRODUCT(--(NOT(ISERR(SEARCH({"Cloud","Cluster","Container","Image","Instance","Pod","Snapshot","Volume"},AD347)))))&gt;0,"1","0")</f>
        <v>0</v>
      </c>
      <c r="AL347" s="37">
        <v>343</v>
      </c>
      <c r="AM347" s="37" t="str" cm="1">
        <f t="array" ref="AM347">IF(SUMPRODUCT(--(NOT(ISERR(SEARCH({"Drive","Firmware","Host","Kernel"},AD347)))))&gt;0,"1","0")</f>
        <v>0</v>
      </c>
      <c r="AN347" s="37">
        <v>0</v>
      </c>
      <c r="AO347" s="37">
        <v>0</v>
      </c>
      <c r="AP347" s="37">
        <f>parameters!$J$21*TechniqueData[[#This Row],[TAT Utility]]+parameters!$J$22*TechniqueData[[#This Row],[Count Utility]]</f>
        <v>0.3</v>
      </c>
      <c r="AQ347" s="37">
        <f>(TechniqueData[[#This Row],[Total Top Att&amp;ck Score ]]-parameters!$D$19)/(parameters!$D$20-parameters!$D$19)</f>
        <v>61.022222222222219</v>
      </c>
      <c r="AR347" s="37">
        <f>IF(TechniqueData[[#This Row],[TAT Utility (unclipped)]]&gt;1,1, IF(TechniqueData[[#This Row],[TAT Utility (unclipped)]]&lt;0,0, TechniqueData[[#This Row],[TAT Utility (unclipped)]]) )</f>
        <v>1</v>
      </c>
      <c r="AS347" s="37">
        <f>(TechniqueData[[#This Row],[Ransomware (Total '# of ATT&amp;CK Observations)]]-parameters!$D$21)/(parameters!$D$22-parameters!$D$21)</f>
        <v>0</v>
      </c>
      <c r="AT347" s="37">
        <f>IF(TechniqueData[[#This Row],[Count Utility (unclipped)]]&gt;1,1, IF(TechniqueData[[#This Row],[Count Utility (unclipped)]]&lt;0,0, TechniqueData[[#This Row],[Count Utility (unclipped)]]) )</f>
        <v>0</v>
      </c>
      <c r="AU34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8" spans="1:47" ht="51" x14ac:dyDescent="0.2">
      <c r="A348" s="37">
        <f>parameters!$J$21*TechniqueData[[#This Row],[TAT Utility]]+parameters!$J$22*TechniqueData[[#This Row],[Count Utility]]</f>
        <v>0.3</v>
      </c>
      <c r="B348" s="37">
        <f t="shared" si="5"/>
        <v>380.31408899999997</v>
      </c>
      <c r="C348" s="37" t="s">
        <v>1221</v>
      </c>
      <c r="D348" s="58" t="s">
        <v>1215</v>
      </c>
      <c r="E348" s="37" t="s">
        <v>1222</v>
      </c>
      <c r="F348" s="37">
        <v>1</v>
      </c>
      <c r="G348" s="37">
        <v>1</v>
      </c>
      <c r="H348" s="37">
        <f>parameters!$J$10*TechniqueData[[#This Row],[Before Utility]]+parameters!$J$11*TechniqueData[[#This Row],[After Utility]]</f>
        <v>0.1</v>
      </c>
      <c r="I348" s="37">
        <f>(TechniqueData[[#This Row],[Num. TID Before]]-parameters!$D$8)/(parameters!$D$9-parameters!$D$8)</f>
        <v>0.1</v>
      </c>
      <c r="J348" s="37">
        <f>IF(TechniqueData[[#This Row],[Before Utility (unclipped)]]&gt;1,1, IF(TechniqueData[[#This Row],[Before Utility (unclipped)]]&lt;0,0, TechniqueData[[#This Row],[Before Utility (unclipped)]]))</f>
        <v>0.1</v>
      </c>
      <c r="K348" s="37">
        <f>(TechniqueData[[#This Row],[Num. TID After]]-parameters!$D$10)/(parameters!$D$11-parameters!$D$10)</f>
        <v>0.1</v>
      </c>
      <c r="L348" s="37">
        <f>IF(TechniqueData[[#This Row],[After Utility (unclipped)]]&gt;1,1, IF(TechniqueData[[#This Row],[After Utility (unclipped)]]&lt;0,0, TechniqueData[[#This Row],[After Utility (unclipped)]]))</f>
        <v>0.1</v>
      </c>
      <c r="M348" s="37">
        <v>0</v>
      </c>
      <c r="N348" s="68">
        <v>1</v>
      </c>
      <c r="O348" s="68">
        <v>4</v>
      </c>
      <c r="P348" s="68">
        <v>1</v>
      </c>
      <c r="Q348" s="68">
        <v>1</v>
      </c>
      <c r="R348" s="69" t="s">
        <v>146</v>
      </c>
      <c r="S348" s="69">
        <v>6</v>
      </c>
      <c r="T348" s="69" t="s">
        <v>1223</v>
      </c>
      <c r="U348" s="69">
        <v>9</v>
      </c>
      <c r="V348" s="37">
        <f>parameters!$J$4*TechniqueData[[#This Row],[Mitigations Utility]] + parameters!$J$5*TechniqueData[[#This Row],[Detections Utility]]</f>
        <v>0.17619033333333334</v>
      </c>
      <c r="W348" s="37">
        <v>15</v>
      </c>
      <c r="X348" s="37">
        <v>0.272727</v>
      </c>
      <c r="Y348" s="37">
        <v>0.272727</v>
      </c>
      <c r="Z348" s="37">
        <v>7</v>
      </c>
      <c r="AA348" s="37">
        <v>7.0000000000000007E-2</v>
      </c>
      <c r="AB348" s="37">
        <v>7.0000000000000007E-2</v>
      </c>
      <c r="AC348" s="37"/>
      <c r="AD348" s="58" t="s">
        <v>1224</v>
      </c>
      <c r="AE348" s="37" t="str" cm="1">
        <f t="array" ref="AE348">IF(SUMPRODUCT(--(NOT(ISERR(SEARCH({"Process","Command","Script","WMI","Module","Pipe","Service"},AD348)))))&gt;0,"1","0")</f>
        <v>1</v>
      </c>
      <c r="AF348" s="37">
        <v>344</v>
      </c>
      <c r="AG348" s="37" t="str" cm="1">
        <f t="array" ref="AG348">IF(SUMPRODUCT(--(NOT(ISERR(SEARCH({"Network","Firewall"},AD348)))))&gt;0,"1","0")</f>
        <v>0</v>
      </c>
      <c r="AH348" s="37">
        <v>344</v>
      </c>
      <c r="AI348" s="37" t="str" cm="1">
        <f t="array" ref="AI348">IF(SUMPRODUCT(--(NOT(ISERR(SEARCH({"File","Group","Logon","Schedule","User","Registry","Active","Application"},AD348)))))&gt;0,"1","0")</f>
        <v>1</v>
      </c>
      <c r="AJ348" s="37">
        <v>344</v>
      </c>
      <c r="AK348" s="37" t="str" cm="1">
        <f t="array" ref="AK348">IF(SUMPRODUCT(--(NOT(ISERR(SEARCH({"Cloud","Cluster","Container","Image","Instance","Pod","Snapshot","Volume"},AD348)))))&gt;0,"1","0")</f>
        <v>0</v>
      </c>
      <c r="AL348" s="37">
        <v>344</v>
      </c>
      <c r="AM348" s="37" t="str" cm="1">
        <f t="array" ref="AM348">IF(SUMPRODUCT(--(NOT(ISERR(SEARCH({"Drive","Firmware","Host","Kernel"},AD348)))))&gt;0,"1","0")</f>
        <v>0</v>
      </c>
      <c r="AN348" s="37">
        <v>0</v>
      </c>
      <c r="AO348" s="37">
        <v>0</v>
      </c>
      <c r="AP348" s="37">
        <f>parameters!$J$21*TechniqueData[[#This Row],[TAT Utility]]+parameters!$J$22*TechniqueData[[#This Row],[Count Utility]]</f>
        <v>0.3</v>
      </c>
      <c r="AQ348" s="37">
        <f>(TechniqueData[[#This Row],[Total Top Att&amp;ck Score ]]-parameters!$D$19)/(parameters!$D$20-parameters!$D$19)</f>
        <v>126.77136299999999</v>
      </c>
      <c r="AR348" s="37">
        <f>IF(TechniqueData[[#This Row],[TAT Utility (unclipped)]]&gt;1,1, IF(TechniqueData[[#This Row],[TAT Utility (unclipped)]]&lt;0,0, TechniqueData[[#This Row],[TAT Utility (unclipped)]]) )</f>
        <v>1</v>
      </c>
      <c r="AS348" s="37">
        <f>(TechniqueData[[#This Row],[Ransomware (Total '# of ATT&amp;CK Observations)]]-parameters!$D$21)/(parameters!$D$22-parameters!$D$21)</f>
        <v>0</v>
      </c>
      <c r="AT348" s="37">
        <f>IF(TechniqueData[[#This Row],[Count Utility (unclipped)]]&gt;1,1, IF(TechniqueData[[#This Row],[Count Utility (unclipped)]]&lt;0,0, TechniqueData[[#This Row],[Count Utility (unclipped)]]) )</f>
        <v>0</v>
      </c>
      <c r="AU34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9" spans="1:47" ht="34" x14ac:dyDescent="0.2">
      <c r="A349" s="37">
        <f>parameters!$J$21*TechniqueData[[#This Row],[TAT Utility]]+parameters!$J$22*TechniqueData[[#This Row],[Count Utility]]</f>
        <v>0.36666666666666664</v>
      </c>
      <c r="B349" s="37">
        <f t="shared" si="5"/>
        <v>499.79080500000003</v>
      </c>
      <c r="C349" s="37" t="s">
        <v>1225</v>
      </c>
      <c r="D349" s="58" t="s">
        <v>1215</v>
      </c>
      <c r="E349" s="37" t="s">
        <v>1226</v>
      </c>
      <c r="F349" s="37">
        <v>1</v>
      </c>
      <c r="G349" s="37">
        <v>1</v>
      </c>
      <c r="H349" s="37">
        <f>parameters!$J$10*TechniqueData[[#This Row],[Before Utility]]+parameters!$J$11*TechniqueData[[#This Row],[After Utility]]</f>
        <v>0.1</v>
      </c>
      <c r="I349" s="37">
        <f>(TechniqueData[[#This Row],[Num. TID Before]]-parameters!$D$8)/(parameters!$D$9-parameters!$D$8)</f>
        <v>0.1</v>
      </c>
      <c r="J349" s="37">
        <f>IF(TechniqueData[[#This Row],[Before Utility (unclipped)]]&gt;1,1, IF(TechniqueData[[#This Row],[Before Utility (unclipped)]]&lt;0,0, TechniqueData[[#This Row],[Before Utility (unclipped)]]))</f>
        <v>0.1</v>
      </c>
      <c r="K349" s="37">
        <f>(TechniqueData[[#This Row],[Num. TID After]]-parameters!$D$10)/(parameters!$D$11-parameters!$D$10)</f>
        <v>0.1</v>
      </c>
      <c r="L349" s="37">
        <f>IF(TechniqueData[[#This Row],[After Utility (unclipped)]]&gt;1,1, IF(TechniqueData[[#This Row],[After Utility (unclipped)]]&lt;0,0, TechniqueData[[#This Row],[After Utility (unclipped)]]))</f>
        <v>0.1</v>
      </c>
      <c r="M349" s="37">
        <v>0</v>
      </c>
      <c r="N349" s="68">
        <v>1</v>
      </c>
      <c r="O349" s="68">
        <v>12</v>
      </c>
      <c r="P349" s="68">
        <v>1</v>
      </c>
      <c r="Q349" s="68">
        <v>3</v>
      </c>
      <c r="R349" s="69" t="s">
        <v>314</v>
      </c>
      <c r="S349" s="69">
        <v>7</v>
      </c>
      <c r="T349" s="69" t="s">
        <v>1227</v>
      </c>
      <c r="U349" s="69">
        <v>12</v>
      </c>
      <c r="V349" s="37">
        <f>parameters!$J$4*TechniqueData[[#This Row],[Mitigations Utility]] + parameters!$J$5*TechniqueData[[#This Row],[Detections Utility]]</f>
        <v>0.261905</v>
      </c>
      <c r="W349" s="37">
        <v>19</v>
      </c>
      <c r="X349" s="37">
        <v>0.34545500000000001</v>
      </c>
      <c r="Y349" s="37">
        <v>0.34545500000000001</v>
      </c>
      <c r="Z349" s="37">
        <v>17</v>
      </c>
      <c r="AA349" s="37">
        <v>0.17</v>
      </c>
      <c r="AB349" s="37">
        <v>0.17</v>
      </c>
      <c r="AC349" s="37"/>
      <c r="AD349" s="58" t="s">
        <v>1228</v>
      </c>
      <c r="AE349" s="37" t="str" cm="1">
        <f t="array" ref="AE349">IF(SUMPRODUCT(--(NOT(ISERR(SEARCH({"Process","Command","Script","WMI","Module","Pipe","Service"},AD349)))))&gt;0,"1","0")</f>
        <v>1</v>
      </c>
      <c r="AF349" s="37">
        <v>345</v>
      </c>
      <c r="AG349" s="37" t="str" cm="1">
        <f t="array" ref="AG349">IF(SUMPRODUCT(--(NOT(ISERR(SEARCH({"Network","Firewall"},AD349)))))&gt;0,"1","0")</f>
        <v>0</v>
      </c>
      <c r="AH349" s="37">
        <v>345</v>
      </c>
      <c r="AI349" s="37" t="str" cm="1">
        <f t="array" ref="AI349">IF(SUMPRODUCT(--(NOT(ISERR(SEARCH({"File","Group","Logon","Schedule","User","Registry","Active","Application"},AD349)))))&gt;0,"1","0")</f>
        <v>0</v>
      </c>
      <c r="AJ349" s="37">
        <v>345</v>
      </c>
      <c r="AK349" s="37" t="str" cm="1">
        <f t="array" ref="AK349">IF(SUMPRODUCT(--(NOT(ISERR(SEARCH({"Cloud","Cluster","Container","Image","Instance","Pod","Snapshot","Volume"},AD349)))))&gt;0,"1","0")</f>
        <v>0</v>
      </c>
      <c r="AL349" s="37">
        <v>345</v>
      </c>
      <c r="AM349" s="37" t="str" cm="1">
        <f t="array" ref="AM349">IF(SUMPRODUCT(--(NOT(ISERR(SEARCH({"Drive","Firmware","Host","Kernel"},AD349)))))&gt;0,"1","0")</f>
        <v>0</v>
      </c>
      <c r="AN349" s="37">
        <v>0</v>
      </c>
      <c r="AO349" s="37">
        <v>2</v>
      </c>
      <c r="AP349" s="37">
        <f>parameters!$J$21*TechniqueData[[#This Row],[TAT Utility]]+parameters!$J$22*TechniqueData[[#This Row],[Count Utility]]</f>
        <v>0.36666666666666664</v>
      </c>
      <c r="AQ349" s="37">
        <f>(TechniqueData[[#This Row],[Total Top Att&amp;ck Score ]]-parameters!$D$19)/(parameters!$D$20-parameters!$D$19)</f>
        <v>166.596935</v>
      </c>
      <c r="AR349" s="37">
        <f>IF(TechniqueData[[#This Row],[TAT Utility (unclipped)]]&gt;1,1, IF(TechniqueData[[#This Row],[TAT Utility (unclipped)]]&lt;0,0, TechniqueData[[#This Row],[TAT Utility (unclipped)]]) )</f>
        <v>1</v>
      </c>
      <c r="AS349" s="37">
        <f>(TechniqueData[[#This Row],[Ransomware (Total '# of ATT&amp;CK Observations)]]-parameters!$D$21)/(parameters!$D$22-parameters!$D$21)</f>
        <v>9.5238095238095233E-2</v>
      </c>
      <c r="AT349" s="37">
        <f>IF(TechniqueData[[#This Row],[Count Utility (unclipped)]]&gt;1,1, IF(TechniqueData[[#This Row],[Count Utility (unclipped)]]&lt;0,0, TechniqueData[[#This Row],[Count Utility (unclipped)]]) )</f>
        <v>9.5238095238095233E-2</v>
      </c>
      <c r="AU34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7.9808064285714293</v>
      </c>
    </row>
    <row r="350" spans="1:47" ht="34" x14ac:dyDescent="0.2">
      <c r="A350" s="37">
        <f>parameters!$J$21*TechniqueData[[#This Row],[TAT Utility]]+parameters!$J$22*TechniqueData[[#This Row],[Count Utility]]</f>
        <v>0.3</v>
      </c>
      <c r="B350" s="37">
        <f t="shared" si="5"/>
        <v>362.7378973809524</v>
      </c>
      <c r="C350" s="37" t="s">
        <v>1229</v>
      </c>
      <c r="D350" s="58" t="s">
        <v>1215</v>
      </c>
      <c r="E350" s="37" t="s">
        <v>1230</v>
      </c>
      <c r="F350" s="37">
        <v>1</v>
      </c>
      <c r="G350" s="37">
        <v>1</v>
      </c>
      <c r="H350" s="37">
        <f>parameters!$J$10*TechniqueData[[#This Row],[Before Utility]]+parameters!$J$11*TechniqueData[[#This Row],[After Utility]]</f>
        <v>0.1</v>
      </c>
      <c r="I350" s="37">
        <f>(TechniqueData[[#This Row],[Num. TID Before]]-parameters!$D$8)/(parameters!$D$9-parameters!$D$8)</f>
        <v>0.1</v>
      </c>
      <c r="J350" s="37">
        <f>IF(TechniqueData[[#This Row],[Before Utility (unclipped)]]&gt;1,1, IF(TechniqueData[[#This Row],[Before Utility (unclipped)]]&lt;0,0, TechniqueData[[#This Row],[Before Utility (unclipped)]]))</f>
        <v>0.1</v>
      </c>
      <c r="K350" s="37">
        <f>(TechniqueData[[#This Row],[Num. TID After]]-parameters!$D$10)/(parameters!$D$11-parameters!$D$10)</f>
        <v>0.1</v>
      </c>
      <c r="L350" s="37">
        <f>IF(TechniqueData[[#This Row],[After Utility (unclipped)]]&gt;1,1, IF(TechniqueData[[#This Row],[After Utility (unclipped)]]&lt;0,0, TechniqueData[[#This Row],[After Utility (unclipped)]]))</f>
        <v>0.1</v>
      </c>
      <c r="M350" s="37">
        <v>0</v>
      </c>
      <c r="N350" s="68">
        <v>0</v>
      </c>
      <c r="O350" s="68">
        <v>1</v>
      </c>
      <c r="P350" s="68">
        <v>1</v>
      </c>
      <c r="Q350" s="68">
        <v>2</v>
      </c>
      <c r="R350" s="69" t="s">
        <v>276</v>
      </c>
      <c r="S350" s="69">
        <v>7</v>
      </c>
      <c r="T350" s="69" t="s">
        <v>1231</v>
      </c>
      <c r="U350" s="69">
        <v>8</v>
      </c>
      <c r="V350" s="37">
        <f>parameters!$J$4*TechniqueData[[#This Row],[Mitigations Utility]] + parameters!$J$5*TechniqueData[[#This Row],[Detections Utility]]</f>
        <v>0.16190461904761905</v>
      </c>
      <c r="W350" s="37">
        <v>15</v>
      </c>
      <c r="X350" s="37">
        <v>0.272727</v>
      </c>
      <c r="Y350" s="37">
        <v>0.272727</v>
      </c>
      <c r="Z350" s="37">
        <v>4</v>
      </c>
      <c r="AA350" s="37">
        <v>0.04</v>
      </c>
      <c r="AB350" s="37">
        <v>0.04</v>
      </c>
      <c r="AC350" s="37"/>
      <c r="AD350" s="58" t="s">
        <v>286</v>
      </c>
      <c r="AE350" s="37" t="str" cm="1">
        <f t="array" ref="AE350">IF(SUMPRODUCT(--(NOT(ISERR(SEARCH({"Process","Command","Script","WMI","Module","Pipe","Service"},AD350)))))&gt;0,"1","0")</f>
        <v>1</v>
      </c>
      <c r="AF350" s="37">
        <v>346</v>
      </c>
      <c r="AG350" s="37" t="str" cm="1">
        <f t="array" ref="AG350">IF(SUMPRODUCT(--(NOT(ISERR(SEARCH({"Network","Firewall"},AD350)))))&gt;0,"1","0")</f>
        <v>0</v>
      </c>
      <c r="AH350" s="37">
        <v>346</v>
      </c>
      <c r="AI350" s="37" t="str" cm="1">
        <f t="array" ref="AI350">IF(SUMPRODUCT(--(NOT(ISERR(SEARCH({"File","Group","Logon","Schedule","User","Registry","Active","Application"},AD350)))))&gt;0,"1","0")</f>
        <v>1</v>
      </c>
      <c r="AJ350" s="37">
        <v>346</v>
      </c>
      <c r="AK350" s="37" t="str" cm="1">
        <f t="array" ref="AK350">IF(SUMPRODUCT(--(NOT(ISERR(SEARCH({"Cloud","Cluster","Container","Image","Instance","Pod","Snapshot","Volume"},AD350)))))&gt;0,"1","0")</f>
        <v>0</v>
      </c>
      <c r="AL350" s="37">
        <v>346</v>
      </c>
      <c r="AM350" s="37" t="str" cm="1">
        <f t="array" ref="AM350">IF(SUMPRODUCT(--(NOT(ISERR(SEARCH({"Drive","Firmware","Host","Kernel"},AD350)))))&gt;0,"1","0")</f>
        <v>0</v>
      </c>
      <c r="AN350" s="37">
        <v>0</v>
      </c>
      <c r="AO350" s="37">
        <v>0</v>
      </c>
      <c r="AP350" s="37">
        <f>parameters!$J$21*TechniqueData[[#This Row],[TAT Utility]]+parameters!$J$22*TechniqueData[[#This Row],[Count Utility]]</f>
        <v>0.3</v>
      </c>
      <c r="AQ350" s="37">
        <f>(TechniqueData[[#This Row],[Total Top Att&amp;ck Score ]]-parameters!$D$19)/(parameters!$D$20-parameters!$D$19)</f>
        <v>120.91263246031747</v>
      </c>
      <c r="AR350" s="37">
        <f>IF(TechniqueData[[#This Row],[TAT Utility (unclipped)]]&gt;1,1, IF(TechniqueData[[#This Row],[TAT Utility (unclipped)]]&lt;0,0, TechniqueData[[#This Row],[TAT Utility (unclipped)]]) )</f>
        <v>1</v>
      </c>
      <c r="AS350" s="37">
        <f>(TechniqueData[[#This Row],[Ransomware (Total '# of ATT&amp;CK Observations)]]-parameters!$D$21)/(parameters!$D$22-parameters!$D$21)</f>
        <v>0</v>
      </c>
      <c r="AT350" s="37">
        <f>IF(TechniqueData[[#This Row],[Count Utility (unclipped)]]&gt;1,1, IF(TechniqueData[[#This Row],[Count Utility (unclipped)]]&lt;0,0, TechniqueData[[#This Row],[Count Utility (unclipped)]]) )</f>
        <v>0</v>
      </c>
      <c r="AU35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1" spans="1:47" ht="34" x14ac:dyDescent="0.2">
      <c r="A351" s="37">
        <f>parameters!$J$21*TechniqueData[[#This Row],[TAT Utility]]+parameters!$J$22*TechniqueData[[#This Row],[Count Utility]]</f>
        <v>0.3</v>
      </c>
      <c r="B351" s="37">
        <f t="shared" si="5"/>
        <v>138.9</v>
      </c>
      <c r="C351" s="37" t="s">
        <v>1232</v>
      </c>
      <c r="D351" s="58" t="s">
        <v>1215</v>
      </c>
      <c r="E351" s="37" t="s">
        <v>1233</v>
      </c>
      <c r="F351" s="37">
        <v>1</v>
      </c>
      <c r="G351" s="37">
        <v>1</v>
      </c>
      <c r="H351" s="37">
        <f>parameters!$J$10*TechniqueData[[#This Row],[Before Utility]]+parameters!$J$11*TechniqueData[[#This Row],[After Utility]]</f>
        <v>0.1</v>
      </c>
      <c r="I351" s="37">
        <f>(TechniqueData[[#This Row],[Num. TID Before]]-parameters!$D$8)/(parameters!$D$9-parameters!$D$8)</f>
        <v>0.1</v>
      </c>
      <c r="J351" s="37">
        <f>IF(TechniqueData[[#This Row],[Before Utility (unclipped)]]&gt;1,1, IF(TechniqueData[[#This Row],[Before Utility (unclipped)]]&lt;0,0, TechniqueData[[#This Row],[Before Utility (unclipped)]]))</f>
        <v>0.1</v>
      </c>
      <c r="K351" s="37">
        <f>(TechniqueData[[#This Row],[Num. TID After]]-parameters!$D$10)/(parameters!$D$11-parameters!$D$10)</f>
        <v>0.1</v>
      </c>
      <c r="L351" s="37">
        <f>IF(TechniqueData[[#This Row],[After Utility (unclipped)]]&gt;1,1, IF(TechniqueData[[#This Row],[After Utility (unclipped)]]&lt;0,0, TechniqueData[[#This Row],[After Utility (unclipped)]]))</f>
        <v>0.1</v>
      </c>
      <c r="M351" s="37">
        <v>0</v>
      </c>
      <c r="N351" s="68">
        <v>0</v>
      </c>
      <c r="O351" s="68">
        <v>0</v>
      </c>
      <c r="P351" s="68">
        <v>0</v>
      </c>
      <c r="Q351" s="68">
        <v>0</v>
      </c>
      <c r="R351" s="69"/>
      <c r="S351" s="69">
        <v>0</v>
      </c>
      <c r="T351" s="69"/>
      <c r="U351" s="69">
        <v>0</v>
      </c>
      <c r="V351" s="37">
        <f>parameters!$J$4*TechniqueData[[#This Row],[Mitigations Utility]] + parameters!$J$5*TechniqueData[[#This Row],[Detections Utility]]</f>
        <v>0</v>
      </c>
      <c r="W351" s="37">
        <v>0</v>
      </c>
      <c r="X351" s="37">
        <v>0</v>
      </c>
      <c r="Y351" s="37">
        <v>0</v>
      </c>
      <c r="Z351" s="37">
        <v>0</v>
      </c>
      <c r="AA351" s="37">
        <v>0</v>
      </c>
      <c r="AB351" s="37">
        <v>0</v>
      </c>
      <c r="AC351" s="37"/>
      <c r="AD351" s="58" t="s">
        <v>286</v>
      </c>
      <c r="AE351" s="37" t="str" cm="1">
        <f t="array" ref="AE351">IF(SUMPRODUCT(--(NOT(ISERR(SEARCH({"Process","Command","Script","WMI","Module","Pipe","Service"},AD351)))))&gt;0,"1","0")</f>
        <v>1</v>
      </c>
      <c r="AF351" s="37">
        <v>347</v>
      </c>
      <c r="AG351" s="37" t="str" cm="1">
        <f t="array" ref="AG351">IF(SUMPRODUCT(--(NOT(ISERR(SEARCH({"Network","Firewall"},AD351)))))&gt;0,"1","0")</f>
        <v>0</v>
      </c>
      <c r="AH351" s="37">
        <v>347</v>
      </c>
      <c r="AI351" s="37" t="str" cm="1">
        <f t="array" ref="AI351">IF(SUMPRODUCT(--(NOT(ISERR(SEARCH({"File","Group","Logon","Schedule","User","Registry","Active","Application"},AD351)))))&gt;0,"1","0")</f>
        <v>1</v>
      </c>
      <c r="AJ351" s="37">
        <v>347</v>
      </c>
      <c r="AK351" s="37" t="str" cm="1">
        <f t="array" ref="AK351">IF(SUMPRODUCT(--(NOT(ISERR(SEARCH({"Cloud","Cluster","Container","Image","Instance","Pod","Snapshot","Volume"},AD351)))))&gt;0,"1","0")</f>
        <v>0</v>
      </c>
      <c r="AL351" s="37">
        <v>347</v>
      </c>
      <c r="AM351" s="37" t="str" cm="1">
        <f t="array" ref="AM351">IF(SUMPRODUCT(--(NOT(ISERR(SEARCH({"Drive","Firmware","Host","Kernel"},AD351)))))&gt;0,"1","0")</f>
        <v>0</v>
      </c>
      <c r="AN351" s="37">
        <v>0</v>
      </c>
      <c r="AO351" s="37">
        <v>0</v>
      </c>
      <c r="AP351" s="37">
        <f>parameters!$J$21*TechniqueData[[#This Row],[TAT Utility]]+parameters!$J$22*TechniqueData[[#This Row],[Count Utility]]</f>
        <v>0.3</v>
      </c>
      <c r="AQ351" s="37">
        <f>(TechniqueData[[#This Row],[Total Top Att&amp;ck Score ]]-parameters!$D$19)/(parameters!$D$20-parameters!$D$19)</f>
        <v>46.300000000000004</v>
      </c>
      <c r="AR351" s="37">
        <f>IF(TechniqueData[[#This Row],[TAT Utility (unclipped)]]&gt;1,1, IF(TechniqueData[[#This Row],[TAT Utility (unclipped)]]&lt;0,0, TechniqueData[[#This Row],[TAT Utility (unclipped)]]) )</f>
        <v>1</v>
      </c>
      <c r="AS351" s="37">
        <f>(TechniqueData[[#This Row],[Ransomware (Total '# of ATT&amp;CK Observations)]]-parameters!$D$21)/(parameters!$D$22-parameters!$D$21)</f>
        <v>0</v>
      </c>
      <c r="AT351" s="37">
        <f>IF(TechniqueData[[#This Row],[Count Utility (unclipped)]]&gt;1,1, IF(TechniqueData[[#This Row],[Count Utility (unclipped)]]&lt;0,0, TechniqueData[[#This Row],[Count Utility (unclipped)]]) )</f>
        <v>0</v>
      </c>
      <c r="AU35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2" spans="1:47" ht="51" x14ac:dyDescent="0.2">
      <c r="A352" s="37">
        <f>parameters!$J$21*TechniqueData[[#This Row],[TAT Utility]]+parameters!$J$22*TechniqueData[[#This Row],[Count Utility]]</f>
        <v>0.3</v>
      </c>
      <c r="B352" s="37">
        <f t="shared" si="5"/>
        <v>391.3669983333333</v>
      </c>
      <c r="C352" s="37" t="s">
        <v>1234</v>
      </c>
      <c r="D352" s="58" t="s">
        <v>1215</v>
      </c>
      <c r="E352" s="37" t="s">
        <v>1235</v>
      </c>
      <c r="F352" s="37">
        <v>1</v>
      </c>
      <c r="G352" s="37">
        <v>1</v>
      </c>
      <c r="H352" s="37">
        <f>parameters!$J$10*TechniqueData[[#This Row],[Before Utility]]+parameters!$J$11*TechniqueData[[#This Row],[After Utility]]</f>
        <v>0.1</v>
      </c>
      <c r="I352" s="37">
        <f>(TechniqueData[[#This Row],[Num. TID Before]]-parameters!$D$8)/(parameters!$D$9-parameters!$D$8)</f>
        <v>0.1</v>
      </c>
      <c r="J352" s="37">
        <f>IF(TechniqueData[[#This Row],[Before Utility (unclipped)]]&gt;1,1, IF(TechniqueData[[#This Row],[Before Utility (unclipped)]]&lt;0,0, TechniqueData[[#This Row],[Before Utility (unclipped)]]))</f>
        <v>0.1</v>
      </c>
      <c r="K352" s="37">
        <f>(TechniqueData[[#This Row],[Num. TID After]]-parameters!$D$10)/(parameters!$D$11-parameters!$D$10)</f>
        <v>0.1</v>
      </c>
      <c r="L352" s="37">
        <f>IF(TechniqueData[[#This Row],[After Utility (unclipped)]]&gt;1,1, IF(TechniqueData[[#This Row],[After Utility (unclipped)]]&lt;0,0, TechniqueData[[#This Row],[After Utility (unclipped)]]))</f>
        <v>0.1</v>
      </c>
      <c r="M352" s="37">
        <v>0</v>
      </c>
      <c r="N352" s="68">
        <v>0</v>
      </c>
      <c r="O352" s="68">
        <v>0</v>
      </c>
      <c r="P352" s="68">
        <v>0</v>
      </c>
      <c r="Q352" s="68">
        <v>0</v>
      </c>
      <c r="R352" s="69" t="s">
        <v>1236</v>
      </c>
      <c r="S352" s="69">
        <v>5</v>
      </c>
      <c r="T352" s="69" t="s">
        <v>1237</v>
      </c>
      <c r="U352" s="69">
        <v>14</v>
      </c>
      <c r="V352" s="37">
        <f>parameters!$J$4*TechniqueData[[#This Row],[Mitigations Utility]] + parameters!$J$5*TechniqueData[[#This Row],[Detections Utility]]</f>
        <v>0.18095261904761906</v>
      </c>
      <c r="W352" s="37">
        <v>19</v>
      </c>
      <c r="X352" s="37">
        <v>0.34545500000000001</v>
      </c>
      <c r="Y352" s="37">
        <v>0.34545500000000001</v>
      </c>
      <c r="Z352" s="37">
        <v>0</v>
      </c>
      <c r="AA352" s="37">
        <v>0</v>
      </c>
      <c r="AB352" s="37">
        <v>0</v>
      </c>
      <c r="AC352" s="37"/>
      <c r="AD352" s="58" t="s">
        <v>1238</v>
      </c>
      <c r="AE352" s="37" t="str" cm="1">
        <f t="array" ref="AE352">IF(SUMPRODUCT(--(NOT(ISERR(SEARCH({"Process","Command","Script","WMI","Module","Pipe","Service"},AD352)))))&gt;0,"1","0")</f>
        <v>1</v>
      </c>
      <c r="AF352" s="37">
        <v>348</v>
      </c>
      <c r="AG352" s="37" t="str" cm="1">
        <f t="array" ref="AG352">IF(SUMPRODUCT(--(NOT(ISERR(SEARCH({"Network","Firewall"},AD352)))))&gt;0,"1","0")</f>
        <v>0</v>
      </c>
      <c r="AH352" s="37">
        <v>348</v>
      </c>
      <c r="AI352" s="37" t="str" cm="1">
        <f t="array" ref="AI352">IF(SUMPRODUCT(--(NOT(ISERR(SEARCH({"File","Group","Logon","Schedule","User","Registry","Active","Application"},AD352)))))&gt;0,"1","0")</f>
        <v>1</v>
      </c>
      <c r="AJ352" s="37">
        <v>348</v>
      </c>
      <c r="AK352" s="37" t="str" cm="1">
        <f t="array" ref="AK352">IF(SUMPRODUCT(--(NOT(ISERR(SEARCH({"Cloud","Cluster","Container","Image","Instance","Pod","Snapshot","Volume"},AD352)))))&gt;0,"1","0")</f>
        <v>0</v>
      </c>
      <c r="AL352" s="37">
        <v>348</v>
      </c>
      <c r="AM352" s="37" t="str" cm="1">
        <f t="array" ref="AM352">IF(SUMPRODUCT(--(NOT(ISERR(SEARCH({"Drive","Firmware","Host","Kernel"},AD352)))))&gt;0,"1","0")</f>
        <v>0</v>
      </c>
      <c r="AN352" s="37">
        <v>0</v>
      </c>
      <c r="AO352" s="37">
        <v>0</v>
      </c>
      <c r="AP352" s="37">
        <f>parameters!$J$21*TechniqueData[[#This Row],[TAT Utility]]+parameters!$J$22*TechniqueData[[#This Row],[Count Utility]]</f>
        <v>0.3</v>
      </c>
      <c r="AQ352" s="37">
        <f>(TechniqueData[[#This Row],[Total Top Att&amp;ck Score ]]-parameters!$D$19)/(parameters!$D$20-parameters!$D$19)</f>
        <v>130.4556661111111</v>
      </c>
      <c r="AR352" s="37">
        <f>IF(TechniqueData[[#This Row],[TAT Utility (unclipped)]]&gt;1,1, IF(TechniqueData[[#This Row],[TAT Utility (unclipped)]]&lt;0,0, TechniqueData[[#This Row],[TAT Utility (unclipped)]]) )</f>
        <v>1</v>
      </c>
      <c r="AS352" s="37">
        <f>(TechniqueData[[#This Row],[Ransomware (Total '# of ATT&amp;CK Observations)]]-parameters!$D$21)/(parameters!$D$22-parameters!$D$21)</f>
        <v>0</v>
      </c>
      <c r="AT352" s="37">
        <f>IF(TechniqueData[[#This Row],[Count Utility (unclipped)]]&gt;1,1, IF(TechniqueData[[#This Row],[Count Utility (unclipped)]]&lt;0,0, TechniqueData[[#This Row],[Count Utility (unclipped)]]) )</f>
        <v>0</v>
      </c>
      <c r="AU35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3" spans="1:47" ht="51" x14ac:dyDescent="0.2">
      <c r="A353" s="37">
        <f>parameters!$J$21*TechniqueData[[#This Row],[TAT Utility]]+parameters!$J$22*TechniqueData[[#This Row],[Count Utility]]</f>
        <v>0.3</v>
      </c>
      <c r="B353" s="37">
        <f t="shared" si="5"/>
        <v>153.00476190476189</v>
      </c>
      <c r="C353" s="37" t="s">
        <v>1239</v>
      </c>
      <c r="D353" s="58" t="s">
        <v>1215</v>
      </c>
      <c r="E353" s="37" t="s">
        <v>1240</v>
      </c>
      <c r="F353" s="37">
        <v>1</v>
      </c>
      <c r="G353" s="37">
        <v>1</v>
      </c>
      <c r="H353" s="37">
        <f>parameters!$J$10*TechniqueData[[#This Row],[Before Utility]]+parameters!$J$11*TechniqueData[[#This Row],[After Utility]]</f>
        <v>0.1</v>
      </c>
      <c r="I353" s="37">
        <f>(TechniqueData[[#This Row],[Num. TID Before]]-parameters!$D$8)/(parameters!$D$9-parameters!$D$8)</f>
        <v>0.1</v>
      </c>
      <c r="J353" s="37">
        <f>IF(TechniqueData[[#This Row],[Before Utility (unclipped)]]&gt;1,1, IF(TechniqueData[[#This Row],[Before Utility (unclipped)]]&lt;0,0, TechniqueData[[#This Row],[Before Utility (unclipped)]]))</f>
        <v>0.1</v>
      </c>
      <c r="K353" s="37">
        <f>(TechniqueData[[#This Row],[Num. TID After]]-parameters!$D$10)/(parameters!$D$11-parameters!$D$10)</f>
        <v>0.1</v>
      </c>
      <c r="L353" s="37">
        <f>IF(TechniqueData[[#This Row],[After Utility (unclipped)]]&gt;1,1, IF(TechniqueData[[#This Row],[After Utility (unclipped)]]&lt;0,0, TechniqueData[[#This Row],[After Utility (unclipped)]]))</f>
        <v>0.1</v>
      </c>
      <c r="M353" s="37">
        <v>0</v>
      </c>
      <c r="N353" s="68">
        <v>0</v>
      </c>
      <c r="O353" s="68">
        <v>2</v>
      </c>
      <c r="P353" s="68">
        <v>0</v>
      </c>
      <c r="Q353" s="68">
        <v>0</v>
      </c>
      <c r="R353" s="69"/>
      <c r="S353" s="69">
        <v>0</v>
      </c>
      <c r="T353" s="69"/>
      <c r="U353" s="69">
        <v>0</v>
      </c>
      <c r="V353" s="37">
        <f>parameters!$J$4*TechniqueData[[#This Row],[Mitigations Utility]] + parameters!$J$5*TechniqueData[[#This Row],[Detections Utility]]</f>
        <v>9.5238095238095229E-3</v>
      </c>
      <c r="W353" s="37">
        <v>0</v>
      </c>
      <c r="X353" s="37">
        <v>0</v>
      </c>
      <c r="Y353" s="37">
        <v>0</v>
      </c>
      <c r="Z353" s="37">
        <v>2</v>
      </c>
      <c r="AA353" s="37">
        <v>0.02</v>
      </c>
      <c r="AB353" s="37">
        <v>0.02</v>
      </c>
      <c r="AC353" s="37"/>
      <c r="AD353" s="58" t="s">
        <v>1241</v>
      </c>
      <c r="AE353" s="37" t="str" cm="1">
        <f t="array" ref="AE353">IF(SUMPRODUCT(--(NOT(ISERR(SEARCH({"Process","Command","Script","WMI","Module","Pipe","Service"},AD353)))))&gt;0,"1","0")</f>
        <v>1</v>
      </c>
      <c r="AF353" s="37">
        <v>349</v>
      </c>
      <c r="AG353" s="37" t="str" cm="1">
        <f t="array" ref="AG353">IF(SUMPRODUCT(--(NOT(ISERR(SEARCH({"Network","Firewall"},AD353)))))&gt;0,"1","0")</f>
        <v>0</v>
      </c>
      <c r="AH353" s="37">
        <v>349</v>
      </c>
      <c r="AI353" s="37" t="str" cm="1">
        <f t="array" ref="AI353">IF(SUMPRODUCT(--(NOT(ISERR(SEARCH({"File","Group","Logon","Schedule","User","Registry","Active","Application"},AD353)))))&gt;0,"1","0")</f>
        <v>1</v>
      </c>
      <c r="AJ353" s="37">
        <v>349</v>
      </c>
      <c r="AK353" s="37" t="str" cm="1">
        <f t="array" ref="AK353">IF(SUMPRODUCT(--(NOT(ISERR(SEARCH({"Cloud","Cluster","Container","Image","Instance","Pod","Snapshot","Volume"},AD353)))))&gt;0,"1","0")</f>
        <v>0</v>
      </c>
      <c r="AL353" s="37">
        <v>349</v>
      </c>
      <c r="AM353" s="37" t="str" cm="1">
        <f t="array" ref="AM353">IF(SUMPRODUCT(--(NOT(ISERR(SEARCH({"Drive","Firmware","Host","Kernel"},AD353)))))&gt;0,"1","0")</f>
        <v>0</v>
      </c>
      <c r="AN353" s="37">
        <v>0</v>
      </c>
      <c r="AO353" s="37">
        <v>0</v>
      </c>
      <c r="AP353" s="37">
        <f>parameters!$J$21*TechniqueData[[#This Row],[TAT Utility]]+parameters!$J$22*TechniqueData[[#This Row],[Count Utility]]</f>
        <v>0.3</v>
      </c>
      <c r="AQ353" s="37">
        <f>(TechniqueData[[#This Row],[Total Top Att&amp;ck Score ]]-parameters!$D$19)/(parameters!$D$20-parameters!$D$19)</f>
        <v>51.0015873015873</v>
      </c>
      <c r="AR353" s="37">
        <f>IF(TechniqueData[[#This Row],[TAT Utility (unclipped)]]&gt;1,1, IF(TechniqueData[[#This Row],[TAT Utility (unclipped)]]&lt;0,0, TechniqueData[[#This Row],[TAT Utility (unclipped)]]) )</f>
        <v>1</v>
      </c>
      <c r="AS353" s="37">
        <f>(TechniqueData[[#This Row],[Ransomware (Total '# of ATT&amp;CK Observations)]]-parameters!$D$21)/(parameters!$D$22-parameters!$D$21)</f>
        <v>0</v>
      </c>
      <c r="AT353" s="37">
        <f>IF(TechniqueData[[#This Row],[Count Utility (unclipped)]]&gt;1,1, IF(TechniqueData[[#This Row],[Count Utility (unclipped)]]&lt;0,0, TechniqueData[[#This Row],[Count Utility (unclipped)]]) )</f>
        <v>0</v>
      </c>
      <c r="AU35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4" spans="1:47" ht="51" x14ac:dyDescent="0.2">
      <c r="A354" s="37">
        <f>parameters!$J$21*TechniqueData[[#This Row],[TAT Utility]]+parameters!$J$22*TechniqueData[[#This Row],[Count Utility]]</f>
        <v>0.33333333333333331</v>
      </c>
      <c r="B354" s="37">
        <f t="shared" si="5"/>
        <v>420.29979985714289</v>
      </c>
      <c r="C354" s="37" t="s">
        <v>1242</v>
      </c>
      <c r="D354" s="58" t="s">
        <v>1215</v>
      </c>
      <c r="E354" s="37" t="s">
        <v>1243</v>
      </c>
      <c r="F354" s="37">
        <v>1</v>
      </c>
      <c r="G354" s="37">
        <v>1</v>
      </c>
      <c r="H354" s="37">
        <f>parameters!$J$10*TechniqueData[[#This Row],[Before Utility]]+parameters!$J$11*TechniqueData[[#This Row],[After Utility]]</f>
        <v>0.1</v>
      </c>
      <c r="I354" s="37">
        <f>(TechniqueData[[#This Row],[Num. TID Before]]-parameters!$D$8)/(parameters!$D$9-parameters!$D$8)</f>
        <v>0.1</v>
      </c>
      <c r="J354" s="37">
        <f>IF(TechniqueData[[#This Row],[Before Utility (unclipped)]]&gt;1,1, IF(TechniqueData[[#This Row],[Before Utility (unclipped)]]&lt;0,0, TechniqueData[[#This Row],[Before Utility (unclipped)]]))</f>
        <v>0.1</v>
      </c>
      <c r="K354" s="37">
        <f>(TechniqueData[[#This Row],[Num. TID After]]-parameters!$D$10)/(parameters!$D$11-parameters!$D$10)</f>
        <v>0.1</v>
      </c>
      <c r="L354" s="37">
        <f>IF(TechniqueData[[#This Row],[After Utility (unclipped)]]&gt;1,1, IF(TechniqueData[[#This Row],[After Utility (unclipped)]]&lt;0,0, TechniqueData[[#This Row],[After Utility (unclipped)]]))</f>
        <v>0.1</v>
      </c>
      <c r="M354" s="37">
        <v>0</v>
      </c>
      <c r="N354" s="68">
        <v>3</v>
      </c>
      <c r="O354" s="68">
        <v>7</v>
      </c>
      <c r="P354" s="68">
        <v>1</v>
      </c>
      <c r="Q354" s="68">
        <v>1</v>
      </c>
      <c r="R354" s="69" t="s">
        <v>1244</v>
      </c>
      <c r="S354" s="69">
        <v>9</v>
      </c>
      <c r="T354" s="69" t="s">
        <v>1245</v>
      </c>
      <c r="U354" s="69">
        <v>6</v>
      </c>
      <c r="V354" s="37">
        <f>parameters!$J$4*TechniqueData[[#This Row],[Mitigations Utility]] + parameters!$J$5*TechniqueData[[#This Row],[Detections Utility]]</f>
        <v>0.19999985714285715</v>
      </c>
      <c r="W354" s="37">
        <v>15</v>
      </c>
      <c r="X354" s="37">
        <v>0.272727</v>
      </c>
      <c r="Y354" s="37">
        <v>0.272727</v>
      </c>
      <c r="Z354" s="37">
        <v>12</v>
      </c>
      <c r="AA354" s="37">
        <v>0.12</v>
      </c>
      <c r="AB354" s="37">
        <v>0.12</v>
      </c>
      <c r="AC354" s="37"/>
      <c r="AD354" s="58" t="s">
        <v>1224</v>
      </c>
      <c r="AE354" s="37" t="str" cm="1">
        <f t="array" ref="AE354">IF(SUMPRODUCT(--(NOT(ISERR(SEARCH({"Process","Command","Script","WMI","Module","Pipe","Service"},AD354)))))&gt;0,"1","0")</f>
        <v>1</v>
      </c>
      <c r="AF354" s="37">
        <v>350</v>
      </c>
      <c r="AG354" s="37" t="str" cm="1">
        <f t="array" ref="AG354">IF(SUMPRODUCT(--(NOT(ISERR(SEARCH({"Network","Firewall"},AD354)))))&gt;0,"1","0")</f>
        <v>0</v>
      </c>
      <c r="AH354" s="37">
        <v>350</v>
      </c>
      <c r="AI354" s="37" t="str" cm="1">
        <f t="array" ref="AI354">IF(SUMPRODUCT(--(NOT(ISERR(SEARCH({"File","Group","Logon","Schedule","User","Registry","Active","Application"},AD354)))))&gt;0,"1","0")</f>
        <v>1</v>
      </c>
      <c r="AJ354" s="37">
        <v>350</v>
      </c>
      <c r="AK354" s="37" t="str" cm="1">
        <f t="array" ref="AK354">IF(SUMPRODUCT(--(NOT(ISERR(SEARCH({"Cloud","Cluster","Container","Image","Instance","Pod","Snapshot","Volume"},AD354)))))&gt;0,"1","0")</f>
        <v>0</v>
      </c>
      <c r="AL354" s="37">
        <v>350</v>
      </c>
      <c r="AM354" s="37" t="str" cm="1">
        <f t="array" ref="AM354">IF(SUMPRODUCT(--(NOT(ISERR(SEARCH({"Drive","Firmware","Host","Kernel"},AD354)))))&gt;0,"1","0")</f>
        <v>0</v>
      </c>
      <c r="AN354" s="37">
        <v>0</v>
      </c>
      <c r="AO354" s="37">
        <v>1</v>
      </c>
      <c r="AP354" s="37">
        <f>parameters!$J$21*TechniqueData[[#This Row],[TAT Utility]]+parameters!$J$22*TechniqueData[[#This Row],[Count Utility]]</f>
        <v>0.33333333333333331</v>
      </c>
      <c r="AQ354" s="37">
        <f>(TechniqueData[[#This Row],[Total Top Att&amp;ck Score ]]-parameters!$D$19)/(parameters!$D$20-parameters!$D$19)</f>
        <v>140.09993328571429</v>
      </c>
      <c r="AR354" s="37">
        <f>IF(TechniqueData[[#This Row],[TAT Utility (unclipped)]]&gt;1,1, IF(TechniqueData[[#This Row],[TAT Utility (unclipped)]]&lt;0,0, TechniqueData[[#This Row],[TAT Utility (unclipped)]]) )</f>
        <v>1</v>
      </c>
      <c r="AS354" s="37">
        <f>(TechniqueData[[#This Row],[Ransomware (Total '# of ATT&amp;CK Observations)]]-parameters!$D$21)/(parameters!$D$22-parameters!$D$21)</f>
        <v>4.7619047619047616E-2</v>
      </c>
      <c r="AT354" s="37">
        <f>IF(TechniqueData[[#This Row],[Count Utility (unclipped)]]&gt;1,1, IF(TechniqueData[[#This Row],[Count Utility (unclipped)]]&lt;0,0, TechniqueData[[#This Row],[Count Utility (unclipped)]]) )</f>
        <v>4.7619047619047616E-2</v>
      </c>
      <c r="AU35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3.3595222210884352</v>
      </c>
    </row>
    <row r="355" spans="1:47" ht="68" x14ac:dyDescent="0.2">
      <c r="A355" s="37">
        <f>parameters!$J$21*TechniqueData[[#This Row],[TAT Utility]]+parameters!$J$22*TechniqueData[[#This Row],[Count Utility]]</f>
        <v>0.3</v>
      </c>
      <c r="B355" s="37">
        <f t="shared" si="5"/>
        <v>214.09503738095239</v>
      </c>
      <c r="C355" s="37" t="s">
        <v>1246</v>
      </c>
      <c r="D355" s="58" t="s">
        <v>1215</v>
      </c>
      <c r="E355" s="37" t="s">
        <v>1247</v>
      </c>
      <c r="F355" s="37">
        <v>1</v>
      </c>
      <c r="G355" s="37">
        <v>1</v>
      </c>
      <c r="H355" s="37">
        <f>parameters!$J$10*TechniqueData[[#This Row],[Before Utility]]+parameters!$J$11*TechniqueData[[#This Row],[After Utility]]</f>
        <v>0.1</v>
      </c>
      <c r="I355" s="37">
        <f>(TechniqueData[[#This Row],[Num. TID Before]]-parameters!$D$8)/(parameters!$D$9-parameters!$D$8)</f>
        <v>0.1</v>
      </c>
      <c r="J355" s="37">
        <f>IF(TechniqueData[[#This Row],[Before Utility (unclipped)]]&gt;1,1, IF(TechniqueData[[#This Row],[Before Utility (unclipped)]]&lt;0,0, TechniqueData[[#This Row],[Before Utility (unclipped)]]))</f>
        <v>0.1</v>
      </c>
      <c r="K355" s="37">
        <f>(TechniqueData[[#This Row],[Num. TID After]]-parameters!$D$10)/(parameters!$D$11-parameters!$D$10)</f>
        <v>0.1</v>
      </c>
      <c r="L355" s="37">
        <f>IF(TechniqueData[[#This Row],[After Utility (unclipped)]]&gt;1,1, IF(TechniqueData[[#This Row],[After Utility (unclipped)]]&lt;0,0, TechniqueData[[#This Row],[After Utility (unclipped)]]))</f>
        <v>0.1</v>
      </c>
      <c r="M355" s="37">
        <v>0</v>
      </c>
      <c r="N355" s="68">
        <v>0</v>
      </c>
      <c r="O355" s="68">
        <v>2</v>
      </c>
      <c r="P355" s="68">
        <v>1</v>
      </c>
      <c r="Q355" s="68">
        <v>0</v>
      </c>
      <c r="R355" s="69">
        <v>2.6</v>
      </c>
      <c r="S355" s="69">
        <v>1</v>
      </c>
      <c r="T355" s="69" t="s">
        <v>1248</v>
      </c>
      <c r="U355" s="69">
        <v>3</v>
      </c>
      <c r="V355" s="37">
        <f>parameters!$J$4*TechniqueData[[#This Row],[Mitigations Utility]] + parameters!$J$5*TechniqueData[[#This Row],[Detections Utility]]</f>
        <v>5.2380809523809524E-2</v>
      </c>
      <c r="W355" s="37">
        <v>4</v>
      </c>
      <c r="X355" s="37">
        <v>7.2727E-2</v>
      </c>
      <c r="Y355" s="37">
        <v>7.2727E-2</v>
      </c>
      <c r="Z355" s="37">
        <v>3</v>
      </c>
      <c r="AA355" s="37">
        <v>0.03</v>
      </c>
      <c r="AB355" s="37">
        <v>0.03</v>
      </c>
      <c r="AC355" s="37"/>
      <c r="AD355" s="58" t="s">
        <v>1249</v>
      </c>
      <c r="AE355" s="37" t="str" cm="1">
        <f t="array" ref="AE355">IF(SUMPRODUCT(--(NOT(ISERR(SEARCH({"Process","Command","Script","WMI","Module","Pipe","Service"},AD355)))))&gt;0,"1","0")</f>
        <v>1</v>
      </c>
      <c r="AF355" s="37">
        <v>351</v>
      </c>
      <c r="AG355" s="37" t="str" cm="1">
        <f t="array" ref="AG355">IF(SUMPRODUCT(--(NOT(ISERR(SEARCH({"Network","Firewall"},AD355)))))&gt;0,"1","0")</f>
        <v>0</v>
      </c>
      <c r="AH355" s="37">
        <v>351</v>
      </c>
      <c r="AI355" s="37" t="str" cm="1">
        <f t="array" ref="AI355">IF(SUMPRODUCT(--(NOT(ISERR(SEARCH({"File","Group","Logon","Schedule","User","Registry","Active","Application"},AD355)))))&gt;0,"1","0")</f>
        <v>1</v>
      </c>
      <c r="AJ355" s="37">
        <v>351</v>
      </c>
      <c r="AK355" s="37" t="str" cm="1">
        <f t="array" ref="AK355">IF(SUMPRODUCT(--(NOT(ISERR(SEARCH({"Cloud","Cluster","Container","Image","Instance","Pod","Snapshot","Volume"},AD355)))))&gt;0,"1","0")</f>
        <v>0</v>
      </c>
      <c r="AL355" s="37">
        <v>351</v>
      </c>
      <c r="AM355" s="37" t="str" cm="1">
        <f t="array" ref="AM355">IF(SUMPRODUCT(--(NOT(ISERR(SEARCH({"Drive","Firmware","Host","Kernel"},AD355)))))&gt;0,"1","0")</f>
        <v>0</v>
      </c>
      <c r="AN355" s="37">
        <v>0</v>
      </c>
      <c r="AO355" s="37">
        <v>0</v>
      </c>
      <c r="AP355" s="37">
        <f>parameters!$J$21*TechniqueData[[#This Row],[TAT Utility]]+parameters!$J$22*TechniqueData[[#This Row],[Count Utility]]</f>
        <v>0.3</v>
      </c>
      <c r="AQ355" s="37">
        <f>(TechniqueData[[#This Row],[Total Top Att&amp;ck Score ]]-parameters!$D$19)/(parameters!$D$20-parameters!$D$19)</f>
        <v>71.365012460317459</v>
      </c>
      <c r="AR355" s="37">
        <f>IF(TechniqueData[[#This Row],[TAT Utility (unclipped)]]&gt;1,1, IF(TechniqueData[[#This Row],[TAT Utility (unclipped)]]&lt;0,0, TechniqueData[[#This Row],[TAT Utility (unclipped)]]) )</f>
        <v>1</v>
      </c>
      <c r="AS355" s="37">
        <f>(TechniqueData[[#This Row],[Ransomware (Total '# of ATT&amp;CK Observations)]]-parameters!$D$21)/(parameters!$D$22-parameters!$D$21)</f>
        <v>0</v>
      </c>
      <c r="AT355" s="37">
        <f>IF(TechniqueData[[#This Row],[Count Utility (unclipped)]]&gt;1,1, IF(TechniqueData[[#This Row],[Count Utility (unclipped)]]&lt;0,0, TechniqueData[[#This Row],[Count Utility (unclipped)]]) )</f>
        <v>0</v>
      </c>
      <c r="AU35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6" spans="1:47" ht="68" x14ac:dyDescent="0.2">
      <c r="A356" s="37">
        <f>parameters!$J$21*TechniqueData[[#This Row],[TAT Utility]]+parameters!$J$22*TechniqueData[[#This Row],[Count Utility]]</f>
        <v>0.3</v>
      </c>
      <c r="B356" s="37">
        <f t="shared" si="5"/>
        <v>328.76680085714287</v>
      </c>
      <c r="C356" s="37" t="s">
        <v>1250</v>
      </c>
      <c r="D356" s="58" t="s">
        <v>1215</v>
      </c>
      <c r="E356" s="37" t="s">
        <v>1251</v>
      </c>
      <c r="F356" s="37">
        <v>1</v>
      </c>
      <c r="G356" s="37">
        <v>1</v>
      </c>
      <c r="H356" s="37">
        <f>parameters!$J$10*TechniqueData[[#This Row],[Before Utility]]+parameters!$J$11*TechniqueData[[#This Row],[After Utility]]</f>
        <v>0.1</v>
      </c>
      <c r="I356" s="37">
        <f>(TechniqueData[[#This Row],[Num. TID Before]]-parameters!$D$8)/(parameters!$D$9-parameters!$D$8)</f>
        <v>0.1</v>
      </c>
      <c r="J356" s="37">
        <f>IF(TechniqueData[[#This Row],[Before Utility (unclipped)]]&gt;1,1, IF(TechniqueData[[#This Row],[Before Utility (unclipped)]]&lt;0,0, TechniqueData[[#This Row],[Before Utility (unclipped)]]))</f>
        <v>0.1</v>
      </c>
      <c r="K356" s="37">
        <f>(TechniqueData[[#This Row],[Num. TID After]]-parameters!$D$10)/(parameters!$D$11-parameters!$D$10)</f>
        <v>0.1</v>
      </c>
      <c r="L356" s="37">
        <f>IF(TechniqueData[[#This Row],[After Utility (unclipped)]]&gt;1,1, IF(TechniqueData[[#This Row],[After Utility (unclipped)]]&lt;0,0, TechniqueData[[#This Row],[After Utility (unclipped)]]))</f>
        <v>0.1</v>
      </c>
      <c r="M356" s="37">
        <v>0</v>
      </c>
      <c r="N356" s="68">
        <v>2</v>
      </c>
      <c r="O356" s="68">
        <v>1</v>
      </c>
      <c r="P356" s="68">
        <v>1</v>
      </c>
      <c r="Q356" s="68">
        <v>0</v>
      </c>
      <c r="R356" s="69" t="s">
        <v>1252</v>
      </c>
      <c r="S356" s="69">
        <v>7</v>
      </c>
      <c r="T356" s="69" t="s">
        <v>1253</v>
      </c>
      <c r="U356" s="69">
        <v>5</v>
      </c>
      <c r="V356" s="37">
        <f>parameters!$J$4*TechniqueData[[#This Row],[Mitigations Utility]] + parameters!$J$5*TechniqueData[[#This Row],[Detections Utility]]</f>
        <v>0.13333342857142857</v>
      </c>
      <c r="W356" s="37">
        <v>12</v>
      </c>
      <c r="X356" s="37">
        <v>0.21818199999999999</v>
      </c>
      <c r="Y356" s="37">
        <v>0.21818199999999999</v>
      </c>
      <c r="Z356" s="37">
        <v>4</v>
      </c>
      <c r="AA356" s="37">
        <v>0.04</v>
      </c>
      <c r="AB356" s="37">
        <v>0.04</v>
      </c>
      <c r="AC356" s="37"/>
      <c r="AD356" s="58" t="s">
        <v>1249</v>
      </c>
      <c r="AE356" s="37" t="str" cm="1">
        <f t="array" ref="AE356">IF(SUMPRODUCT(--(NOT(ISERR(SEARCH({"Process","Command","Script","WMI","Module","Pipe","Service"},AD356)))))&gt;0,"1","0")</f>
        <v>1</v>
      </c>
      <c r="AF356" s="37">
        <v>352</v>
      </c>
      <c r="AG356" s="37" t="str" cm="1">
        <f t="array" ref="AG356">IF(SUMPRODUCT(--(NOT(ISERR(SEARCH({"Network","Firewall"},AD356)))))&gt;0,"1","0")</f>
        <v>0</v>
      </c>
      <c r="AH356" s="37">
        <v>352</v>
      </c>
      <c r="AI356" s="37" t="str" cm="1">
        <f t="array" ref="AI356">IF(SUMPRODUCT(--(NOT(ISERR(SEARCH({"File","Group","Logon","Schedule","User","Registry","Active","Application"},AD356)))))&gt;0,"1","0")</f>
        <v>1</v>
      </c>
      <c r="AJ356" s="37">
        <v>352</v>
      </c>
      <c r="AK356" s="37" t="str" cm="1">
        <f t="array" ref="AK356">IF(SUMPRODUCT(--(NOT(ISERR(SEARCH({"Cloud","Cluster","Container","Image","Instance","Pod","Snapshot","Volume"},AD356)))))&gt;0,"1","0")</f>
        <v>0</v>
      </c>
      <c r="AL356" s="37">
        <v>352</v>
      </c>
      <c r="AM356" s="37" t="str" cm="1">
        <f t="array" ref="AM356">IF(SUMPRODUCT(--(NOT(ISERR(SEARCH({"Drive","Firmware","Host","Kernel"},AD356)))))&gt;0,"1","0")</f>
        <v>0</v>
      </c>
      <c r="AN356" s="37">
        <v>0</v>
      </c>
      <c r="AO356" s="37">
        <v>0</v>
      </c>
      <c r="AP356" s="37">
        <f>parameters!$J$21*TechniqueData[[#This Row],[TAT Utility]]+parameters!$J$22*TechniqueData[[#This Row],[Count Utility]]</f>
        <v>0.3</v>
      </c>
      <c r="AQ356" s="37">
        <f>(TechniqueData[[#This Row],[Total Top Att&amp;ck Score ]]-parameters!$D$19)/(parameters!$D$20-parameters!$D$19)</f>
        <v>109.58893361904762</v>
      </c>
      <c r="AR356" s="37">
        <f>IF(TechniqueData[[#This Row],[TAT Utility (unclipped)]]&gt;1,1, IF(TechniqueData[[#This Row],[TAT Utility (unclipped)]]&lt;0,0, TechniqueData[[#This Row],[TAT Utility (unclipped)]]) )</f>
        <v>1</v>
      </c>
      <c r="AS356" s="37">
        <f>(TechniqueData[[#This Row],[Ransomware (Total '# of ATT&amp;CK Observations)]]-parameters!$D$21)/(parameters!$D$22-parameters!$D$21)</f>
        <v>0</v>
      </c>
      <c r="AT356" s="37">
        <f>IF(TechniqueData[[#This Row],[Count Utility (unclipped)]]&gt;1,1, IF(TechniqueData[[#This Row],[Count Utility (unclipped)]]&lt;0,0, TechniqueData[[#This Row],[Count Utility (unclipped)]]) )</f>
        <v>0</v>
      </c>
      <c r="AU35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7" spans="1:47" ht="68" x14ac:dyDescent="0.2">
      <c r="A357" s="37">
        <f>parameters!$J$21*TechniqueData[[#This Row],[TAT Utility]]+parameters!$J$22*TechniqueData[[#This Row],[Count Utility]]</f>
        <v>0.3</v>
      </c>
      <c r="B357" s="37">
        <f t="shared" si="5"/>
        <v>309.51401657142861</v>
      </c>
      <c r="C357" s="37" t="s">
        <v>1254</v>
      </c>
      <c r="D357" s="58" t="s">
        <v>1215</v>
      </c>
      <c r="E357" s="37" t="s">
        <v>1255</v>
      </c>
      <c r="F357" s="37">
        <v>1</v>
      </c>
      <c r="G357" s="37">
        <v>1</v>
      </c>
      <c r="H357" s="37">
        <f>parameters!$J$10*TechniqueData[[#This Row],[Before Utility]]+parameters!$J$11*TechniqueData[[#This Row],[After Utility]]</f>
        <v>0.1</v>
      </c>
      <c r="I357" s="37">
        <f>(TechniqueData[[#This Row],[Num. TID Before]]-parameters!$D$8)/(parameters!$D$9-parameters!$D$8)</f>
        <v>0.1</v>
      </c>
      <c r="J357" s="37">
        <f>IF(TechniqueData[[#This Row],[Before Utility (unclipped)]]&gt;1,1, IF(TechniqueData[[#This Row],[Before Utility (unclipped)]]&lt;0,0, TechniqueData[[#This Row],[Before Utility (unclipped)]]))</f>
        <v>0.1</v>
      </c>
      <c r="K357" s="37">
        <f>(TechniqueData[[#This Row],[Num. TID After]]-parameters!$D$10)/(parameters!$D$11-parameters!$D$10)</f>
        <v>0.1</v>
      </c>
      <c r="L357" s="37">
        <f>IF(TechniqueData[[#This Row],[After Utility (unclipped)]]&gt;1,1, IF(TechniqueData[[#This Row],[After Utility (unclipped)]]&lt;0,0, TechniqueData[[#This Row],[After Utility (unclipped)]]))</f>
        <v>0.1</v>
      </c>
      <c r="M357" s="37">
        <v>0</v>
      </c>
      <c r="N357" s="68">
        <v>0</v>
      </c>
      <c r="O357" s="68">
        <v>2</v>
      </c>
      <c r="P357" s="68">
        <v>2</v>
      </c>
      <c r="Q357" s="68">
        <v>3</v>
      </c>
      <c r="R357" s="69" t="s">
        <v>1256</v>
      </c>
      <c r="S357" s="69">
        <v>7</v>
      </c>
      <c r="T357" s="69" t="s">
        <v>1257</v>
      </c>
      <c r="U357" s="69">
        <v>2</v>
      </c>
      <c r="V357" s="37">
        <f>parameters!$J$4*TechniqueData[[#This Row],[Mitigations Utility]] + parameters!$J$5*TechniqueData[[#This Row],[Detections Utility]]</f>
        <v>0.11904742857142858</v>
      </c>
      <c r="W357" s="37">
        <v>9</v>
      </c>
      <c r="X357" s="37">
        <v>0.163636</v>
      </c>
      <c r="Y357" s="37">
        <v>0.163636</v>
      </c>
      <c r="Z357" s="37">
        <v>7</v>
      </c>
      <c r="AA357" s="37">
        <v>7.0000000000000007E-2</v>
      </c>
      <c r="AB357" s="37">
        <v>7.0000000000000007E-2</v>
      </c>
      <c r="AC357" s="37"/>
      <c r="AD357" s="58" t="s">
        <v>1121</v>
      </c>
      <c r="AE357" s="37" t="str" cm="1">
        <f t="array" ref="AE357">IF(SUMPRODUCT(--(NOT(ISERR(SEARCH({"Process","Command","Script","WMI","Module","Pipe","Service"},AD357)))))&gt;0,"1","0")</f>
        <v>1</v>
      </c>
      <c r="AF357" s="37">
        <v>353</v>
      </c>
      <c r="AG357" s="37" t="str" cm="1">
        <f t="array" ref="AG357">IF(SUMPRODUCT(--(NOT(ISERR(SEARCH({"Network","Firewall"},AD357)))))&gt;0,"1","0")</f>
        <v>0</v>
      </c>
      <c r="AH357" s="37">
        <v>353</v>
      </c>
      <c r="AI357" s="37" t="str" cm="1">
        <f t="array" ref="AI357">IF(SUMPRODUCT(--(NOT(ISERR(SEARCH({"File","Group","Logon","Schedule","User","Registry","Active","Application"},AD357)))))&gt;0,"1","0")</f>
        <v>1</v>
      </c>
      <c r="AJ357" s="37">
        <v>353</v>
      </c>
      <c r="AK357" s="37" t="str" cm="1">
        <f t="array" ref="AK357">IF(SUMPRODUCT(--(NOT(ISERR(SEARCH({"Cloud","Cluster","Container","Image","Instance","Pod","Snapshot","Volume"},AD357)))))&gt;0,"1","0")</f>
        <v>0</v>
      </c>
      <c r="AL357" s="37">
        <v>353</v>
      </c>
      <c r="AM357" s="37" t="str" cm="1">
        <f t="array" ref="AM357">IF(SUMPRODUCT(--(NOT(ISERR(SEARCH({"Drive","Firmware","Host","Kernel"},AD357)))))&gt;0,"1","0")</f>
        <v>0</v>
      </c>
      <c r="AN357" s="37">
        <v>0</v>
      </c>
      <c r="AO357" s="37">
        <v>0</v>
      </c>
      <c r="AP357" s="37">
        <f>parameters!$J$21*TechniqueData[[#This Row],[TAT Utility]]+parameters!$J$22*TechniqueData[[#This Row],[Count Utility]]</f>
        <v>0.3</v>
      </c>
      <c r="AQ357" s="37">
        <f>(TechniqueData[[#This Row],[Total Top Att&amp;ck Score ]]-parameters!$D$19)/(parameters!$D$20-parameters!$D$19)</f>
        <v>103.17133885714287</v>
      </c>
      <c r="AR357" s="37">
        <f>IF(TechniqueData[[#This Row],[TAT Utility (unclipped)]]&gt;1,1, IF(TechniqueData[[#This Row],[TAT Utility (unclipped)]]&lt;0,0, TechniqueData[[#This Row],[TAT Utility (unclipped)]]) )</f>
        <v>1</v>
      </c>
      <c r="AS357" s="37">
        <f>(TechniqueData[[#This Row],[Ransomware (Total '# of ATT&amp;CK Observations)]]-parameters!$D$21)/(parameters!$D$22-parameters!$D$21)</f>
        <v>0</v>
      </c>
      <c r="AT357" s="37">
        <f>IF(TechniqueData[[#This Row],[Count Utility (unclipped)]]&gt;1,1, IF(TechniqueData[[#This Row],[Count Utility (unclipped)]]&lt;0,0, TechniqueData[[#This Row],[Count Utility (unclipped)]]) )</f>
        <v>0</v>
      </c>
      <c r="AU35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8" spans="1:47" ht="51" x14ac:dyDescent="0.2">
      <c r="A358" s="37">
        <f>parameters!$J$21*TechniqueData[[#This Row],[TAT Utility]]+parameters!$J$22*TechniqueData[[#This Row],[Count Utility]]</f>
        <v>0.3</v>
      </c>
      <c r="B358" s="37">
        <f t="shared" si="5"/>
        <v>175.43809523809526</v>
      </c>
      <c r="C358" s="37" t="s">
        <v>1258</v>
      </c>
      <c r="D358" s="58" t="s">
        <v>1215</v>
      </c>
      <c r="E358" s="37" t="s">
        <v>1259</v>
      </c>
      <c r="F358" s="37">
        <v>1</v>
      </c>
      <c r="G358" s="37">
        <v>1</v>
      </c>
      <c r="H358" s="37">
        <f>parameters!$J$10*TechniqueData[[#This Row],[Before Utility]]+parameters!$J$11*TechniqueData[[#This Row],[After Utility]]</f>
        <v>0.1</v>
      </c>
      <c r="I358" s="37">
        <f>(TechniqueData[[#This Row],[Num. TID Before]]-parameters!$D$8)/(parameters!$D$9-parameters!$D$8)</f>
        <v>0.1</v>
      </c>
      <c r="J358" s="37">
        <f>IF(TechniqueData[[#This Row],[Before Utility (unclipped)]]&gt;1,1, IF(TechniqueData[[#This Row],[Before Utility (unclipped)]]&lt;0,0, TechniqueData[[#This Row],[Before Utility (unclipped)]]))</f>
        <v>0.1</v>
      </c>
      <c r="K358" s="37">
        <f>(TechniqueData[[#This Row],[Num. TID After]]-parameters!$D$10)/(parameters!$D$11-parameters!$D$10)</f>
        <v>0.1</v>
      </c>
      <c r="L358" s="37">
        <f>IF(TechniqueData[[#This Row],[After Utility (unclipped)]]&gt;1,1, IF(TechniqueData[[#This Row],[After Utility (unclipped)]]&lt;0,0, TechniqueData[[#This Row],[After Utility (unclipped)]]))</f>
        <v>0.1</v>
      </c>
      <c r="M358" s="37">
        <v>0</v>
      </c>
      <c r="N358" s="68">
        <v>0</v>
      </c>
      <c r="O358" s="68">
        <v>2</v>
      </c>
      <c r="P358" s="68">
        <v>1</v>
      </c>
      <c r="Q358" s="68">
        <v>2</v>
      </c>
      <c r="R358" s="69"/>
      <c r="S358" s="69">
        <v>0</v>
      </c>
      <c r="T358" s="69"/>
      <c r="U358" s="69">
        <v>0</v>
      </c>
      <c r="V358" s="37">
        <f>parameters!$J$4*TechniqueData[[#This Row],[Mitigations Utility]] + parameters!$J$5*TechniqueData[[#This Row],[Detections Utility]]</f>
        <v>2.3809523809523808E-2</v>
      </c>
      <c r="W358" s="37">
        <v>0</v>
      </c>
      <c r="X358" s="37">
        <v>0</v>
      </c>
      <c r="Y358" s="37">
        <v>0</v>
      </c>
      <c r="Z358" s="37">
        <v>5</v>
      </c>
      <c r="AA358" s="37">
        <v>0.05</v>
      </c>
      <c r="AB358" s="37">
        <v>0.05</v>
      </c>
      <c r="AC358" s="37"/>
      <c r="AD358" s="58" t="s">
        <v>1220</v>
      </c>
      <c r="AE358" s="37" t="str" cm="1">
        <f t="array" ref="AE358">IF(SUMPRODUCT(--(NOT(ISERR(SEARCH({"Process","Command","Script","WMI","Module","Pipe","Service"},AD358)))))&gt;0,"1","0")</f>
        <v>1</v>
      </c>
      <c r="AF358" s="37">
        <v>354</v>
      </c>
      <c r="AG358" s="37" t="str" cm="1">
        <f t="array" ref="AG358">IF(SUMPRODUCT(--(NOT(ISERR(SEARCH({"Network","Firewall"},AD358)))))&gt;0,"1","0")</f>
        <v>0</v>
      </c>
      <c r="AH358" s="37">
        <v>354</v>
      </c>
      <c r="AI358" s="37" t="str" cm="1">
        <f t="array" ref="AI358">IF(SUMPRODUCT(--(NOT(ISERR(SEARCH({"File","Group","Logon","Schedule","User","Registry","Active","Application"},AD358)))))&gt;0,"1","0")</f>
        <v>1</v>
      </c>
      <c r="AJ358" s="37">
        <v>354</v>
      </c>
      <c r="AK358" s="37" t="str" cm="1">
        <f t="array" ref="AK358">IF(SUMPRODUCT(--(NOT(ISERR(SEARCH({"Cloud","Cluster","Container","Image","Instance","Pod","Snapshot","Volume"},AD358)))))&gt;0,"1","0")</f>
        <v>0</v>
      </c>
      <c r="AL358" s="37">
        <v>354</v>
      </c>
      <c r="AM358" s="37" t="str" cm="1">
        <f t="array" ref="AM358">IF(SUMPRODUCT(--(NOT(ISERR(SEARCH({"Drive","Firmware","Host","Kernel"},AD358)))))&gt;0,"1","0")</f>
        <v>0</v>
      </c>
      <c r="AN358" s="37">
        <v>0</v>
      </c>
      <c r="AO358" s="37">
        <v>0</v>
      </c>
      <c r="AP358" s="37">
        <f>parameters!$J$21*TechniqueData[[#This Row],[TAT Utility]]+parameters!$J$22*TechniqueData[[#This Row],[Count Utility]]</f>
        <v>0.3</v>
      </c>
      <c r="AQ358" s="37">
        <f>(TechniqueData[[#This Row],[Total Top Att&amp;ck Score ]]-parameters!$D$19)/(parameters!$D$20-parameters!$D$19)</f>
        <v>58.479365079365088</v>
      </c>
      <c r="AR358" s="37">
        <f>IF(TechniqueData[[#This Row],[TAT Utility (unclipped)]]&gt;1,1, IF(TechniqueData[[#This Row],[TAT Utility (unclipped)]]&lt;0,0, TechniqueData[[#This Row],[TAT Utility (unclipped)]]) )</f>
        <v>1</v>
      </c>
      <c r="AS358" s="37">
        <f>(TechniqueData[[#This Row],[Ransomware (Total '# of ATT&amp;CK Observations)]]-parameters!$D$21)/(parameters!$D$22-parameters!$D$21)</f>
        <v>0</v>
      </c>
      <c r="AT358" s="37">
        <f>IF(TechniqueData[[#This Row],[Count Utility (unclipped)]]&gt;1,1, IF(TechniqueData[[#This Row],[Count Utility (unclipped)]]&lt;0,0, TechniqueData[[#This Row],[Count Utility (unclipped)]]) )</f>
        <v>0</v>
      </c>
      <c r="AU35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9" spans="1:47" ht="34" x14ac:dyDescent="0.2">
      <c r="A359" s="37">
        <f>parameters!$J$21*TechniqueData[[#This Row],[TAT Utility]]+parameters!$J$22*TechniqueData[[#This Row],[Count Utility]]</f>
        <v>0.33333333333333331</v>
      </c>
      <c r="B359" s="37">
        <f t="shared" si="5"/>
        <v>412.76686966666665</v>
      </c>
      <c r="C359" s="37" t="s">
        <v>1260</v>
      </c>
      <c r="D359" s="58" t="s">
        <v>1215</v>
      </c>
      <c r="E359" s="37" t="s">
        <v>1261</v>
      </c>
      <c r="F359" s="37">
        <v>1</v>
      </c>
      <c r="G359" s="37">
        <v>1</v>
      </c>
      <c r="H359" s="37">
        <f>parameters!$J$10*TechniqueData[[#This Row],[Before Utility]]+parameters!$J$11*TechniqueData[[#This Row],[After Utility]]</f>
        <v>0.1</v>
      </c>
      <c r="I359" s="37">
        <f>(TechniqueData[[#This Row],[Num. TID Before]]-parameters!$D$8)/(parameters!$D$9-parameters!$D$8)</f>
        <v>0.1</v>
      </c>
      <c r="J359" s="37">
        <f>IF(TechniqueData[[#This Row],[Before Utility (unclipped)]]&gt;1,1, IF(TechniqueData[[#This Row],[Before Utility (unclipped)]]&lt;0,0, TechniqueData[[#This Row],[Before Utility (unclipped)]]))</f>
        <v>0.1</v>
      </c>
      <c r="K359" s="37">
        <f>(TechniqueData[[#This Row],[Num. TID After]]-parameters!$D$10)/(parameters!$D$11-parameters!$D$10)</f>
        <v>0.1</v>
      </c>
      <c r="L359" s="37">
        <f>IF(TechniqueData[[#This Row],[After Utility (unclipped)]]&gt;1,1, IF(TechniqueData[[#This Row],[After Utility (unclipped)]]&lt;0,0, TechniqueData[[#This Row],[After Utility (unclipped)]]))</f>
        <v>0.1</v>
      </c>
      <c r="M359" s="37">
        <v>0</v>
      </c>
      <c r="N359" s="68">
        <v>0</v>
      </c>
      <c r="O359" s="68">
        <v>3</v>
      </c>
      <c r="P359" s="68">
        <v>1</v>
      </c>
      <c r="Q359" s="68">
        <v>0</v>
      </c>
      <c r="R359" s="69" t="s">
        <v>1262</v>
      </c>
      <c r="S359" s="69">
        <v>8</v>
      </c>
      <c r="T359" s="69" t="s">
        <v>1263</v>
      </c>
      <c r="U359" s="69">
        <v>10</v>
      </c>
      <c r="V359" s="37">
        <f>parameters!$J$4*TechniqueData[[#This Row],[Mitigations Utility]] + parameters!$J$5*TechniqueData[[#This Row],[Detections Utility]]</f>
        <v>0.19047633333333333</v>
      </c>
      <c r="W359" s="37">
        <v>18</v>
      </c>
      <c r="X359" s="37">
        <v>0.32727299999999998</v>
      </c>
      <c r="Y359" s="37">
        <v>0.32727299999999998</v>
      </c>
      <c r="Z359" s="37">
        <v>4</v>
      </c>
      <c r="AA359" s="37">
        <v>0.04</v>
      </c>
      <c r="AB359" s="37">
        <v>0.04</v>
      </c>
      <c r="AC359" s="37"/>
      <c r="AD359" s="58" t="s">
        <v>286</v>
      </c>
      <c r="AE359" s="37" t="str" cm="1">
        <f t="array" ref="AE359">IF(SUMPRODUCT(--(NOT(ISERR(SEARCH({"Process","Command","Script","WMI","Module","Pipe","Service"},AD359)))))&gt;0,"1","0")</f>
        <v>1</v>
      </c>
      <c r="AF359" s="37">
        <v>355</v>
      </c>
      <c r="AG359" s="37" t="str" cm="1">
        <f t="array" ref="AG359">IF(SUMPRODUCT(--(NOT(ISERR(SEARCH({"Network","Firewall"},AD359)))))&gt;0,"1","0")</f>
        <v>0</v>
      </c>
      <c r="AH359" s="37">
        <v>355</v>
      </c>
      <c r="AI359" s="37" t="str" cm="1">
        <f t="array" ref="AI359">IF(SUMPRODUCT(--(NOT(ISERR(SEARCH({"File","Group","Logon","Schedule","User","Registry","Active","Application"},AD359)))))&gt;0,"1","0")</f>
        <v>1</v>
      </c>
      <c r="AJ359" s="37">
        <v>355</v>
      </c>
      <c r="AK359" s="37" t="str" cm="1">
        <f t="array" ref="AK359">IF(SUMPRODUCT(--(NOT(ISERR(SEARCH({"Cloud","Cluster","Container","Image","Instance","Pod","Snapshot","Volume"},AD359)))))&gt;0,"1","0")</f>
        <v>0</v>
      </c>
      <c r="AL359" s="37">
        <v>355</v>
      </c>
      <c r="AM359" s="37" t="str" cm="1">
        <f t="array" ref="AM359">IF(SUMPRODUCT(--(NOT(ISERR(SEARCH({"Drive","Firmware","Host","Kernel"},AD359)))))&gt;0,"1","0")</f>
        <v>0</v>
      </c>
      <c r="AN359" s="37">
        <v>0</v>
      </c>
      <c r="AO359" s="37">
        <v>1</v>
      </c>
      <c r="AP359" s="37">
        <f>parameters!$J$21*TechniqueData[[#This Row],[TAT Utility]]+parameters!$J$22*TechniqueData[[#This Row],[Count Utility]]</f>
        <v>0.33333333333333331</v>
      </c>
      <c r="AQ359" s="37">
        <f>(TechniqueData[[#This Row],[Total Top Att&amp;ck Score ]]-parameters!$D$19)/(parameters!$D$20-parameters!$D$19)</f>
        <v>137.58895655555554</v>
      </c>
      <c r="AR359" s="37">
        <f>IF(TechniqueData[[#This Row],[TAT Utility (unclipped)]]&gt;1,1, IF(TechniqueData[[#This Row],[TAT Utility (unclipped)]]&lt;0,0, TechniqueData[[#This Row],[TAT Utility (unclipped)]]) )</f>
        <v>1</v>
      </c>
      <c r="AS359" s="37">
        <f>(TechniqueData[[#This Row],[Ransomware (Total '# of ATT&amp;CK Observations)]]-parameters!$D$21)/(parameters!$D$22-parameters!$D$21)</f>
        <v>4.7619047619047616E-2</v>
      </c>
      <c r="AT359" s="37">
        <f>IF(TechniqueData[[#This Row],[Count Utility (unclipped)]]&gt;1,1, IF(TechniqueData[[#This Row],[Count Utility (unclipped)]]&lt;0,0, TechniqueData[[#This Row],[Count Utility (unclipped)]]) )</f>
        <v>4.7619047619047616E-2</v>
      </c>
      <c r="AU35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3.2997370608465606</v>
      </c>
    </row>
    <row r="360" spans="1:47" ht="34" x14ac:dyDescent="0.2">
      <c r="A360" s="37">
        <f>parameters!$J$21*TechniqueData[[#This Row],[TAT Utility]]+parameters!$J$22*TechniqueData[[#This Row],[Count Utility]]</f>
        <v>0.3</v>
      </c>
      <c r="B360" s="37">
        <f t="shared" si="5"/>
        <v>325.71442142857143</v>
      </c>
      <c r="C360" s="37" t="s">
        <v>1264</v>
      </c>
      <c r="D360" s="58" t="s">
        <v>1215</v>
      </c>
      <c r="E360" s="37" t="s">
        <v>1265</v>
      </c>
      <c r="F360" s="37">
        <v>1</v>
      </c>
      <c r="G360" s="37">
        <v>1</v>
      </c>
      <c r="H360" s="37">
        <f>parameters!$J$10*TechniqueData[[#This Row],[Before Utility]]+parameters!$J$11*TechniqueData[[#This Row],[After Utility]]</f>
        <v>0.1</v>
      </c>
      <c r="I360" s="37">
        <f>(TechniqueData[[#This Row],[Num. TID Before]]-parameters!$D$8)/(parameters!$D$9-parameters!$D$8)</f>
        <v>0.1</v>
      </c>
      <c r="J360" s="37">
        <f>IF(TechniqueData[[#This Row],[Before Utility (unclipped)]]&gt;1,1, IF(TechniqueData[[#This Row],[Before Utility (unclipped)]]&lt;0,0, TechniqueData[[#This Row],[Before Utility (unclipped)]]))</f>
        <v>0.1</v>
      </c>
      <c r="K360" s="37">
        <f>(TechniqueData[[#This Row],[Num. TID After]]-parameters!$D$10)/(parameters!$D$11-parameters!$D$10)</f>
        <v>0.1</v>
      </c>
      <c r="L360" s="37">
        <f>IF(TechniqueData[[#This Row],[After Utility (unclipped)]]&gt;1,1, IF(TechniqueData[[#This Row],[After Utility (unclipped)]]&lt;0,0, TechniqueData[[#This Row],[After Utility (unclipped)]]))</f>
        <v>0.1</v>
      </c>
      <c r="M360" s="37">
        <v>0</v>
      </c>
      <c r="N360" s="68">
        <v>0</v>
      </c>
      <c r="O360" s="68">
        <v>1</v>
      </c>
      <c r="P360" s="68">
        <v>2</v>
      </c>
      <c r="Q360" s="68">
        <v>0</v>
      </c>
      <c r="R360" s="69" t="s">
        <v>146</v>
      </c>
      <c r="S360" s="69">
        <v>6</v>
      </c>
      <c r="T360" s="69" t="s">
        <v>1266</v>
      </c>
      <c r="U360" s="69">
        <v>6</v>
      </c>
      <c r="V360" s="37">
        <f>parameters!$J$4*TechniqueData[[#This Row],[Mitigations Utility]] + parameters!$J$5*TechniqueData[[#This Row],[Detections Utility]]</f>
        <v>0.1285715238095238</v>
      </c>
      <c r="W360" s="37">
        <v>12</v>
      </c>
      <c r="X360" s="37">
        <v>0.21818199999999999</v>
      </c>
      <c r="Y360" s="37">
        <v>0.21818199999999999</v>
      </c>
      <c r="Z360" s="37">
        <v>3</v>
      </c>
      <c r="AA360" s="37">
        <v>0.03</v>
      </c>
      <c r="AB360" s="37">
        <v>0.03</v>
      </c>
      <c r="AC360" s="37"/>
      <c r="AD360" s="58" t="s">
        <v>286</v>
      </c>
      <c r="AE360" s="37" t="str" cm="1">
        <f t="array" ref="AE360">IF(SUMPRODUCT(--(NOT(ISERR(SEARCH({"Process","Command","Script","WMI","Module","Pipe","Service"},AD360)))))&gt;0,"1","0")</f>
        <v>1</v>
      </c>
      <c r="AF360" s="37">
        <v>356</v>
      </c>
      <c r="AG360" s="37" t="str" cm="1">
        <f t="array" ref="AG360">IF(SUMPRODUCT(--(NOT(ISERR(SEARCH({"Network","Firewall"},AD360)))))&gt;0,"1","0")</f>
        <v>0</v>
      </c>
      <c r="AH360" s="37">
        <v>356</v>
      </c>
      <c r="AI360" s="37" t="str" cm="1">
        <f t="array" ref="AI360">IF(SUMPRODUCT(--(NOT(ISERR(SEARCH({"File","Group","Logon","Schedule","User","Registry","Active","Application"},AD360)))))&gt;0,"1","0")</f>
        <v>1</v>
      </c>
      <c r="AJ360" s="37">
        <v>356</v>
      </c>
      <c r="AK360" s="37" t="str" cm="1">
        <f t="array" ref="AK360">IF(SUMPRODUCT(--(NOT(ISERR(SEARCH({"Cloud","Cluster","Container","Image","Instance","Pod","Snapshot","Volume"},AD360)))))&gt;0,"1","0")</f>
        <v>0</v>
      </c>
      <c r="AL360" s="37">
        <v>356</v>
      </c>
      <c r="AM360" s="37" t="str" cm="1">
        <f t="array" ref="AM360">IF(SUMPRODUCT(--(NOT(ISERR(SEARCH({"Drive","Firmware","Host","Kernel"},AD360)))))&gt;0,"1","0")</f>
        <v>0</v>
      </c>
      <c r="AN360" s="37">
        <v>0</v>
      </c>
      <c r="AO360" s="37">
        <v>0</v>
      </c>
      <c r="AP360" s="37">
        <f>parameters!$J$21*TechniqueData[[#This Row],[TAT Utility]]+parameters!$J$22*TechniqueData[[#This Row],[Count Utility]]</f>
        <v>0.3</v>
      </c>
      <c r="AQ360" s="37">
        <f>(TechniqueData[[#This Row],[Total Top Att&amp;ck Score ]]-parameters!$D$19)/(parameters!$D$20-parameters!$D$19)</f>
        <v>108.57147380952381</v>
      </c>
      <c r="AR360" s="37">
        <f>IF(TechniqueData[[#This Row],[TAT Utility (unclipped)]]&gt;1,1, IF(TechniqueData[[#This Row],[TAT Utility (unclipped)]]&lt;0,0, TechniqueData[[#This Row],[TAT Utility (unclipped)]]) )</f>
        <v>1</v>
      </c>
      <c r="AS360" s="37">
        <f>(TechniqueData[[#This Row],[Ransomware (Total '# of ATT&amp;CK Observations)]]-parameters!$D$21)/(parameters!$D$22-parameters!$D$21)</f>
        <v>0</v>
      </c>
      <c r="AT360" s="37">
        <f>IF(TechniqueData[[#This Row],[Count Utility (unclipped)]]&gt;1,1, IF(TechniqueData[[#This Row],[Count Utility (unclipped)]]&lt;0,0, TechniqueData[[#This Row],[Count Utility (unclipped)]]) )</f>
        <v>0</v>
      </c>
      <c r="AU36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61" spans="1:47" ht="51" x14ac:dyDescent="0.2">
      <c r="A361" s="37">
        <f>parameters!$J$21*TechniqueData[[#This Row],[TAT Utility]]+parameters!$J$22*TechniqueData[[#This Row],[Count Utility]]</f>
        <v>0.33333333333333331</v>
      </c>
      <c r="B361" s="37">
        <f t="shared" si="5"/>
        <v>244.97142857142856</v>
      </c>
      <c r="C361" s="37" t="s">
        <v>1267</v>
      </c>
      <c r="D361" s="58" t="s">
        <v>1215</v>
      </c>
      <c r="E361" s="37" t="s">
        <v>1268</v>
      </c>
      <c r="F361" s="37">
        <v>1</v>
      </c>
      <c r="G361" s="37">
        <v>1</v>
      </c>
      <c r="H361" s="37">
        <f>parameters!$J$10*TechniqueData[[#This Row],[Before Utility]]+parameters!$J$11*TechniqueData[[#This Row],[After Utility]]</f>
        <v>0.1</v>
      </c>
      <c r="I361" s="37">
        <f>(TechniqueData[[#This Row],[Num. TID Before]]-parameters!$D$8)/(parameters!$D$9-parameters!$D$8)</f>
        <v>0.1</v>
      </c>
      <c r="J361" s="37">
        <f>IF(TechniqueData[[#This Row],[Before Utility (unclipped)]]&gt;1,1, IF(TechniqueData[[#This Row],[Before Utility (unclipped)]]&lt;0,0, TechniqueData[[#This Row],[Before Utility (unclipped)]]))</f>
        <v>0.1</v>
      </c>
      <c r="K361" s="37">
        <f>(TechniqueData[[#This Row],[Num. TID After]]-parameters!$D$10)/(parameters!$D$11-parameters!$D$10)</f>
        <v>0.1</v>
      </c>
      <c r="L361" s="37">
        <f>IF(TechniqueData[[#This Row],[After Utility (unclipped)]]&gt;1,1, IF(TechniqueData[[#This Row],[After Utility (unclipped)]]&lt;0,0, TechniqueData[[#This Row],[After Utility (unclipped)]]))</f>
        <v>0.1</v>
      </c>
      <c r="M361" s="37">
        <v>0</v>
      </c>
      <c r="N361" s="68">
        <v>1</v>
      </c>
      <c r="O361" s="68">
        <v>9</v>
      </c>
      <c r="P361" s="68">
        <v>1</v>
      </c>
      <c r="Q361" s="68">
        <v>4</v>
      </c>
      <c r="R361" s="69"/>
      <c r="S361" s="69">
        <v>0</v>
      </c>
      <c r="T361" s="69"/>
      <c r="U361" s="69">
        <v>0</v>
      </c>
      <c r="V361" s="37">
        <f>parameters!$J$4*TechniqueData[[#This Row],[Mitigations Utility]] + parameters!$J$5*TechniqueData[[#This Row],[Detections Utility]]</f>
        <v>7.1428571428571425E-2</v>
      </c>
      <c r="W361" s="37">
        <v>0</v>
      </c>
      <c r="X361" s="37">
        <v>0</v>
      </c>
      <c r="Y361" s="37">
        <v>0</v>
      </c>
      <c r="Z361" s="37">
        <v>15</v>
      </c>
      <c r="AA361" s="37">
        <v>0.15</v>
      </c>
      <c r="AB361" s="37">
        <v>0.15</v>
      </c>
      <c r="AC361" s="37"/>
      <c r="AD361" s="58" t="s">
        <v>1241</v>
      </c>
      <c r="AE361" s="37" t="str" cm="1">
        <f t="array" ref="AE361">IF(SUMPRODUCT(--(NOT(ISERR(SEARCH({"Process","Command","Script","WMI","Module","Pipe","Service"},AD361)))))&gt;0,"1","0")</f>
        <v>1</v>
      </c>
      <c r="AF361" s="37">
        <v>357</v>
      </c>
      <c r="AG361" s="37" t="str" cm="1">
        <f t="array" ref="AG361">IF(SUMPRODUCT(--(NOT(ISERR(SEARCH({"Network","Firewall"},AD361)))))&gt;0,"1","0")</f>
        <v>0</v>
      </c>
      <c r="AH361" s="37">
        <v>357</v>
      </c>
      <c r="AI361" s="37" t="str" cm="1">
        <f t="array" ref="AI361">IF(SUMPRODUCT(--(NOT(ISERR(SEARCH({"File","Group","Logon","Schedule","User","Registry","Active","Application"},AD361)))))&gt;0,"1","0")</f>
        <v>1</v>
      </c>
      <c r="AJ361" s="37">
        <v>357</v>
      </c>
      <c r="AK361" s="37" t="str" cm="1">
        <f t="array" ref="AK361">IF(SUMPRODUCT(--(NOT(ISERR(SEARCH({"Cloud","Cluster","Container","Image","Instance","Pod","Snapshot","Volume"},AD361)))))&gt;0,"1","0")</f>
        <v>0</v>
      </c>
      <c r="AL361" s="37">
        <v>357</v>
      </c>
      <c r="AM361" s="37" t="str" cm="1">
        <f t="array" ref="AM361">IF(SUMPRODUCT(--(NOT(ISERR(SEARCH({"Drive","Firmware","Host","Kernel"},AD361)))))&gt;0,"1","0")</f>
        <v>0</v>
      </c>
      <c r="AN361" s="37">
        <v>0</v>
      </c>
      <c r="AO361" s="37">
        <v>1</v>
      </c>
      <c r="AP361" s="37">
        <f>parameters!$J$21*TechniqueData[[#This Row],[TAT Utility]]+parameters!$J$22*TechniqueData[[#This Row],[Count Utility]]</f>
        <v>0.33333333333333331</v>
      </c>
      <c r="AQ361" s="37">
        <f>(TechniqueData[[#This Row],[Total Top Att&amp;ck Score ]]-parameters!$D$19)/(parameters!$D$20-parameters!$D$19)</f>
        <v>81.657142857142858</v>
      </c>
      <c r="AR361" s="37">
        <f>IF(TechniqueData[[#This Row],[TAT Utility (unclipped)]]&gt;1,1, IF(TechniqueData[[#This Row],[TAT Utility (unclipped)]]&lt;0,0, TechniqueData[[#This Row],[TAT Utility (unclipped)]]) )</f>
        <v>1</v>
      </c>
      <c r="AS361" s="37">
        <f>(TechniqueData[[#This Row],[Ransomware (Total '# of ATT&amp;CK Observations)]]-parameters!$D$21)/(parameters!$D$22-parameters!$D$21)</f>
        <v>4.7619047619047616E-2</v>
      </c>
      <c r="AT361" s="37">
        <f>IF(TechniqueData[[#This Row],[Count Utility (unclipped)]]&gt;1,1, IF(TechniqueData[[#This Row],[Count Utility (unclipped)]]&lt;0,0, TechniqueData[[#This Row],[Count Utility (unclipped)]]) )</f>
        <v>4.7619047619047616E-2</v>
      </c>
      <c r="AU36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1.9680272108843535</v>
      </c>
    </row>
    <row r="362" spans="1:47" ht="34" x14ac:dyDescent="0.2">
      <c r="A362" s="37">
        <f>parameters!$J$21*TechniqueData[[#This Row],[TAT Utility]]+parameters!$J$22*TechniqueData[[#This Row],[Count Utility]]</f>
        <v>0.3</v>
      </c>
      <c r="B362" s="37">
        <f t="shared" si="5"/>
        <v>143.30000000000001</v>
      </c>
      <c r="C362" s="37" t="s">
        <v>1269</v>
      </c>
      <c r="D362" s="58" t="s">
        <v>1215</v>
      </c>
      <c r="E362" s="37" t="s">
        <v>1270</v>
      </c>
      <c r="F362" s="37">
        <v>1</v>
      </c>
      <c r="G362" s="37">
        <v>1</v>
      </c>
      <c r="H362" s="37">
        <f>parameters!$J$10*TechniqueData[[#This Row],[Before Utility]]+parameters!$J$11*TechniqueData[[#This Row],[After Utility]]</f>
        <v>0.1</v>
      </c>
      <c r="I362" s="37">
        <f>(TechniqueData[[#This Row],[Num. TID Before]]-parameters!$D$8)/(parameters!$D$9-parameters!$D$8)</f>
        <v>0.1</v>
      </c>
      <c r="J362" s="37">
        <f>IF(TechniqueData[[#This Row],[Before Utility (unclipped)]]&gt;1,1, IF(TechniqueData[[#This Row],[Before Utility (unclipped)]]&lt;0,0, TechniqueData[[#This Row],[Before Utility (unclipped)]]))</f>
        <v>0.1</v>
      </c>
      <c r="K362" s="37">
        <f>(TechniqueData[[#This Row],[Num. TID After]]-parameters!$D$10)/(parameters!$D$11-parameters!$D$10)</f>
        <v>0.1</v>
      </c>
      <c r="L362" s="37">
        <f>IF(TechniqueData[[#This Row],[After Utility (unclipped)]]&gt;1,1, IF(TechniqueData[[#This Row],[After Utility (unclipped)]]&lt;0,0, TechniqueData[[#This Row],[After Utility (unclipped)]]))</f>
        <v>0.1</v>
      </c>
      <c r="M362" s="37">
        <v>0</v>
      </c>
      <c r="N362" s="68">
        <v>0</v>
      </c>
      <c r="O362" s="68">
        <v>0</v>
      </c>
      <c r="P362" s="68">
        <v>0</v>
      </c>
      <c r="Q362" s="68">
        <v>0</v>
      </c>
      <c r="R362" s="69"/>
      <c r="S362" s="69"/>
      <c r="T362" s="69"/>
      <c r="U362" s="69"/>
      <c r="V362" s="37">
        <f>parameters!$J$4*TechniqueData[[#This Row],[Mitigations Utility]] + parameters!$J$5*TechniqueData[[#This Row],[Detections Utility]]</f>
        <v>0</v>
      </c>
      <c r="W362" s="37">
        <v>0</v>
      </c>
      <c r="X362" s="37">
        <v>0</v>
      </c>
      <c r="Y362" s="37">
        <v>0</v>
      </c>
      <c r="Z362" s="37">
        <v>0</v>
      </c>
      <c r="AA362" s="37">
        <v>0</v>
      </c>
      <c r="AB362" s="37">
        <v>0</v>
      </c>
      <c r="AC362" s="37"/>
      <c r="AD362" s="58" t="s">
        <v>957</v>
      </c>
      <c r="AE362" s="37" t="str" cm="1">
        <f t="array" ref="AE362">IF(SUMPRODUCT(--(NOT(ISERR(SEARCH({"Process","Command","Script","WMI","Module","Pipe","Service"},AD362)))))&gt;0,"1","0")</f>
        <v>1</v>
      </c>
      <c r="AF362" s="37">
        <v>358</v>
      </c>
      <c r="AG362" s="37" t="str" cm="1">
        <f t="array" ref="AG362">IF(SUMPRODUCT(--(NOT(ISERR(SEARCH({"Network","Firewall"},AD362)))))&gt;0,"1","0")</f>
        <v>0</v>
      </c>
      <c r="AH362" s="37">
        <v>358</v>
      </c>
      <c r="AI362" s="37" t="str" cm="1">
        <f t="array" ref="AI362">IF(SUMPRODUCT(--(NOT(ISERR(SEARCH({"File","Group","Logon","Schedule","User","Registry","Active","Application"},AD362)))))&gt;0,"1","0")</f>
        <v>1</v>
      </c>
      <c r="AJ362" s="37">
        <v>358</v>
      </c>
      <c r="AK362" s="37" t="str" cm="1">
        <f t="array" ref="AK362">IF(SUMPRODUCT(--(NOT(ISERR(SEARCH({"Cloud","Cluster","Container","Image","Instance","Pod","Snapshot","Volume"},AD362)))))&gt;0,"1","0")</f>
        <v>0</v>
      </c>
      <c r="AL362" s="37">
        <v>358</v>
      </c>
      <c r="AM362" s="37" t="str" cm="1">
        <f t="array" ref="AM362">IF(SUMPRODUCT(--(NOT(ISERR(SEARCH({"Drive","Firmware","Host","Kernel"},AD362)))))&gt;0,"1","0")</f>
        <v>0</v>
      </c>
      <c r="AN362" s="37">
        <v>0</v>
      </c>
      <c r="AO362" s="37"/>
      <c r="AP362" s="37">
        <f>parameters!$J$21*TechniqueData[[#This Row],[TAT Utility]]+parameters!$J$22*TechniqueData[[#This Row],[Count Utility]]</f>
        <v>0.3</v>
      </c>
      <c r="AQ362" s="37">
        <f>(TechniqueData[[#This Row],[Total Top Att&amp;ck Score ]]-parameters!$D$19)/(parameters!$D$20-parameters!$D$19)</f>
        <v>47.766666666666673</v>
      </c>
      <c r="AR362" s="37">
        <f>IF(TechniqueData[[#This Row],[TAT Utility (unclipped)]]&gt;1,1, IF(TechniqueData[[#This Row],[TAT Utility (unclipped)]]&lt;0,0, TechniqueData[[#This Row],[TAT Utility (unclipped)]]) )</f>
        <v>1</v>
      </c>
      <c r="AS362" s="37">
        <f>(TechniqueData[[#This Row],[Ransomware (Total '# of ATT&amp;CK Observations)]]-parameters!$D$21)/(parameters!$D$22-parameters!$D$21)</f>
        <v>0</v>
      </c>
      <c r="AT362" s="37">
        <f>IF(TechniqueData[[#This Row],[Count Utility (unclipped)]]&gt;1,1, IF(TechniqueData[[#This Row],[Count Utility (unclipped)]]&lt;0,0, TechniqueData[[#This Row],[Count Utility (unclipped)]]) )</f>
        <v>0</v>
      </c>
      <c r="AU36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63" spans="1:47" ht="102" x14ac:dyDescent="0.2">
      <c r="A363" s="37">
        <f>parameters!$J$21*TechniqueData[[#This Row],[TAT Utility]]+parameters!$J$22*TechniqueData[[#This Row],[Count Utility]]</f>
        <v>0.4</v>
      </c>
      <c r="B363" s="37">
        <f t="shared" si="5"/>
        <v>1421.7714267142858</v>
      </c>
      <c r="C363" s="37" t="s">
        <v>1271</v>
      </c>
      <c r="D363" s="58" t="s">
        <v>1272</v>
      </c>
      <c r="E363" s="37"/>
      <c r="F363" s="37">
        <v>7</v>
      </c>
      <c r="G363" s="37">
        <v>2</v>
      </c>
      <c r="H363" s="37">
        <f>parameters!$J$10*TechniqueData[[#This Row],[Before Utility]]+parameters!$J$11*TechniqueData[[#This Row],[After Utility]]</f>
        <v>0.44999999999999996</v>
      </c>
      <c r="I363" s="37">
        <f>(TechniqueData[[#This Row],[Num. TID Before]]-parameters!$D$8)/(parameters!$D$9-parameters!$D$8)</f>
        <v>0.7</v>
      </c>
      <c r="J363" s="37">
        <f>IF(TechniqueData[[#This Row],[Before Utility (unclipped)]]&gt;1,1, IF(TechniqueData[[#This Row],[Before Utility (unclipped)]]&lt;0,0, TechniqueData[[#This Row],[Before Utility (unclipped)]]))</f>
        <v>0.7</v>
      </c>
      <c r="K363" s="37">
        <f>(TechniqueData[[#This Row],[Num. TID After]]-parameters!$D$10)/(parameters!$D$11-parameters!$D$10)</f>
        <v>0.2</v>
      </c>
      <c r="L363" s="37">
        <f>IF(TechniqueData[[#This Row],[After Utility (unclipped)]]&gt;1,1, IF(TechniqueData[[#This Row],[After Utility (unclipped)]]&lt;0,0, TechniqueData[[#This Row],[After Utility (unclipped)]]))</f>
        <v>0.2</v>
      </c>
      <c r="M363" s="37">
        <v>0.31083100000000002</v>
      </c>
      <c r="N363" s="68">
        <v>0</v>
      </c>
      <c r="O363" s="68">
        <v>6</v>
      </c>
      <c r="P363" s="68">
        <v>24</v>
      </c>
      <c r="Q363" s="68">
        <v>16</v>
      </c>
      <c r="R363" s="69"/>
      <c r="S363" s="69">
        <v>0</v>
      </c>
      <c r="T363" s="69"/>
      <c r="U363" s="69">
        <v>1</v>
      </c>
      <c r="V363" s="37">
        <f>parameters!$J$4*TechniqueData[[#This Row],[Mitigations Utility]] + parameters!$J$5*TechniqueData[[#This Row],[Detections Utility]]</f>
        <v>0.22857152380952381</v>
      </c>
      <c r="W363" s="37">
        <v>1</v>
      </c>
      <c r="X363" s="37">
        <v>1.8182E-2</v>
      </c>
      <c r="Y363" s="37">
        <v>1.8182E-2</v>
      </c>
      <c r="Z363" s="37">
        <v>46</v>
      </c>
      <c r="AA363" s="37">
        <v>0.46</v>
      </c>
      <c r="AB363" s="37">
        <v>0.46</v>
      </c>
      <c r="AC363" s="37"/>
      <c r="AD363" s="58" t="s">
        <v>1273</v>
      </c>
      <c r="AE363" s="37" t="str" cm="1">
        <f t="array" ref="AE363">IF(SUMPRODUCT(--(NOT(ISERR(SEARCH({"Process","Command","Script","WMI","Module","Pipe","Service"},AD363)))))&gt;0,"1","0")</f>
        <v>1</v>
      </c>
      <c r="AF363" s="37">
        <v>359</v>
      </c>
      <c r="AG363" s="37" t="str" cm="1">
        <f t="array" ref="AG363">IF(SUMPRODUCT(--(NOT(ISERR(SEARCH({"Network","Firewall"},AD363)))))&gt;0,"1","0")</f>
        <v>0</v>
      </c>
      <c r="AH363" s="37">
        <v>359</v>
      </c>
      <c r="AI363" s="37" t="str" cm="1">
        <f t="array" ref="AI363">IF(SUMPRODUCT(--(NOT(ISERR(SEARCH({"File","Group","Logon","Schedule","User","Registry","Active","Application"},AD363)))))&gt;0,"1","0")</f>
        <v>1</v>
      </c>
      <c r="AJ363" s="37">
        <v>359</v>
      </c>
      <c r="AK363" s="37" t="str" cm="1">
        <f t="array" ref="AK363">IF(SUMPRODUCT(--(NOT(ISERR(SEARCH({"Cloud","Cluster","Container","Image","Instance","Pod","Snapshot","Volume"},AD363)))))&gt;0,"1","0")</f>
        <v>0</v>
      </c>
      <c r="AL363" s="37">
        <v>359</v>
      </c>
      <c r="AM363" s="37" t="str" cm="1">
        <f t="array" ref="AM363">IF(SUMPRODUCT(--(NOT(ISERR(SEARCH({"Drive","Firmware","Host","Kernel"},AD363)))))&gt;0,"1","0")</f>
        <v>1</v>
      </c>
      <c r="AN363" s="37">
        <v>0</v>
      </c>
      <c r="AO363" s="37">
        <v>3</v>
      </c>
      <c r="AP363" s="37">
        <f>parameters!$J$21*TechniqueData[[#This Row],[TAT Utility]]+parameters!$J$22*TechniqueData[[#This Row],[Count Utility]]</f>
        <v>0.4</v>
      </c>
      <c r="AQ363" s="37">
        <f>(TechniqueData[[#This Row],[Total Top Att&amp;ck Score ]]-parameters!$D$19)/(parameters!$D$20-parameters!$D$19)</f>
        <v>473.92380890476193</v>
      </c>
      <c r="AR363" s="37">
        <f>IF(TechniqueData[[#This Row],[TAT Utility (unclipped)]]&gt;1,1, IF(TechniqueData[[#This Row],[TAT Utility (unclipped)]]&lt;0,0, TechniqueData[[#This Row],[TAT Utility (unclipped)]]) )</f>
        <v>1</v>
      </c>
      <c r="AS363" s="37">
        <f>(TechniqueData[[#This Row],[Ransomware (Total '# of ATT&amp;CK Observations)]]-parameters!$D$21)/(parameters!$D$22-parameters!$D$21)</f>
        <v>0.14285714285714285</v>
      </c>
      <c r="AT363" s="37">
        <f>IF(TechniqueData[[#This Row],[Count Utility (unclipped)]]&gt;1,1, IF(TechniqueData[[#This Row],[Count Utility (unclipped)]]&lt;0,0, TechniqueData[[#This Row],[Count Utility (unclipped)]]) )</f>
        <v>0.14285714285714285</v>
      </c>
      <c r="AU36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33.923129207482994</v>
      </c>
    </row>
    <row r="364" spans="1:47" ht="68" x14ac:dyDescent="0.2">
      <c r="A364" s="37">
        <f>parameters!$J$21*TechniqueData[[#This Row],[TAT Utility]]+parameters!$J$22*TechniqueData[[#This Row],[Count Utility]]</f>
        <v>0.53333333333333333</v>
      </c>
      <c r="B364" s="37">
        <f t="shared" si="5"/>
        <v>459.74761904761903</v>
      </c>
      <c r="C364" s="37" t="s">
        <v>1274</v>
      </c>
      <c r="D364" s="58" t="s">
        <v>1272</v>
      </c>
      <c r="E364" s="37" t="s">
        <v>1275</v>
      </c>
      <c r="F364" s="37">
        <v>1</v>
      </c>
      <c r="G364" s="37">
        <v>1</v>
      </c>
      <c r="H364" s="37">
        <f>parameters!$J$10*TechniqueData[[#This Row],[Before Utility]]+parameters!$J$11*TechniqueData[[#This Row],[After Utility]]</f>
        <v>0.1</v>
      </c>
      <c r="I364" s="37">
        <f>(TechniqueData[[#This Row],[Num. TID Before]]-parameters!$D$8)/(parameters!$D$9-parameters!$D$8)</f>
        <v>0.1</v>
      </c>
      <c r="J364" s="37">
        <f>IF(TechniqueData[[#This Row],[Before Utility (unclipped)]]&gt;1,1, IF(TechniqueData[[#This Row],[Before Utility (unclipped)]]&lt;0,0, TechniqueData[[#This Row],[Before Utility (unclipped)]]))</f>
        <v>0.1</v>
      </c>
      <c r="K364" s="37">
        <f>(TechniqueData[[#This Row],[Num. TID After]]-parameters!$D$10)/(parameters!$D$11-parameters!$D$10)</f>
        <v>0.1</v>
      </c>
      <c r="L364" s="37">
        <f>IF(TechniqueData[[#This Row],[After Utility (unclipped)]]&gt;1,1, IF(TechniqueData[[#This Row],[After Utility (unclipped)]]&lt;0,0, TechniqueData[[#This Row],[After Utility (unclipped)]]))</f>
        <v>0.1</v>
      </c>
      <c r="M364" s="37">
        <v>0</v>
      </c>
      <c r="N364" s="68">
        <v>4</v>
      </c>
      <c r="O364" s="68">
        <v>31</v>
      </c>
      <c r="P364" s="68">
        <v>9</v>
      </c>
      <c r="Q364" s="68">
        <v>2</v>
      </c>
      <c r="R364" s="69"/>
      <c r="S364" s="69">
        <v>0</v>
      </c>
      <c r="T364" s="69"/>
      <c r="U364" s="69">
        <v>0</v>
      </c>
      <c r="V364" s="37">
        <f>parameters!$J$4*TechniqueData[[#This Row],[Mitigations Utility]] + parameters!$J$5*TechniqueData[[#This Row],[Detections Utility]]</f>
        <v>0.21904761904761905</v>
      </c>
      <c r="W364" s="37">
        <v>0</v>
      </c>
      <c r="X364" s="37">
        <v>0</v>
      </c>
      <c r="Y364" s="37">
        <v>0</v>
      </c>
      <c r="Z364" s="37">
        <v>46</v>
      </c>
      <c r="AA364" s="37">
        <v>0.46</v>
      </c>
      <c r="AB364" s="37">
        <v>0.46</v>
      </c>
      <c r="AC364" s="37"/>
      <c r="AD364" s="58" t="s">
        <v>1276</v>
      </c>
      <c r="AE364" s="37" t="str" cm="1">
        <f t="array" ref="AE364">IF(SUMPRODUCT(--(NOT(ISERR(SEARCH({"Process","Command","Script","WMI","Module","Pipe","Service"},AD364)))))&gt;0,"1","0")</f>
        <v>1</v>
      </c>
      <c r="AF364" s="37">
        <v>360</v>
      </c>
      <c r="AG364" s="37" t="str" cm="1">
        <f t="array" ref="AG364">IF(SUMPRODUCT(--(NOT(ISERR(SEARCH({"Network","Firewall"},AD364)))))&gt;0,"1","0")</f>
        <v>0</v>
      </c>
      <c r="AH364" s="37">
        <v>360</v>
      </c>
      <c r="AI364" s="37" t="str" cm="1">
        <f t="array" ref="AI364">IF(SUMPRODUCT(--(NOT(ISERR(SEARCH({"File","Group","Logon","Schedule","User","Registry","Active","Application"},AD364)))))&gt;0,"1","0")</f>
        <v>1</v>
      </c>
      <c r="AJ364" s="37">
        <v>360</v>
      </c>
      <c r="AK364" s="37" t="str" cm="1">
        <f t="array" ref="AK364">IF(SUMPRODUCT(--(NOT(ISERR(SEARCH({"Cloud","Cluster","Container","Image","Instance","Pod","Snapshot","Volume"},AD364)))))&gt;0,"1","0")</f>
        <v>0</v>
      </c>
      <c r="AL364" s="37">
        <v>360</v>
      </c>
      <c r="AM364" s="37" t="str" cm="1">
        <f t="array" ref="AM364">IF(SUMPRODUCT(--(NOT(ISERR(SEARCH({"Drive","Firmware","Host","Kernel"},AD364)))))&gt;0,"1","0")</f>
        <v>0</v>
      </c>
      <c r="AN364" s="37">
        <v>0</v>
      </c>
      <c r="AO364" s="37">
        <v>7</v>
      </c>
      <c r="AP364" s="37">
        <f>parameters!$J$21*TechniqueData[[#This Row],[TAT Utility]]+parameters!$J$22*TechniqueData[[#This Row],[Count Utility]]</f>
        <v>0.53333333333333333</v>
      </c>
      <c r="AQ364" s="37">
        <f>(TechniqueData[[#This Row],[Total Top Att&amp;ck Score ]]-parameters!$D$19)/(parameters!$D$20-parameters!$D$19)</f>
        <v>153.24920634920633</v>
      </c>
      <c r="AR364" s="37">
        <f>IF(TechniqueData[[#This Row],[TAT Utility (unclipped)]]&gt;1,1, IF(TechniqueData[[#This Row],[TAT Utility (unclipped)]]&lt;0,0, TechniqueData[[#This Row],[TAT Utility (unclipped)]]) )</f>
        <v>1</v>
      </c>
      <c r="AS364" s="37">
        <f>(TechniqueData[[#This Row],[Ransomware (Total '# of ATT&amp;CK Observations)]]-parameters!$D$21)/(parameters!$D$22-parameters!$D$21)</f>
        <v>0.33333333333333331</v>
      </c>
      <c r="AT364" s="37">
        <f>IF(TechniqueData[[#This Row],[Count Utility (unclipped)]]&gt;1,1, IF(TechniqueData[[#This Row],[Count Utility (unclipped)]]&lt;0,0, TechniqueData[[#This Row],[Count Utility (unclipped)]]) )</f>
        <v>0.33333333333333331</v>
      </c>
      <c r="AU36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25.708201058201055</v>
      </c>
    </row>
    <row r="365" spans="1:47" ht="51" x14ac:dyDescent="0.2">
      <c r="A365" s="37">
        <f>parameters!$J$21*TechniqueData[[#This Row],[TAT Utility]]+parameters!$J$22*TechniqueData[[#This Row],[Count Utility]]</f>
        <v>0.3</v>
      </c>
      <c r="B365" s="37">
        <f t="shared" si="5"/>
        <v>261.47639690476188</v>
      </c>
      <c r="C365" s="37" t="s">
        <v>1277</v>
      </c>
      <c r="D365" s="58" t="s">
        <v>1272</v>
      </c>
      <c r="E365" s="37" t="s">
        <v>1278</v>
      </c>
      <c r="F365" s="37">
        <v>1</v>
      </c>
      <c r="G365" s="37">
        <v>1</v>
      </c>
      <c r="H365" s="37">
        <f>parameters!$J$10*TechniqueData[[#This Row],[Before Utility]]+parameters!$J$11*TechniqueData[[#This Row],[After Utility]]</f>
        <v>0.1</v>
      </c>
      <c r="I365" s="37">
        <f>(TechniqueData[[#This Row],[Num. TID Before]]-parameters!$D$8)/(parameters!$D$9-parameters!$D$8)</f>
        <v>0.1</v>
      </c>
      <c r="J365" s="37">
        <f>IF(TechniqueData[[#This Row],[Before Utility (unclipped)]]&gt;1,1, IF(TechniqueData[[#This Row],[Before Utility (unclipped)]]&lt;0,0, TechniqueData[[#This Row],[Before Utility (unclipped)]]))</f>
        <v>0.1</v>
      </c>
      <c r="K365" s="37">
        <f>(TechniqueData[[#This Row],[Num. TID After]]-parameters!$D$10)/(parameters!$D$11-parameters!$D$10)</f>
        <v>0.1</v>
      </c>
      <c r="L365" s="37">
        <f>IF(TechniqueData[[#This Row],[After Utility (unclipped)]]&gt;1,1, IF(TechniqueData[[#This Row],[After Utility (unclipped)]]&lt;0,0, TechniqueData[[#This Row],[After Utility (unclipped)]]))</f>
        <v>0.1</v>
      </c>
      <c r="M365" s="37">
        <v>0</v>
      </c>
      <c r="N365" s="68">
        <v>0</v>
      </c>
      <c r="O365" s="68">
        <v>1</v>
      </c>
      <c r="P365" s="68">
        <v>2</v>
      </c>
      <c r="Q365" s="68">
        <v>0</v>
      </c>
      <c r="R365" s="69" t="s">
        <v>1279</v>
      </c>
      <c r="S365" s="69">
        <v>2</v>
      </c>
      <c r="T365" s="69" t="s">
        <v>1280</v>
      </c>
      <c r="U365" s="69">
        <v>5</v>
      </c>
      <c r="V365" s="37">
        <f>parameters!$J$4*TechniqueData[[#This Row],[Mitigations Utility]] + parameters!$J$5*TechniqueData[[#This Row],[Detections Utility]]</f>
        <v>8.0952523809523808E-2</v>
      </c>
      <c r="W365" s="37">
        <v>7</v>
      </c>
      <c r="X365" s="37">
        <v>0.127273</v>
      </c>
      <c r="Y365" s="37">
        <v>0.127273</v>
      </c>
      <c r="Z365" s="37">
        <v>3</v>
      </c>
      <c r="AA365" s="37">
        <v>0.03</v>
      </c>
      <c r="AB365" s="37">
        <v>0.03</v>
      </c>
      <c r="AC365" s="37"/>
      <c r="AD365" s="58" t="s">
        <v>1281</v>
      </c>
      <c r="AE365" s="37" t="str" cm="1">
        <f t="array" ref="AE365">IF(SUMPRODUCT(--(NOT(ISERR(SEARCH({"Process","Command","Script","WMI","Module","Pipe","Service"},AD365)))))&gt;0,"1","0")</f>
        <v>1</v>
      </c>
      <c r="AF365" s="37">
        <v>361</v>
      </c>
      <c r="AG365" s="37" t="str" cm="1">
        <f t="array" ref="AG365">IF(SUMPRODUCT(--(NOT(ISERR(SEARCH({"Network","Firewall"},AD365)))))&gt;0,"1","0")</f>
        <v>0</v>
      </c>
      <c r="AH365" s="37">
        <v>361</v>
      </c>
      <c r="AI365" s="37" t="str" cm="1">
        <f t="array" ref="AI365">IF(SUMPRODUCT(--(NOT(ISERR(SEARCH({"File","Group","Logon","Schedule","User","Registry","Active","Application"},AD365)))))&gt;0,"1","0")</f>
        <v>1</v>
      </c>
      <c r="AJ365" s="37">
        <v>361</v>
      </c>
      <c r="AK365" s="37" t="str" cm="1">
        <f t="array" ref="AK365">IF(SUMPRODUCT(--(NOT(ISERR(SEARCH({"Cloud","Cluster","Container","Image","Instance","Pod","Snapshot","Volume"},AD365)))))&gt;0,"1","0")</f>
        <v>0</v>
      </c>
      <c r="AL365" s="37">
        <v>361</v>
      </c>
      <c r="AM365" s="37" t="str" cm="1">
        <f t="array" ref="AM365">IF(SUMPRODUCT(--(NOT(ISERR(SEARCH({"Drive","Firmware","Host","Kernel"},AD365)))))&gt;0,"1","0")</f>
        <v>0</v>
      </c>
      <c r="AN365" s="37">
        <v>0</v>
      </c>
      <c r="AO365" s="37">
        <v>0</v>
      </c>
      <c r="AP365" s="37">
        <f>parameters!$J$21*TechniqueData[[#This Row],[TAT Utility]]+parameters!$J$22*TechniqueData[[#This Row],[Count Utility]]</f>
        <v>0.3</v>
      </c>
      <c r="AQ365" s="37">
        <f>(TechniqueData[[#This Row],[Total Top Att&amp;ck Score ]]-parameters!$D$19)/(parameters!$D$20-parameters!$D$19)</f>
        <v>87.158798968253961</v>
      </c>
      <c r="AR365" s="37">
        <f>IF(TechniqueData[[#This Row],[TAT Utility (unclipped)]]&gt;1,1, IF(TechniqueData[[#This Row],[TAT Utility (unclipped)]]&lt;0,0, TechniqueData[[#This Row],[TAT Utility (unclipped)]]) )</f>
        <v>1</v>
      </c>
      <c r="AS365" s="37">
        <f>(TechniqueData[[#This Row],[Ransomware (Total '# of ATT&amp;CK Observations)]]-parameters!$D$21)/(parameters!$D$22-parameters!$D$21)</f>
        <v>0</v>
      </c>
      <c r="AT365" s="37">
        <f>IF(TechniqueData[[#This Row],[Count Utility (unclipped)]]&gt;1,1, IF(TechniqueData[[#This Row],[Count Utility (unclipped)]]&lt;0,0, TechniqueData[[#This Row],[Count Utility (unclipped)]]) )</f>
        <v>0</v>
      </c>
      <c r="AU36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66" spans="1:47" ht="51" x14ac:dyDescent="0.2">
      <c r="A366" s="37">
        <f>parameters!$J$21*TechniqueData[[#This Row],[TAT Utility]]+parameters!$J$22*TechniqueData[[#This Row],[Count Utility]]</f>
        <v>0.3</v>
      </c>
      <c r="B366" s="37">
        <f t="shared" si="5"/>
        <v>386.39993099999992</v>
      </c>
      <c r="C366" s="37" t="s">
        <v>1282</v>
      </c>
      <c r="D366" s="58" t="s">
        <v>1272</v>
      </c>
      <c r="E366" s="37" t="s">
        <v>1283</v>
      </c>
      <c r="F366" s="37">
        <v>1</v>
      </c>
      <c r="G366" s="37">
        <v>1</v>
      </c>
      <c r="H366" s="37">
        <f>parameters!$J$10*TechniqueData[[#This Row],[Before Utility]]+parameters!$J$11*TechniqueData[[#This Row],[After Utility]]</f>
        <v>0.1</v>
      </c>
      <c r="I366" s="37">
        <f>(TechniqueData[[#This Row],[Num. TID Before]]-parameters!$D$8)/(parameters!$D$9-parameters!$D$8)</f>
        <v>0.1</v>
      </c>
      <c r="J366" s="37">
        <f>IF(TechniqueData[[#This Row],[Before Utility (unclipped)]]&gt;1,1, IF(TechniqueData[[#This Row],[Before Utility (unclipped)]]&lt;0,0, TechniqueData[[#This Row],[Before Utility (unclipped)]]))</f>
        <v>0.1</v>
      </c>
      <c r="K366" s="37">
        <f>(TechniqueData[[#This Row],[Num. TID After]]-parameters!$D$10)/(parameters!$D$11-parameters!$D$10)</f>
        <v>0.1</v>
      </c>
      <c r="L366" s="37">
        <f>IF(TechniqueData[[#This Row],[After Utility (unclipped)]]&gt;1,1, IF(TechniqueData[[#This Row],[After Utility (unclipped)]]&lt;0,0, TechniqueData[[#This Row],[After Utility (unclipped)]]))</f>
        <v>0.1</v>
      </c>
      <c r="M366" s="37">
        <v>0</v>
      </c>
      <c r="N366" s="68">
        <v>0</v>
      </c>
      <c r="O366" s="68">
        <v>1</v>
      </c>
      <c r="P366" s="68">
        <v>1</v>
      </c>
      <c r="Q366" s="68">
        <v>1</v>
      </c>
      <c r="R366" s="69" t="s">
        <v>501</v>
      </c>
      <c r="S366" s="69">
        <v>6</v>
      </c>
      <c r="T366" s="69" t="s">
        <v>1284</v>
      </c>
      <c r="U366" s="69">
        <v>10</v>
      </c>
      <c r="V366" s="37">
        <f>parameters!$J$4*TechniqueData[[#This Row],[Mitigations Utility]] + parameters!$J$5*TechniqueData[[#This Row],[Detections Utility]]</f>
        <v>0.16666661904761904</v>
      </c>
      <c r="W366" s="37">
        <v>16</v>
      </c>
      <c r="X366" s="37">
        <v>0.29090899999999997</v>
      </c>
      <c r="Y366" s="37">
        <v>0.29090899999999997</v>
      </c>
      <c r="Z366" s="37">
        <v>3</v>
      </c>
      <c r="AA366" s="37">
        <v>0.03</v>
      </c>
      <c r="AB366" s="37">
        <v>0.03</v>
      </c>
      <c r="AC366" s="37"/>
      <c r="AD366" s="58" t="s">
        <v>1241</v>
      </c>
      <c r="AE366" s="37" t="str" cm="1">
        <f t="array" ref="AE366">IF(SUMPRODUCT(--(NOT(ISERR(SEARCH({"Process","Command","Script","WMI","Module","Pipe","Service"},AD366)))))&gt;0,"1","0")</f>
        <v>1</v>
      </c>
      <c r="AF366" s="37">
        <v>362</v>
      </c>
      <c r="AG366" s="37" t="str" cm="1">
        <f t="array" ref="AG366">IF(SUMPRODUCT(--(NOT(ISERR(SEARCH({"Network","Firewall"},AD366)))))&gt;0,"1","0")</f>
        <v>0</v>
      </c>
      <c r="AH366" s="37">
        <v>362</v>
      </c>
      <c r="AI366" s="37" t="str" cm="1">
        <f t="array" ref="AI366">IF(SUMPRODUCT(--(NOT(ISERR(SEARCH({"File","Group","Logon","Schedule","User","Registry","Active","Application"},AD366)))))&gt;0,"1","0")</f>
        <v>1</v>
      </c>
      <c r="AJ366" s="37">
        <v>362</v>
      </c>
      <c r="AK366" s="37" t="str" cm="1">
        <f t="array" ref="AK366">IF(SUMPRODUCT(--(NOT(ISERR(SEARCH({"Cloud","Cluster","Container","Image","Instance","Pod","Snapshot","Volume"},AD366)))))&gt;0,"1","0")</f>
        <v>0</v>
      </c>
      <c r="AL366" s="37">
        <v>362</v>
      </c>
      <c r="AM366" s="37" t="str" cm="1">
        <f t="array" ref="AM366">IF(SUMPRODUCT(--(NOT(ISERR(SEARCH({"Drive","Firmware","Host","Kernel"},AD366)))))&gt;0,"1","0")</f>
        <v>0</v>
      </c>
      <c r="AN366" s="37">
        <v>0</v>
      </c>
      <c r="AO366" s="37">
        <v>0</v>
      </c>
      <c r="AP366" s="37">
        <f>parameters!$J$21*TechniqueData[[#This Row],[TAT Utility]]+parameters!$J$22*TechniqueData[[#This Row],[Count Utility]]</f>
        <v>0.3</v>
      </c>
      <c r="AQ366" s="37">
        <f>(TechniqueData[[#This Row],[Total Top Att&amp;ck Score ]]-parameters!$D$19)/(parameters!$D$20-parameters!$D$19)</f>
        <v>128.79997699999998</v>
      </c>
      <c r="AR366" s="37">
        <f>IF(TechniqueData[[#This Row],[TAT Utility (unclipped)]]&gt;1,1, IF(TechniqueData[[#This Row],[TAT Utility (unclipped)]]&lt;0,0, TechniqueData[[#This Row],[TAT Utility (unclipped)]]) )</f>
        <v>1</v>
      </c>
      <c r="AS366" s="37">
        <f>(TechniqueData[[#This Row],[Ransomware (Total '# of ATT&amp;CK Observations)]]-parameters!$D$21)/(parameters!$D$22-parameters!$D$21)</f>
        <v>0</v>
      </c>
      <c r="AT366" s="37">
        <f>IF(TechniqueData[[#This Row],[Count Utility (unclipped)]]&gt;1,1, IF(TechniqueData[[#This Row],[Count Utility (unclipped)]]&lt;0,0, TechniqueData[[#This Row],[Count Utility (unclipped)]]) )</f>
        <v>0</v>
      </c>
      <c r="AU36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67" spans="1:47" ht="51" x14ac:dyDescent="0.2">
      <c r="A367" s="37">
        <f>parameters!$J$21*TechniqueData[[#This Row],[TAT Utility]]+parameters!$J$22*TechniqueData[[#This Row],[Count Utility]]</f>
        <v>0.3</v>
      </c>
      <c r="B367" s="37">
        <f t="shared" si="5"/>
        <v>470.49509971428574</v>
      </c>
      <c r="C367" s="37" t="s">
        <v>1285</v>
      </c>
      <c r="D367" s="58" t="s">
        <v>1272</v>
      </c>
      <c r="E367" s="37" t="s">
        <v>1286</v>
      </c>
      <c r="F367" s="37">
        <v>1</v>
      </c>
      <c r="G367" s="37">
        <v>1</v>
      </c>
      <c r="H367" s="37">
        <f>parameters!$J$10*TechniqueData[[#This Row],[Before Utility]]+parameters!$J$11*TechniqueData[[#This Row],[After Utility]]</f>
        <v>0.1</v>
      </c>
      <c r="I367" s="37">
        <f>(TechniqueData[[#This Row],[Num. TID Before]]-parameters!$D$8)/(parameters!$D$9-parameters!$D$8)</f>
        <v>0.1</v>
      </c>
      <c r="J367" s="37">
        <f>IF(TechniqueData[[#This Row],[Before Utility (unclipped)]]&gt;1,1, IF(TechniqueData[[#This Row],[Before Utility (unclipped)]]&lt;0,0, TechniqueData[[#This Row],[Before Utility (unclipped)]]))</f>
        <v>0.1</v>
      </c>
      <c r="K367" s="37">
        <f>(TechniqueData[[#This Row],[Num. TID After]]-parameters!$D$10)/(parameters!$D$11-parameters!$D$10)</f>
        <v>0.1</v>
      </c>
      <c r="L367" s="37">
        <f>IF(TechniqueData[[#This Row],[After Utility (unclipped)]]&gt;1,1, IF(TechniqueData[[#This Row],[After Utility (unclipped)]]&lt;0,0, TechniqueData[[#This Row],[After Utility (unclipped)]]))</f>
        <v>0.1</v>
      </c>
      <c r="M367" s="37">
        <v>0</v>
      </c>
      <c r="N367" s="68">
        <v>2</v>
      </c>
      <c r="O367" s="68">
        <v>3</v>
      </c>
      <c r="P367" s="68">
        <v>0</v>
      </c>
      <c r="Q367" s="68">
        <v>0</v>
      </c>
      <c r="R367" s="69" t="s">
        <v>1287</v>
      </c>
      <c r="S367" s="69">
        <v>8</v>
      </c>
      <c r="T367" s="69" t="s">
        <v>1288</v>
      </c>
      <c r="U367" s="69">
        <v>13</v>
      </c>
      <c r="V367" s="37">
        <f>parameters!$J$4*TechniqueData[[#This Row],[Mitigations Utility]] + parameters!$J$5*TechniqueData[[#This Row],[Detections Utility]]</f>
        <v>0.22380942857142858</v>
      </c>
      <c r="W367" s="37">
        <v>21</v>
      </c>
      <c r="X367" s="37">
        <v>0.38181799999999999</v>
      </c>
      <c r="Y367" s="37">
        <v>0.38181799999999999</v>
      </c>
      <c r="Z367" s="37">
        <v>5</v>
      </c>
      <c r="AA367" s="37">
        <v>0.05</v>
      </c>
      <c r="AB367" s="37">
        <v>0.05</v>
      </c>
      <c r="AC367" s="37"/>
      <c r="AD367" s="58" t="s">
        <v>1281</v>
      </c>
      <c r="AE367" s="37" t="str" cm="1">
        <f t="array" ref="AE367">IF(SUMPRODUCT(--(NOT(ISERR(SEARCH({"Process","Command","Script","WMI","Module","Pipe","Service"},AD367)))))&gt;0,"1","0")</f>
        <v>1</v>
      </c>
      <c r="AF367" s="37">
        <v>363</v>
      </c>
      <c r="AG367" s="37" t="str" cm="1">
        <f t="array" ref="AG367">IF(SUMPRODUCT(--(NOT(ISERR(SEARCH({"Network","Firewall"},AD367)))))&gt;0,"1","0")</f>
        <v>0</v>
      </c>
      <c r="AH367" s="37">
        <v>363</v>
      </c>
      <c r="AI367" s="37" t="str" cm="1">
        <f t="array" ref="AI367">IF(SUMPRODUCT(--(NOT(ISERR(SEARCH({"File","Group","Logon","Schedule","User","Registry","Active","Application"},AD367)))))&gt;0,"1","0")</f>
        <v>1</v>
      </c>
      <c r="AJ367" s="37">
        <v>363</v>
      </c>
      <c r="AK367" s="37" t="str" cm="1">
        <f t="array" ref="AK367">IF(SUMPRODUCT(--(NOT(ISERR(SEARCH({"Cloud","Cluster","Container","Image","Instance","Pod","Snapshot","Volume"},AD367)))))&gt;0,"1","0")</f>
        <v>0</v>
      </c>
      <c r="AL367" s="37">
        <v>363</v>
      </c>
      <c r="AM367" s="37" t="str" cm="1">
        <f t="array" ref="AM367">IF(SUMPRODUCT(--(NOT(ISERR(SEARCH({"Drive","Firmware","Host","Kernel"},AD367)))))&gt;0,"1","0")</f>
        <v>0</v>
      </c>
      <c r="AN367" s="37">
        <v>0</v>
      </c>
      <c r="AO367" s="37">
        <v>0</v>
      </c>
      <c r="AP367" s="37">
        <f>parameters!$J$21*TechniqueData[[#This Row],[TAT Utility]]+parameters!$J$22*TechniqueData[[#This Row],[Count Utility]]</f>
        <v>0.3</v>
      </c>
      <c r="AQ367" s="37">
        <f>(TechniqueData[[#This Row],[Total Top Att&amp;ck Score ]]-parameters!$D$19)/(parameters!$D$20-parameters!$D$19)</f>
        <v>156.8316999047619</v>
      </c>
      <c r="AR367" s="37">
        <f>IF(TechniqueData[[#This Row],[TAT Utility (unclipped)]]&gt;1,1, IF(TechniqueData[[#This Row],[TAT Utility (unclipped)]]&lt;0,0, TechniqueData[[#This Row],[TAT Utility (unclipped)]]) )</f>
        <v>1</v>
      </c>
      <c r="AS367" s="37">
        <f>(TechniqueData[[#This Row],[Ransomware (Total '# of ATT&amp;CK Observations)]]-parameters!$D$21)/(parameters!$D$22-parameters!$D$21)</f>
        <v>0</v>
      </c>
      <c r="AT367" s="37">
        <f>IF(TechniqueData[[#This Row],[Count Utility (unclipped)]]&gt;1,1, IF(TechniqueData[[#This Row],[Count Utility (unclipped)]]&lt;0,0, TechniqueData[[#This Row],[Count Utility (unclipped)]]) )</f>
        <v>0</v>
      </c>
      <c r="AU36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68" spans="1:47" ht="51" x14ac:dyDescent="0.2">
      <c r="A368" s="37">
        <f>parameters!$J$21*TechniqueData[[#This Row],[TAT Utility]]+parameters!$J$22*TechniqueData[[#This Row],[Count Utility]]</f>
        <v>0.3</v>
      </c>
      <c r="B368" s="37">
        <f t="shared" si="5"/>
        <v>263.64782719047622</v>
      </c>
      <c r="C368" s="37" t="s">
        <v>1289</v>
      </c>
      <c r="D368" s="58" t="s">
        <v>1272</v>
      </c>
      <c r="E368" s="37" t="s">
        <v>1290</v>
      </c>
      <c r="F368" s="37">
        <v>1</v>
      </c>
      <c r="G368" s="37">
        <v>1</v>
      </c>
      <c r="H368" s="37">
        <f>parameters!$J$10*TechniqueData[[#This Row],[Before Utility]]+parameters!$J$11*TechniqueData[[#This Row],[After Utility]]</f>
        <v>0.1</v>
      </c>
      <c r="I368" s="37">
        <f>(TechniqueData[[#This Row],[Num. TID Before]]-parameters!$D$8)/(parameters!$D$9-parameters!$D$8)</f>
        <v>0.1</v>
      </c>
      <c r="J368" s="37">
        <f>IF(TechniqueData[[#This Row],[Before Utility (unclipped)]]&gt;1,1, IF(TechniqueData[[#This Row],[Before Utility (unclipped)]]&lt;0,0, TechniqueData[[#This Row],[Before Utility (unclipped)]]))</f>
        <v>0.1</v>
      </c>
      <c r="K368" s="37">
        <f>(TechniqueData[[#This Row],[Num. TID After]]-parameters!$D$10)/(parameters!$D$11-parameters!$D$10)</f>
        <v>0.1</v>
      </c>
      <c r="L368" s="37">
        <f>IF(TechniqueData[[#This Row],[After Utility (unclipped)]]&gt;1,1, IF(TechniqueData[[#This Row],[After Utility (unclipped)]]&lt;0,0, TechniqueData[[#This Row],[After Utility (unclipped)]]))</f>
        <v>0.1</v>
      </c>
      <c r="M368" s="37">
        <v>0</v>
      </c>
      <c r="N368" s="68">
        <v>0</v>
      </c>
      <c r="O368" s="68">
        <v>1</v>
      </c>
      <c r="P368" s="68">
        <v>1</v>
      </c>
      <c r="Q368" s="68">
        <v>1</v>
      </c>
      <c r="R368" s="69" t="s">
        <v>1279</v>
      </c>
      <c r="S368" s="69">
        <v>2</v>
      </c>
      <c r="T368" s="69" t="s">
        <v>1280</v>
      </c>
      <c r="U368" s="69">
        <v>5</v>
      </c>
      <c r="V368" s="37">
        <f>parameters!$J$4*TechniqueData[[#This Row],[Mitigations Utility]] + parameters!$J$5*TechniqueData[[#This Row],[Detections Utility]]</f>
        <v>8.0952523809523808E-2</v>
      </c>
      <c r="W368" s="37">
        <v>7</v>
      </c>
      <c r="X368" s="37">
        <v>0.127273</v>
      </c>
      <c r="Y368" s="37">
        <v>0.127273</v>
      </c>
      <c r="Z368" s="37">
        <v>3</v>
      </c>
      <c r="AA368" s="37">
        <v>0.03</v>
      </c>
      <c r="AB368" s="37">
        <v>0.03</v>
      </c>
      <c r="AC368" s="37"/>
      <c r="AD368" s="58" t="s">
        <v>1281</v>
      </c>
      <c r="AE368" s="37" t="str" cm="1">
        <f t="array" ref="AE368">IF(SUMPRODUCT(--(NOT(ISERR(SEARCH({"Process","Command","Script","WMI","Module","Pipe","Service"},AD368)))))&gt;0,"1","0")</f>
        <v>1</v>
      </c>
      <c r="AF368" s="37">
        <v>364</v>
      </c>
      <c r="AG368" s="37" t="str" cm="1">
        <f t="array" ref="AG368">IF(SUMPRODUCT(--(NOT(ISERR(SEARCH({"Network","Firewall"},AD368)))))&gt;0,"1","0")</f>
        <v>0</v>
      </c>
      <c r="AH368" s="37">
        <v>364</v>
      </c>
      <c r="AI368" s="37" t="str" cm="1">
        <f t="array" ref="AI368">IF(SUMPRODUCT(--(NOT(ISERR(SEARCH({"File","Group","Logon","Schedule","User","Registry","Active","Application"},AD368)))))&gt;0,"1","0")</f>
        <v>1</v>
      </c>
      <c r="AJ368" s="37">
        <v>364</v>
      </c>
      <c r="AK368" s="37" t="str" cm="1">
        <f t="array" ref="AK368">IF(SUMPRODUCT(--(NOT(ISERR(SEARCH({"Cloud","Cluster","Container","Image","Instance","Pod","Snapshot","Volume"},AD368)))))&gt;0,"1","0")</f>
        <v>0</v>
      </c>
      <c r="AL368" s="37">
        <v>364</v>
      </c>
      <c r="AM368" s="37" t="str" cm="1">
        <f t="array" ref="AM368">IF(SUMPRODUCT(--(NOT(ISERR(SEARCH({"Drive","Firmware","Host","Kernel"},AD368)))))&gt;0,"1","0")</f>
        <v>0</v>
      </c>
      <c r="AN368" s="37">
        <v>0</v>
      </c>
      <c r="AO368" s="37">
        <v>0</v>
      </c>
      <c r="AP368" s="37">
        <f>parameters!$J$21*TechniqueData[[#This Row],[TAT Utility]]+parameters!$J$22*TechniqueData[[#This Row],[Count Utility]]</f>
        <v>0.3</v>
      </c>
      <c r="AQ368" s="37">
        <f>(TechniqueData[[#This Row],[Total Top Att&amp;ck Score ]]-parameters!$D$19)/(parameters!$D$20-parameters!$D$19)</f>
        <v>87.882609063492069</v>
      </c>
      <c r="AR368" s="37">
        <f>IF(TechniqueData[[#This Row],[TAT Utility (unclipped)]]&gt;1,1, IF(TechniqueData[[#This Row],[TAT Utility (unclipped)]]&lt;0,0, TechniqueData[[#This Row],[TAT Utility (unclipped)]]) )</f>
        <v>1</v>
      </c>
      <c r="AS368" s="37">
        <f>(TechniqueData[[#This Row],[Ransomware (Total '# of ATT&amp;CK Observations)]]-parameters!$D$21)/(parameters!$D$22-parameters!$D$21)</f>
        <v>0</v>
      </c>
      <c r="AT368" s="37">
        <f>IF(TechniqueData[[#This Row],[Count Utility (unclipped)]]&gt;1,1, IF(TechniqueData[[#This Row],[Count Utility (unclipped)]]&lt;0,0, TechniqueData[[#This Row],[Count Utility (unclipped)]]) )</f>
        <v>0</v>
      </c>
      <c r="AU36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69" spans="1:47" ht="51" x14ac:dyDescent="0.2">
      <c r="A369" s="37">
        <f>parameters!$J$21*TechniqueData[[#This Row],[TAT Utility]]+parameters!$J$22*TechniqueData[[#This Row],[Count Utility]]</f>
        <v>0.33333333333333331</v>
      </c>
      <c r="B369" s="37">
        <f t="shared" si="5"/>
        <v>647.01414657142845</v>
      </c>
      <c r="C369" s="37" t="s">
        <v>1291</v>
      </c>
      <c r="D369" s="58" t="s">
        <v>1272</v>
      </c>
      <c r="E369" s="37" t="s">
        <v>1292</v>
      </c>
      <c r="F369" s="37">
        <v>1</v>
      </c>
      <c r="G369" s="37">
        <v>1</v>
      </c>
      <c r="H369" s="37">
        <f>parameters!$J$10*TechniqueData[[#This Row],[Before Utility]]+parameters!$J$11*TechniqueData[[#This Row],[After Utility]]</f>
        <v>0.1</v>
      </c>
      <c r="I369" s="37">
        <f>(TechniqueData[[#This Row],[Num. TID Before]]-parameters!$D$8)/(parameters!$D$9-parameters!$D$8)</f>
        <v>0.1</v>
      </c>
      <c r="J369" s="37">
        <f>IF(TechniqueData[[#This Row],[Before Utility (unclipped)]]&gt;1,1, IF(TechniqueData[[#This Row],[Before Utility (unclipped)]]&lt;0,0, TechniqueData[[#This Row],[Before Utility (unclipped)]]))</f>
        <v>0.1</v>
      </c>
      <c r="K369" s="37">
        <f>(TechniqueData[[#This Row],[Num. TID After]]-parameters!$D$10)/(parameters!$D$11-parameters!$D$10)</f>
        <v>0.1</v>
      </c>
      <c r="L369" s="37">
        <f>IF(TechniqueData[[#This Row],[After Utility (unclipped)]]&gt;1,1, IF(TechniqueData[[#This Row],[After Utility (unclipped)]]&lt;0,0, TechniqueData[[#This Row],[After Utility (unclipped)]]))</f>
        <v>0.1</v>
      </c>
      <c r="M369" s="37">
        <v>0</v>
      </c>
      <c r="N369" s="68">
        <v>0</v>
      </c>
      <c r="O369" s="68">
        <v>1</v>
      </c>
      <c r="P369" s="68">
        <v>4</v>
      </c>
      <c r="Q369" s="68">
        <v>3</v>
      </c>
      <c r="R369" s="69" t="s">
        <v>1293</v>
      </c>
      <c r="S369" s="69">
        <v>14</v>
      </c>
      <c r="T369" s="69" t="s">
        <v>1294</v>
      </c>
      <c r="U369" s="69">
        <v>18</v>
      </c>
      <c r="V369" s="37">
        <f>parameters!$J$4*TechniqueData[[#This Row],[Mitigations Utility]] + parameters!$J$5*TechniqueData[[#This Row],[Detections Utility]]</f>
        <v>0.34285704761904756</v>
      </c>
      <c r="W369" s="37">
        <v>32</v>
      </c>
      <c r="X369" s="37">
        <v>0.58181799999999995</v>
      </c>
      <c r="Y369" s="37">
        <v>0.58181799999999995</v>
      </c>
      <c r="Z369" s="37">
        <v>8</v>
      </c>
      <c r="AA369" s="37">
        <v>0.08</v>
      </c>
      <c r="AB369" s="37">
        <v>0.08</v>
      </c>
      <c r="AC369" s="37"/>
      <c r="AD369" s="58" t="s">
        <v>1295</v>
      </c>
      <c r="AE369" s="37" t="str" cm="1">
        <f t="array" ref="AE369">IF(SUMPRODUCT(--(NOT(ISERR(SEARCH({"Process","Command","Script","WMI","Module","Pipe","Service"},AD369)))))&gt;0,"1","0")</f>
        <v>1</v>
      </c>
      <c r="AF369" s="37">
        <v>365</v>
      </c>
      <c r="AG369" s="37" t="str" cm="1">
        <f t="array" ref="AG369">IF(SUMPRODUCT(--(NOT(ISERR(SEARCH({"Network","Firewall"},AD369)))))&gt;0,"1","0")</f>
        <v>0</v>
      </c>
      <c r="AH369" s="37">
        <v>365</v>
      </c>
      <c r="AI369" s="37" t="str" cm="1">
        <f t="array" ref="AI369">IF(SUMPRODUCT(--(NOT(ISERR(SEARCH({"File","Group","Logon","Schedule","User","Registry","Active","Application"},AD369)))))&gt;0,"1","0")</f>
        <v>1</v>
      </c>
      <c r="AJ369" s="37">
        <v>365</v>
      </c>
      <c r="AK369" s="37" t="str" cm="1">
        <f t="array" ref="AK369">IF(SUMPRODUCT(--(NOT(ISERR(SEARCH({"Cloud","Cluster","Container","Image","Instance","Pod","Snapshot","Volume"},AD369)))))&gt;0,"1","0")</f>
        <v>0</v>
      </c>
      <c r="AL369" s="37">
        <v>365</v>
      </c>
      <c r="AM369" s="37" t="str" cm="1">
        <f t="array" ref="AM369">IF(SUMPRODUCT(--(NOT(ISERR(SEARCH({"Drive","Firmware","Host","Kernel"},AD369)))))&gt;0,"1","0")</f>
        <v>1</v>
      </c>
      <c r="AN369" s="37">
        <v>0</v>
      </c>
      <c r="AO369" s="37">
        <v>1</v>
      </c>
      <c r="AP369" s="37">
        <f>parameters!$J$21*TechniqueData[[#This Row],[TAT Utility]]+parameters!$J$22*TechniqueData[[#This Row],[Count Utility]]</f>
        <v>0.33333333333333331</v>
      </c>
      <c r="AQ369" s="37">
        <f>(TechniqueData[[#This Row],[Total Top Att&amp;ck Score ]]-parameters!$D$19)/(parameters!$D$20-parameters!$D$19)</f>
        <v>215.67138219047615</v>
      </c>
      <c r="AR369" s="37">
        <f>IF(TechniqueData[[#This Row],[TAT Utility (unclipped)]]&gt;1,1, IF(TechniqueData[[#This Row],[TAT Utility (unclipped)]]&lt;0,0, TechniqueData[[#This Row],[TAT Utility (unclipped)]]) )</f>
        <v>1</v>
      </c>
      <c r="AS369" s="37">
        <f>(TechniqueData[[#This Row],[Ransomware (Total '# of ATT&amp;CK Observations)]]-parameters!$D$21)/(parameters!$D$22-parameters!$D$21)</f>
        <v>4.7619047619047616E-2</v>
      </c>
      <c r="AT369" s="37">
        <f>IF(TechniqueData[[#This Row],[Count Utility (unclipped)]]&gt;1,1, IF(TechniqueData[[#This Row],[Count Utility (unclipped)]]&lt;0,0, TechniqueData[[#This Row],[Count Utility (unclipped)]]) )</f>
        <v>4.7619047619047616E-2</v>
      </c>
      <c r="AU36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5.1588424331065745</v>
      </c>
    </row>
    <row r="370" spans="1:47" ht="34" x14ac:dyDescent="0.2">
      <c r="A370" s="37">
        <f>parameters!$J$21*TechniqueData[[#This Row],[TAT Utility]]+parameters!$J$22*TechniqueData[[#This Row],[Count Utility]]</f>
        <v>0.3</v>
      </c>
      <c r="B370" s="37">
        <f t="shared" si="5"/>
        <v>411.59558690476189</v>
      </c>
      <c r="C370" s="37" t="s">
        <v>1296</v>
      </c>
      <c r="D370" s="58" t="s">
        <v>1272</v>
      </c>
      <c r="E370" s="37" t="s">
        <v>1297</v>
      </c>
      <c r="F370" s="37">
        <v>1</v>
      </c>
      <c r="G370" s="37">
        <v>1</v>
      </c>
      <c r="H370" s="37">
        <f>parameters!$J$10*TechniqueData[[#This Row],[Before Utility]]+parameters!$J$11*TechniqueData[[#This Row],[After Utility]]</f>
        <v>0.1</v>
      </c>
      <c r="I370" s="37">
        <f>(TechniqueData[[#This Row],[Num. TID Before]]-parameters!$D$8)/(parameters!$D$9-parameters!$D$8)</f>
        <v>0.1</v>
      </c>
      <c r="J370" s="37">
        <f>IF(TechniqueData[[#This Row],[Before Utility (unclipped)]]&gt;1,1, IF(TechniqueData[[#This Row],[Before Utility (unclipped)]]&lt;0,0, TechniqueData[[#This Row],[Before Utility (unclipped)]]))</f>
        <v>0.1</v>
      </c>
      <c r="K370" s="37">
        <f>(TechniqueData[[#This Row],[Num. TID After]]-parameters!$D$10)/(parameters!$D$11-parameters!$D$10)</f>
        <v>0.1</v>
      </c>
      <c r="L370" s="37">
        <f>IF(TechniqueData[[#This Row],[After Utility (unclipped)]]&gt;1,1, IF(TechniqueData[[#This Row],[After Utility (unclipped)]]&lt;0,0, TechniqueData[[#This Row],[After Utility (unclipped)]]))</f>
        <v>0.1</v>
      </c>
      <c r="M370" s="37">
        <v>0</v>
      </c>
      <c r="N370" s="68">
        <v>0</v>
      </c>
      <c r="O370" s="68">
        <v>0</v>
      </c>
      <c r="P370" s="68">
        <v>0</v>
      </c>
      <c r="Q370" s="68">
        <v>0</v>
      </c>
      <c r="R370" s="69" t="s">
        <v>1298</v>
      </c>
      <c r="S370" s="69">
        <v>8</v>
      </c>
      <c r="T370" s="69" t="s">
        <v>1299</v>
      </c>
      <c r="U370" s="69">
        <v>11</v>
      </c>
      <c r="V370" s="37">
        <f>parameters!$J$4*TechniqueData[[#This Row],[Mitigations Utility]] + parameters!$J$5*TechniqueData[[#This Row],[Detections Utility]]</f>
        <v>0.18095261904761906</v>
      </c>
      <c r="W370" s="37">
        <v>19</v>
      </c>
      <c r="X370" s="37">
        <v>0.34545500000000001</v>
      </c>
      <c r="Y370" s="37">
        <v>0.34545500000000001</v>
      </c>
      <c r="Z370" s="37">
        <v>0</v>
      </c>
      <c r="AA370" s="37">
        <v>0</v>
      </c>
      <c r="AB370" s="37">
        <v>0</v>
      </c>
      <c r="AC370" s="37"/>
      <c r="AD370" s="58" t="s">
        <v>1300</v>
      </c>
      <c r="AE370" s="37" t="str" cm="1">
        <f t="array" ref="AE370">IF(SUMPRODUCT(--(NOT(ISERR(SEARCH({"Process","Command","Script","WMI","Module","Pipe","Service"},AD370)))))&gt;0,"1","0")</f>
        <v>1</v>
      </c>
      <c r="AF370" s="37">
        <v>366</v>
      </c>
      <c r="AG370" s="37" t="str" cm="1">
        <f t="array" ref="AG370">IF(SUMPRODUCT(--(NOT(ISERR(SEARCH({"Network","Firewall"},AD370)))))&gt;0,"1","0")</f>
        <v>0</v>
      </c>
      <c r="AH370" s="37">
        <v>366</v>
      </c>
      <c r="AI370" s="37" t="str" cm="1">
        <f t="array" ref="AI370">IF(SUMPRODUCT(--(NOT(ISERR(SEARCH({"File","Group","Logon","Schedule","User","Registry","Active","Application"},AD370)))))&gt;0,"1","0")</f>
        <v>1</v>
      </c>
      <c r="AJ370" s="37">
        <v>366</v>
      </c>
      <c r="AK370" s="37" t="str" cm="1">
        <f t="array" ref="AK370">IF(SUMPRODUCT(--(NOT(ISERR(SEARCH({"Cloud","Cluster","Container","Image","Instance","Pod","Snapshot","Volume"},AD370)))))&gt;0,"1","0")</f>
        <v>0</v>
      </c>
      <c r="AL370" s="37">
        <v>366</v>
      </c>
      <c r="AM370" s="37" t="str" cm="1">
        <f t="array" ref="AM370">IF(SUMPRODUCT(--(NOT(ISERR(SEARCH({"Drive","Firmware","Host","Kernel"},AD370)))))&gt;0,"1","0")</f>
        <v>0</v>
      </c>
      <c r="AN370" s="37">
        <v>0</v>
      </c>
      <c r="AO370" s="37">
        <v>0</v>
      </c>
      <c r="AP370" s="37">
        <f>parameters!$J$21*TechniqueData[[#This Row],[TAT Utility]]+parameters!$J$22*TechniqueData[[#This Row],[Count Utility]]</f>
        <v>0.3</v>
      </c>
      <c r="AQ370" s="37">
        <f>(TechniqueData[[#This Row],[Total Top Att&amp;ck Score ]]-parameters!$D$19)/(parameters!$D$20-parameters!$D$19)</f>
        <v>137.19852896825395</v>
      </c>
      <c r="AR370" s="37">
        <f>IF(TechniqueData[[#This Row],[TAT Utility (unclipped)]]&gt;1,1, IF(TechniqueData[[#This Row],[TAT Utility (unclipped)]]&lt;0,0, TechniqueData[[#This Row],[TAT Utility (unclipped)]]) )</f>
        <v>1</v>
      </c>
      <c r="AS370" s="37">
        <f>(TechniqueData[[#This Row],[Ransomware (Total '# of ATT&amp;CK Observations)]]-parameters!$D$21)/(parameters!$D$22-parameters!$D$21)</f>
        <v>0</v>
      </c>
      <c r="AT370" s="37">
        <f>IF(TechniqueData[[#This Row],[Count Utility (unclipped)]]&gt;1,1, IF(TechniqueData[[#This Row],[Count Utility (unclipped)]]&lt;0,0, TechniqueData[[#This Row],[Count Utility (unclipped)]]) )</f>
        <v>0</v>
      </c>
      <c r="AU37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71" spans="1:47" ht="34" x14ac:dyDescent="0.2">
      <c r="A371" s="37">
        <f>parameters!$J$21*TechniqueData[[#This Row],[TAT Utility]]+parameters!$J$22*TechniqueData[[#This Row],[Count Utility]]</f>
        <v>0.33333333333333331</v>
      </c>
      <c r="B371" s="37">
        <f t="shared" si="5"/>
        <v>286.80448209523814</v>
      </c>
      <c r="C371" s="37" t="s">
        <v>1301</v>
      </c>
      <c r="D371" s="58" t="s">
        <v>1272</v>
      </c>
      <c r="E371" s="37" t="s">
        <v>1302</v>
      </c>
      <c r="F371" s="37">
        <v>1</v>
      </c>
      <c r="G371" s="37">
        <v>1</v>
      </c>
      <c r="H371" s="37">
        <f>parameters!$J$10*TechniqueData[[#This Row],[Before Utility]]+parameters!$J$11*TechniqueData[[#This Row],[After Utility]]</f>
        <v>0.1</v>
      </c>
      <c r="I371" s="37">
        <f>(TechniqueData[[#This Row],[Num. TID Before]]-parameters!$D$8)/(parameters!$D$9-parameters!$D$8)</f>
        <v>0.1</v>
      </c>
      <c r="J371" s="37">
        <f>IF(TechniqueData[[#This Row],[Before Utility (unclipped)]]&gt;1,1, IF(TechniqueData[[#This Row],[Before Utility (unclipped)]]&lt;0,0, TechniqueData[[#This Row],[Before Utility (unclipped)]]))</f>
        <v>0.1</v>
      </c>
      <c r="K371" s="37">
        <f>(TechniqueData[[#This Row],[Num. TID After]]-parameters!$D$10)/(parameters!$D$11-parameters!$D$10)</f>
        <v>0.1</v>
      </c>
      <c r="L371" s="37">
        <f>IF(TechniqueData[[#This Row],[After Utility (unclipped)]]&gt;1,1, IF(TechniqueData[[#This Row],[After Utility (unclipped)]]&lt;0,0, TechniqueData[[#This Row],[After Utility (unclipped)]]))</f>
        <v>0.1</v>
      </c>
      <c r="M371" s="37">
        <v>0</v>
      </c>
      <c r="N371" s="68">
        <v>0</v>
      </c>
      <c r="O371" s="68">
        <v>1</v>
      </c>
      <c r="P371" s="68">
        <v>0</v>
      </c>
      <c r="Q371" s="68">
        <v>1</v>
      </c>
      <c r="R371" s="69" t="s">
        <v>1279</v>
      </c>
      <c r="S371" s="69">
        <v>2</v>
      </c>
      <c r="T371" s="69" t="s">
        <v>1303</v>
      </c>
      <c r="U371" s="69">
        <v>7</v>
      </c>
      <c r="V371" s="37">
        <f>parameters!$J$4*TechniqueData[[#This Row],[Mitigations Utility]] + parameters!$J$5*TechniqueData[[#This Row],[Detections Utility]]</f>
        <v>9.523790476190476E-2</v>
      </c>
      <c r="W371" s="37">
        <v>9</v>
      </c>
      <c r="X371" s="37">
        <v>0.163636</v>
      </c>
      <c r="Y371" s="37">
        <v>0.163636</v>
      </c>
      <c r="Z371" s="37">
        <v>2</v>
      </c>
      <c r="AA371" s="37">
        <v>0.02</v>
      </c>
      <c r="AB371" s="37">
        <v>0.02</v>
      </c>
      <c r="AC371" s="37"/>
      <c r="AD371" s="58" t="s">
        <v>1304</v>
      </c>
      <c r="AE371" s="37" t="str" cm="1">
        <f t="array" ref="AE371">IF(SUMPRODUCT(--(NOT(ISERR(SEARCH({"Process","Command","Script","WMI","Module","Pipe","Service"},AD371)))))&gt;0,"1","0")</f>
        <v>1</v>
      </c>
      <c r="AF371" s="37">
        <v>367</v>
      </c>
      <c r="AG371" s="37" t="str" cm="1">
        <f t="array" ref="AG371">IF(SUMPRODUCT(--(NOT(ISERR(SEARCH({"Network","Firewall"},AD371)))))&gt;0,"1","0")</f>
        <v>0</v>
      </c>
      <c r="AH371" s="37">
        <v>367</v>
      </c>
      <c r="AI371" s="37" t="str" cm="1">
        <f t="array" ref="AI371">IF(SUMPRODUCT(--(NOT(ISERR(SEARCH({"File","Group","Logon","Schedule","User","Registry","Active","Application"},AD371)))))&gt;0,"1","0")</f>
        <v>1</v>
      </c>
      <c r="AJ371" s="37">
        <v>367</v>
      </c>
      <c r="AK371" s="37" t="str" cm="1">
        <f t="array" ref="AK371">IF(SUMPRODUCT(--(NOT(ISERR(SEARCH({"Cloud","Cluster","Container","Image","Instance","Pod","Snapshot","Volume"},AD371)))))&gt;0,"1","0")</f>
        <v>0</v>
      </c>
      <c r="AL371" s="37">
        <v>367</v>
      </c>
      <c r="AM371" s="37" t="str" cm="1">
        <f t="array" ref="AM371">IF(SUMPRODUCT(--(NOT(ISERR(SEARCH({"Drive","Firmware","Host","Kernel"},AD371)))))&gt;0,"1","0")</f>
        <v>1</v>
      </c>
      <c r="AN371" s="37">
        <v>0</v>
      </c>
      <c r="AO371" s="37">
        <v>1</v>
      </c>
      <c r="AP371" s="37">
        <f>parameters!$J$21*TechniqueData[[#This Row],[TAT Utility]]+parameters!$J$22*TechniqueData[[#This Row],[Count Utility]]</f>
        <v>0.33333333333333331</v>
      </c>
      <c r="AQ371" s="37">
        <f>(TechniqueData[[#This Row],[Total Top Att&amp;ck Score ]]-parameters!$D$19)/(parameters!$D$20-parameters!$D$19)</f>
        <v>95.601494031746043</v>
      </c>
      <c r="AR371" s="37">
        <f>IF(TechniqueData[[#This Row],[TAT Utility (unclipped)]]&gt;1,1, IF(TechniqueData[[#This Row],[TAT Utility (unclipped)]]&lt;0,0, TechniqueData[[#This Row],[TAT Utility (unclipped)]]) )</f>
        <v>1</v>
      </c>
      <c r="AS371" s="37">
        <f>(TechniqueData[[#This Row],[Ransomware (Total '# of ATT&amp;CK Observations)]]-parameters!$D$21)/(parameters!$D$22-parameters!$D$21)</f>
        <v>4.7619047619047616E-2</v>
      </c>
      <c r="AT371" s="37">
        <f>IF(TechniqueData[[#This Row],[Count Utility (unclipped)]]&gt;1,1, IF(TechniqueData[[#This Row],[Count Utility (unclipped)]]&lt;0,0, TechniqueData[[#This Row],[Count Utility (unclipped)]]) )</f>
        <v>4.7619047619047616E-2</v>
      </c>
      <c r="AU37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2.3000355721844294</v>
      </c>
    </row>
    <row r="372" spans="1:47" ht="34" x14ac:dyDescent="0.2">
      <c r="A372" s="37">
        <f>parameters!$J$21*TechniqueData[[#This Row],[TAT Utility]]+parameters!$J$22*TechniqueData[[#This Row],[Count Utility]]</f>
        <v>0.3</v>
      </c>
      <c r="B372" s="37">
        <f t="shared" si="5"/>
        <v>385.78550385714288</v>
      </c>
      <c r="C372" s="37" t="s">
        <v>1305</v>
      </c>
      <c r="D372" s="58" t="s">
        <v>1272</v>
      </c>
      <c r="E372" s="37" t="s">
        <v>1306</v>
      </c>
      <c r="F372" s="37">
        <v>1</v>
      </c>
      <c r="G372" s="37">
        <v>1</v>
      </c>
      <c r="H372" s="37">
        <f>parameters!$J$10*TechniqueData[[#This Row],[Before Utility]]+parameters!$J$11*TechniqueData[[#This Row],[After Utility]]</f>
        <v>0.1</v>
      </c>
      <c r="I372" s="37">
        <f>(TechniqueData[[#This Row],[Num. TID Before]]-parameters!$D$8)/(parameters!$D$9-parameters!$D$8)</f>
        <v>0.1</v>
      </c>
      <c r="J372" s="37">
        <f>IF(TechniqueData[[#This Row],[Before Utility (unclipped)]]&gt;1,1, IF(TechniqueData[[#This Row],[Before Utility (unclipped)]]&lt;0,0, TechniqueData[[#This Row],[Before Utility (unclipped)]]))</f>
        <v>0.1</v>
      </c>
      <c r="K372" s="37">
        <f>(TechniqueData[[#This Row],[Num. TID After]]-parameters!$D$10)/(parameters!$D$11-parameters!$D$10)</f>
        <v>0.1</v>
      </c>
      <c r="L372" s="37">
        <f>IF(TechniqueData[[#This Row],[After Utility (unclipped)]]&gt;1,1, IF(TechniqueData[[#This Row],[After Utility (unclipped)]]&lt;0,0, TechniqueData[[#This Row],[After Utility (unclipped)]]))</f>
        <v>0.1</v>
      </c>
      <c r="M372" s="37">
        <v>0</v>
      </c>
      <c r="N372" s="68">
        <v>0</v>
      </c>
      <c r="O372" s="68">
        <v>4</v>
      </c>
      <c r="P372" s="68">
        <v>0</v>
      </c>
      <c r="Q372" s="68">
        <v>0</v>
      </c>
      <c r="R372" s="69" t="s">
        <v>757</v>
      </c>
      <c r="S372" s="69">
        <v>7</v>
      </c>
      <c r="T372" s="69" t="s">
        <v>1307</v>
      </c>
      <c r="U372" s="69">
        <v>8</v>
      </c>
      <c r="V372" s="37">
        <f>parameters!$J$4*TechniqueData[[#This Row],[Mitigations Utility]] + parameters!$J$5*TechniqueData[[#This Row],[Detections Utility]]</f>
        <v>0.16190461904761905</v>
      </c>
      <c r="W372" s="37">
        <v>15</v>
      </c>
      <c r="X372" s="37">
        <v>0.272727</v>
      </c>
      <c r="Y372" s="37">
        <v>0.272727</v>
      </c>
      <c r="Z372" s="37">
        <v>4</v>
      </c>
      <c r="AA372" s="37">
        <v>0.04</v>
      </c>
      <c r="AB372" s="37">
        <v>0.04</v>
      </c>
      <c r="AC372" s="37"/>
      <c r="AD372" s="58" t="s">
        <v>1308</v>
      </c>
      <c r="AE372" s="37" t="str" cm="1">
        <f t="array" ref="AE372">IF(SUMPRODUCT(--(NOT(ISERR(SEARCH({"Process","Command","Script","WMI","Module","Pipe","Service"},AD372)))))&gt;0,"1","0")</f>
        <v>1</v>
      </c>
      <c r="AF372" s="37">
        <v>368</v>
      </c>
      <c r="AG372" s="37" t="str" cm="1">
        <f t="array" ref="AG372">IF(SUMPRODUCT(--(NOT(ISERR(SEARCH({"Network","Firewall"},AD372)))))&gt;0,"1","0")</f>
        <v>0</v>
      </c>
      <c r="AH372" s="37">
        <v>368</v>
      </c>
      <c r="AI372" s="37" t="str" cm="1">
        <f t="array" ref="AI372">IF(SUMPRODUCT(--(NOT(ISERR(SEARCH({"File","Group","Logon","Schedule","User","Registry","Active","Application"},AD372)))))&gt;0,"1","0")</f>
        <v>1</v>
      </c>
      <c r="AJ372" s="37">
        <v>368</v>
      </c>
      <c r="AK372" s="37" t="str" cm="1">
        <f t="array" ref="AK372">IF(SUMPRODUCT(--(NOT(ISERR(SEARCH({"Cloud","Cluster","Container","Image","Instance","Pod","Snapshot","Volume"},AD372)))))&gt;0,"1","0")</f>
        <v>0</v>
      </c>
      <c r="AL372" s="37">
        <v>368</v>
      </c>
      <c r="AM372" s="37" t="str" cm="1">
        <f t="array" ref="AM372">IF(SUMPRODUCT(--(NOT(ISERR(SEARCH({"Drive","Firmware","Host","Kernel"},AD372)))))&gt;0,"1","0")</f>
        <v>0</v>
      </c>
      <c r="AN372" s="37">
        <v>0</v>
      </c>
      <c r="AO372" s="37">
        <v>0</v>
      </c>
      <c r="AP372" s="37">
        <f>parameters!$J$21*TechniqueData[[#This Row],[TAT Utility]]+parameters!$J$22*TechniqueData[[#This Row],[Count Utility]]</f>
        <v>0.3</v>
      </c>
      <c r="AQ372" s="37">
        <f>(TechniqueData[[#This Row],[Total Top Att&amp;ck Score ]]-parameters!$D$19)/(parameters!$D$20-parameters!$D$19)</f>
        <v>128.59516795238096</v>
      </c>
      <c r="AR372" s="37">
        <f>IF(TechniqueData[[#This Row],[TAT Utility (unclipped)]]&gt;1,1, IF(TechniqueData[[#This Row],[TAT Utility (unclipped)]]&lt;0,0, TechniqueData[[#This Row],[TAT Utility (unclipped)]]) )</f>
        <v>1</v>
      </c>
      <c r="AS372" s="37">
        <f>(TechniqueData[[#This Row],[Ransomware (Total '# of ATT&amp;CK Observations)]]-parameters!$D$21)/(parameters!$D$22-parameters!$D$21)</f>
        <v>0</v>
      </c>
      <c r="AT372" s="37">
        <f>IF(TechniqueData[[#This Row],[Count Utility (unclipped)]]&gt;1,1, IF(TechniqueData[[#This Row],[Count Utility (unclipped)]]&lt;0,0, TechniqueData[[#This Row],[Count Utility (unclipped)]]) )</f>
        <v>0</v>
      </c>
      <c r="AU37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73" spans="1:47" ht="51" x14ac:dyDescent="0.2">
      <c r="A373" s="37">
        <f>parameters!$J$21*TechniqueData[[#This Row],[TAT Utility]]+parameters!$J$22*TechniqueData[[#This Row],[Count Utility]]</f>
        <v>0.3</v>
      </c>
      <c r="B373" s="37">
        <f t="shared" si="5"/>
        <v>196.93333333333334</v>
      </c>
      <c r="C373" s="37" t="s">
        <v>1309</v>
      </c>
      <c r="D373" s="58" t="s">
        <v>1272</v>
      </c>
      <c r="E373" s="37" t="s">
        <v>1310</v>
      </c>
      <c r="F373" s="37">
        <v>1</v>
      </c>
      <c r="G373" s="37">
        <v>1</v>
      </c>
      <c r="H373" s="37">
        <f>parameters!$J$10*TechniqueData[[#This Row],[Before Utility]]+parameters!$J$11*TechniqueData[[#This Row],[After Utility]]</f>
        <v>0.1</v>
      </c>
      <c r="I373" s="37">
        <f>(TechniqueData[[#This Row],[Num. TID Before]]-parameters!$D$8)/(parameters!$D$9-parameters!$D$8)</f>
        <v>0.1</v>
      </c>
      <c r="J373" s="37">
        <f>IF(TechniqueData[[#This Row],[Before Utility (unclipped)]]&gt;1,1, IF(TechniqueData[[#This Row],[Before Utility (unclipped)]]&lt;0,0, TechniqueData[[#This Row],[Before Utility (unclipped)]]))</f>
        <v>0.1</v>
      </c>
      <c r="K373" s="37">
        <f>(TechniqueData[[#This Row],[Num. TID After]]-parameters!$D$10)/(parameters!$D$11-parameters!$D$10)</f>
        <v>0.1</v>
      </c>
      <c r="L373" s="37">
        <f>IF(TechniqueData[[#This Row],[After Utility (unclipped)]]&gt;1,1, IF(TechniqueData[[#This Row],[After Utility (unclipped)]]&lt;0,0, TechniqueData[[#This Row],[After Utility (unclipped)]]))</f>
        <v>0.1</v>
      </c>
      <c r="M373" s="37">
        <v>0</v>
      </c>
      <c r="N373" s="68">
        <v>1</v>
      </c>
      <c r="O373" s="68">
        <v>4</v>
      </c>
      <c r="P373" s="68">
        <v>1</v>
      </c>
      <c r="Q373" s="68">
        <v>1</v>
      </c>
      <c r="R373" s="69"/>
      <c r="S373" s="69">
        <v>0</v>
      </c>
      <c r="T373" s="69"/>
      <c r="U373" s="69">
        <v>0</v>
      </c>
      <c r="V373" s="37">
        <f>parameters!$J$4*TechniqueData[[#This Row],[Mitigations Utility]] + parameters!$J$5*TechniqueData[[#This Row],[Detections Utility]]</f>
        <v>3.3333333333333333E-2</v>
      </c>
      <c r="W373" s="37">
        <v>0</v>
      </c>
      <c r="X373" s="37">
        <v>0</v>
      </c>
      <c r="Y373" s="37">
        <v>0</v>
      </c>
      <c r="Z373" s="37">
        <v>7</v>
      </c>
      <c r="AA373" s="37">
        <v>7.0000000000000007E-2</v>
      </c>
      <c r="AB373" s="37">
        <v>7.0000000000000007E-2</v>
      </c>
      <c r="AC373" s="37"/>
      <c r="AD373" s="58" t="s">
        <v>1311</v>
      </c>
      <c r="AE373" s="37" t="str" cm="1">
        <f t="array" ref="AE373">IF(SUMPRODUCT(--(NOT(ISERR(SEARCH({"Process","Command","Script","WMI","Module","Pipe","Service"},AD373)))))&gt;0,"1","0")</f>
        <v>1</v>
      </c>
      <c r="AF373" s="37">
        <v>369</v>
      </c>
      <c r="AG373" s="37" t="str" cm="1">
        <f t="array" ref="AG373">IF(SUMPRODUCT(--(NOT(ISERR(SEARCH({"Network","Firewall"},AD373)))))&gt;0,"1","0")</f>
        <v>0</v>
      </c>
      <c r="AH373" s="37">
        <v>369</v>
      </c>
      <c r="AI373" s="37" t="str" cm="1">
        <f t="array" ref="AI373">IF(SUMPRODUCT(--(NOT(ISERR(SEARCH({"File","Group","Logon","Schedule","User","Registry","Active","Application"},AD373)))))&gt;0,"1","0")</f>
        <v>1</v>
      </c>
      <c r="AJ373" s="37">
        <v>369</v>
      </c>
      <c r="AK373" s="37" t="str" cm="1">
        <f t="array" ref="AK373">IF(SUMPRODUCT(--(NOT(ISERR(SEARCH({"Cloud","Cluster","Container","Image","Instance","Pod","Snapshot","Volume"},AD373)))))&gt;0,"1","0")</f>
        <v>0</v>
      </c>
      <c r="AL373" s="37">
        <v>369</v>
      </c>
      <c r="AM373" s="37" t="str" cm="1">
        <f t="array" ref="AM373">IF(SUMPRODUCT(--(NOT(ISERR(SEARCH({"Drive","Firmware","Host","Kernel"},AD373)))))&gt;0,"1","0")</f>
        <v>0</v>
      </c>
      <c r="AN373" s="37">
        <v>0</v>
      </c>
      <c r="AO373" s="37">
        <v>0</v>
      </c>
      <c r="AP373" s="37">
        <f>parameters!$J$21*TechniqueData[[#This Row],[TAT Utility]]+parameters!$J$22*TechniqueData[[#This Row],[Count Utility]]</f>
        <v>0.3</v>
      </c>
      <c r="AQ373" s="37">
        <f>(TechniqueData[[#This Row],[Total Top Att&amp;ck Score ]]-parameters!$D$19)/(parameters!$D$20-parameters!$D$19)</f>
        <v>65.644444444444446</v>
      </c>
      <c r="AR373" s="37">
        <f>IF(TechniqueData[[#This Row],[TAT Utility (unclipped)]]&gt;1,1, IF(TechniqueData[[#This Row],[TAT Utility (unclipped)]]&lt;0,0, TechniqueData[[#This Row],[TAT Utility (unclipped)]]) )</f>
        <v>1</v>
      </c>
      <c r="AS373" s="37">
        <f>(TechniqueData[[#This Row],[Ransomware (Total '# of ATT&amp;CK Observations)]]-parameters!$D$21)/(parameters!$D$22-parameters!$D$21)</f>
        <v>0</v>
      </c>
      <c r="AT373" s="37">
        <f>IF(TechniqueData[[#This Row],[Count Utility (unclipped)]]&gt;1,1, IF(TechniqueData[[#This Row],[Count Utility (unclipped)]]&lt;0,0, TechniqueData[[#This Row],[Count Utility (unclipped)]]) )</f>
        <v>0</v>
      </c>
      <c r="AU37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74" spans="1:47" ht="51" x14ac:dyDescent="0.2">
      <c r="A374" s="37">
        <f>parameters!$J$21*TechniqueData[[#This Row],[TAT Utility]]+parameters!$J$22*TechniqueData[[#This Row],[Count Utility]]</f>
        <v>0.33333333333333331</v>
      </c>
      <c r="B374" s="37">
        <f t="shared" si="5"/>
        <v>317.35728390476191</v>
      </c>
      <c r="C374" s="37" t="s">
        <v>1315</v>
      </c>
      <c r="D374" s="58" t="s">
        <v>1272</v>
      </c>
      <c r="E374" s="37" t="s">
        <v>1316</v>
      </c>
      <c r="F374" s="37">
        <v>1</v>
      </c>
      <c r="G374" s="37">
        <v>1</v>
      </c>
      <c r="H374" s="37">
        <f>parameters!$J$10*TechniqueData[[#This Row],[Before Utility]]+parameters!$J$11*TechniqueData[[#This Row],[After Utility]]</f>
        <v>0.1</v>
      </c>
      <c r="I374" s="37">
        <f>(TechniqueData[[#This Row],[Num. TID Before]]-parameters!$D$8)/(parameters!$D$9-parameters!$D$8)</f>
        <v>0.1</v>
      </c>
      <c r="J374" s="37">
        <f>IF(TechniqueData[[#This Row],[Before Utility (unclipped)]]&gt;1,1, IF(TechniqueData[[#This Row],[Before Utility (unclipped)]]&lt;0,0, TechniqueData[[#This Row],[Before Utility (unclipped)]]))</f>
        <v>0.1</v>
      </c>
      <c r="K374" s="37">
        <f>(TechniqueData[[#This Row],[Num. TID After]]-parameters!$D$10)/(parameters!$D$11-parameters!$D$10)</f>
        <v>0.1</v>
      </c>
      <c r="L374" s="37">
        <f>IF(TechniqueData[[#This Row],[After Utility (unclipped)]]&gt;1,1, IF(TechniqueData[[#This Row],[After Utility (unclipped)]]&lt;0,0, TechniqueData[[#This Row],[After Utility (unclipped)]]))</f>
        <v>0.1</v>
      </c>
      <c r="M374" s="37">
        <v>0</v>
      </c>
      <c r="N374" s="68">
        <v>0</v>
      </c>
      <c r="O374" s="68">
        <v>0</v>
      </c>
      <c r="P374" s="68">
        <v>0</v>
      </c>
      <c r="Q374" s="68">
        <v>0</v>
      </c>
      <c r="R374" s="69" t="s">
        <v>1317</v>
      </c>
      <c r="S374" s="69">
        <v>4</v>
      </c>
      <c r="T374" s="69" t="s">
        <v>1307</v>
      </c>
      <c r="U374" s="69">
        <v>8</v>
      </c>
      <c r="V374" s="37">
        <f>parameters!$J$4*TechniqueData[[#This Row],[Mitigations Utility]] + parameters!$J$5*TechniqueData[[#This Row],[Detections Utility]]</f>
        <v>0.11428580952380953</v>
      </c>
      <c r="W374" s="37">
        <v>12</v>
      </c>
      <c r="X374" s="37">
        <v>0.21818199999999999</v>
      </c>
      <c r="Y374" s="37">
        <v>0.21818199999999999</v>
      </c>
      <c r="Z374" s="37">
        <v>0</v>
      </c>
      <c r="AA374" s="37">
        <v>0</v>
      </c>
      <c r="AB374" s="37">
        <v>0</v>
      </c>
      <c r="AC374" s="37"/>
      <c r="AD374" s="58" t="s">
        <v>1318</v>
      </c>
      <c r="AE374" s="37" t="str" cm="1">
        <f t="array" ref="AE374">IF(SUMPRODUCT(--(NOT(ISERR(SEARCH({"Process","Command","Script","WMI","Module","Pipe","Service"},AD374)))))&gt;0,"1","0")</f>
        <v>1</v>
      </c>
      <c r="AF374" s="37">
        <v>370</v>
      </c>
      <c r="AG374" s="37" t="str" cm="1">
        <f t="array" ref="AG374">IF(SUMPRODUCT(--(NOT(ISERR(SEARCH({"Network","Firewall"},AD374)))))&gt;0,"1","0")</f>
        <v>0</v>
      </c>
      <c r="AH374" s="37">
        <v>370</v>
      </c>
      <c r="AI374" s="37" t="str" cm="1">
        <f t="array" ref="AI374">IF(SUMPRODUCT(--(NOT(ISERR(SEARCH({"File","Group","Logon","Schedule","User","Registry","Active","Application"},AD374)))))&gt;0,"1","0")</f>
        <v>1</v>
      </c>
      <c r="AJ374" s="37">
        <v>370</v>
      </c>
      <c r="AK374" s="37" t="str" cm="1">
        <f t="array" ref="AK374">IF(SUMPRODUCT(--(NOT(ISERR(SEARCH({"Cloud","Cluster","Container","Image","Instance","Pod","Snapshot","Volume"},AD374)))))&gt;0,"1","0")</f>
        <v>0</v>
      </c>
      <c r="AL374" s="37">
        <v>370</v>
      </c>
      <c r="AM374" s="37" t="str" cm="1">
        <f t="array" ref="AM374">IF(SUMPRODUCT(--(NOT(ISERR(SEARCH({"Drive","Firmware","Host","Kernel"},AD374)))))&gt;0,"1","0")</f>
        <v>1</v>
      </c>
      <c r="AN374" s="37">
        <v>0</v>
      </c>
      <c r="AO374" s="37">
        <v>1</v>
      </c>
      <c r="AP374" s="37">
        <f>parameters!$J$21*TechniqueData[[#This Row],[TAT Utility]]+parameters!$J$22*TechniqueData[[#This Row],[Count Utility]]</f>
        <v>0.33333333333333331</v>
      </c>
      <c r="AQ374" s="37">
        <f>(TechniqueData[[#This Row],[Total Top Att&amp;ck Score ]]-parameters!$D$19)/(parameters!$D$20-parameters!$D$19)</f>
        <v>105.7857613015873</v>
      </c>
      <c r="AR374" s="37">
        <f>IF(TechniqueData[[#This Row],[TAT Utility (unclipped)]]&gt;1,1, IF(TechniqueData[[#This Row],[TAT Utility (unclipped)]]&lt;0,0, TechniqueData[[#This Row],[TAT Utility (unclipped)]]) )</f>
        <v>1</v>
      </c>
      <c r="AS374" s="37">
        <f>(TechniqueData[[#This Row],[Ransomware (Total '# of ATT&amp;CK Observations)]]-parameters!$D$21)/(parameters!$D$22-parameters!$D$21)</f>
        <v>4.7619047619047616E-2</v>
      </c>
      <c r="AT374" s="37">
        <f>IF(TechniqueData[[#This Row],[Count Utility (unclipped)]]&gt;1,1, IF(TechniqueData[[#This Row],[Count Utility (unclipped)]]&lt;0,0, TechniqueData[[#This Row],[Count Utility (unclipped)]]) )</f>
        <v>4.7619047619047616E-2</v>
      </c>
      <c r="AU37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2.542518126228269</v>
      </c>
    </row>
    <row r="375" spans="1:47" ht="34" x14ac:dyDescent="0.2">
      <c r="A375" s="37">
        <f>parameters!$J$21*TechniqueData[[#This Row],[TAT Utility]]+parameters!$J$22*TechniqueData[[#This Row],[Count Utility]]</f>
        <v>0.3</v>
      </c>
      <c r="B375" s="37">
        <f t="shared" si="5"/>
        <v>162.64285714285714</v>
      </c>
      <c r="C375" s="37" t="s">
        <v>1319</v>
      </c>
      <c r="D375" s="58" t="s">
        <v>1272</v>
      </c>
      <c r="E375" s="37" t="s">
        <v>1320</v>
      </c>
      <c r="F375" s="37">
        <v>1</v>
      </c>
      <c r="G375" s="37">
        <v>1</v>
      </c>
      <c r="H375" s="37">
        <f>parameters!$J$10*TechniqueData[[#This Row],[Before Utility]]+parameters!$J$11*TechniqueData[[#This Row],[After Utility]]</f>
        <v>0.1</v>
      </c>
      <c r="I375" s="37">
        <f>(TechniqueData[[#This Row],[Num. TID Before]]-parameters!$D$8)/(parameters!$D$9-parameters!$D$8)</f>
        <v>0.1</v>
      </c>
      <c r="J375" s="37">
        <f>IF(TechniqueData[[#This Row],[Before Utility (unclipped)]]&gt;1,1, IF(TechniqueData[[#This Row],[Before Utility (unclipped)]]&lt;0,0, TechniqueData[[#This Row],[Before Utility (unclipped)]]))</f>
        <v>0.1</v>
      </c>
      <c r="K375" s="37">
        <f>(TechniqueData[[#This Row],[Num. TID After]]-parameters!$D$10)/(parameters!$D$11-parameters!$D$10)</f>
        <v>0.1</v>
      </c>
      <c r="L375" s="37">
        <f>IF(TechniqueData[[#This Row],[After Utility (unclipped)]]&gt;1,1, IF(TechniqueData[[#This Row],[After Utility (unclipped)]]&lt;0,0, TechniqueData[[#This Row],[After Utility (unclipped)]]))</f>
        <v>0.1</v>
      </c>
      <c r="M375" s="37">
        <v>0</v>
      </c>
      <c r="N375" s="68">
        <v>0</v>
      </c>
      <c r="O375" s="68">
        <v>1</v>
      </c>
      <c r="P375" s="68">
        <v>0</v>
      </c>
      <c r="Q375" s="68">
        <v>1</v>
      </c>
      <c r="R375" s="69"/>
      <c r="S375" s="69">
        <v>0</v>
      </c>
      <c r="T375" s="69" t="s">
        <v>1321</v>
      </c>
      <c r="U375" s="69">
        <v>0</v>
      </c>
      <c r="V375" s="37">
        <f>parameters!$J$4*TechniqueData[[#This Row],[Mitigations Utility]] + parameters!$J$5*TechniqueData[[#This Row],[Detections Utility]]</f>
        <v>9.5238095238095229E-3</v>
      </c>
      <c r="W375" s="37">
        <v>0</v>
      </c>
      <c r="X375" s="37">
        <v>0</v>
      </c>
      <c r="Y375" s="37">
        <v>0</v>
      </c>
      <c r="Z375" s="37">
        <v>2</v>
      </c>
      <c r="AA375" s="37">
        <v>0.02</v>
      </c>
      <c r="AB375" s="37">
        <v>0.02</v>
      </c>
      <c r="AC375" s="37"/>
      <c r="AD375" s="58" t="s">
        <v>286</v>
      </c>
      <c r="AE375" s="37" t="str" cm="1">
        <f t="array" ref="AE375">IF(SUMPRODUCT(--(NOT(ISERR(SEARCH({"Process","Command","Script","WMI","Module","Pipe","Service"},AD375)))))&gt;0,"1","0")</f>
        <v>1</v>
      </c>
      <c r="AF375" s="37">
        <v>371</v>
      </c>
      <c r="AG375" s="37" t="str" cm="1">
        <f t="array" ref="AG375">IF(SUMPRODUCT(--(NOT(ISERR(SEARCH({"Network","Firewall"},AD375)))))&gt;0,"1","0")</f>
        <v>0</v>
      </c>
      <c r="AH375" s="37">
        <v>371</v>
      </c>
      <c r="AI375" s="37" t="str" cm="1">
        <f t="array" ref="AI375">IF(SUMPRODUCT(--(NOT(ISERR(SEARCH({"File","Group","Logon","Schedule","User","Registry","Active","Application"},AD375)))))&gt;0,"1","0")</f>
        <v>1</v>
      </c>
      <c r="AJ375" s="37">
        <v>371</v>
      </c>
      <c r="AK375" s="37" t="str" cm="1">
        <f t="array" ref="AK375">IF(SUMPRODUCT(--(NOT(ISERR(SEARCH({"Cloud","Cluster","Container","Image","Instance","Pod","Snapshot","Volume"},AD375)))))&gt;0,"1","0")</f>
        <v>0</v>
      </c>
      <c r="AL375" s="37">
        <v>371</v>
      </c>
      <c r="AM375" s="37" t="str" cm="1">
        <f t="array" ref="AM375">IF(SUMPRODUCT(--(NOT(ISERR(SEARCH({"Drive","Firmware","Host","Kernel"},AD375)))))&gt;0,"1","0")</f>
        <v>0</v>
      </c>
      <c r="AN375" s="37">
        <v>0</v>
      </c>
      <c r="AO375" s="37"/>
      <c r="AP375" s="37">
        <f>parameters!$J$21*TechniqueData[[#This Row],[TAT Utility]]+parameters!$J$22*TechniqueData[[#This Row],[Count Utility]]</f>
        <v>0.3</v>
      </c>
      <c r="AQ375" s="37">
        <f>(TechniqueData[[#This Row],[Total Top Att&amp;ck Score ]]-parameters!$D$19)/(parameters!$D$20-parameters!$D$19)</f>
        <v>54.214285714285715</v>
      </c>
      <c r="AR375" s="37">
        <f>IF(TechniqueData[[#This Row],[TAT Utility (unclipped)]]&gt;1,1, IF(TechniqueData[[#This Row],[TAT Utility (unclipped)]]&lt;0,0, TechniqueData[[#This Row],[TAT Utility (unclipped)]]) )</f>
        <v>1</v>
      </c>
      <c r="AS375" s="37">
        <f>(TechniqueData[[#This Row],[Ransomware (Total '# of ATT&amp;CK Observations)]]-parameters!$D$21)/(parameters!$D$22-parameters!$D$21)</f>
        <v>0</v>
      </c>
      <c r="AT375" s="37">
        <f>IF(TechniqueData[[#This Row],[Count Utility (unclipped)]]&gt;1,1, IF(TechniqueData[[#This Row],[Count Utility (unclipped)]]&lt;0,0, TechniqueData[[#This Row],[Count Utility (unclipped)]]) )</f>
        <v>0</v>
      </c>
      <c r="AU37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76" spans="1:47" ht="68" x14ac:dyDescent="0.2">
      <c r="A376" s="37">
        <f>parameters!$J$21*TechniqueData[[#This Row],[TAT Utility]]+parameters!$J$22*TechniqueData[[#This Row],[Count Utility]]</f>
        <v>0.3</v>
      </c>
      <c r="B376" s="37">
        <f t="shared" si="5"/>
        <v>148.9</v>
      </c>
      <c r="C376" s="37" t="s">
        <v>1322</v>
      </c>
      <c r="D376" s="58" t="s">
        <v>1272</v>
      </c>
      <c r="E376" s="37" t="s">
        <v>1323</v>
      </c>
      <c r="F376" s="37">
        <v>1</v>
      </c>
      <c r="G376" s="37">
        <v>1</v>
      </c>
      <c r="H376" s="37">
        <f>parameters!$J$10*TechniqueData[[#This Row],[Before Utility]]+parameters!$J$11*TechniqueData[[#This Row],[After Utility]]</f>
        <v>0.1</v>
      </c>
      <c r="I376" s="37">
        <f>(TechniqueData[[#This Row],[Num. TID Before]]-parameters!$D$8)/(parameters!$D$9-parameters!$D$8)</f>
        <v>0.1</v>
      </c>
      <c r="J376" s="37">
        <f>IF(TechniqueData[[#This Row],[Before Utility (unclipped)]]&gt;1,1, IF(TechniqueData[[#This Row],[Before Utility (unclipped)]]&lt;0,0, TechniqueData[[#This Row],[Before Utility (unclipped)]]))</f>
        <v>0.1</v>
      </c>
      <c r="K376" s="37">
        <f>(TechniqueData[[#This Row],[Num. TID After]]-parameters!$D$10)/(parameters!$D$11-parameters!$D$10)</f>
        <v>0.1</v>
      </c>
      <c r="L376" s="37">
        <f>IF(TechniqueData[[#This Row],[After Utility (unclipped)]]&gt;1,1, IF(TechniqueData[[#This Row],[After Utility (unclipped)]]&lt;0,0, TechniqueData[[#This Row],[After Utility (unclipped)]]))</f>
        <v>0.1</v>
      </c>
      <c r="M376" s="37">
        <v>0</v>
      </c>
      <c r="N376" s="68">
        <v>0</v>
      </c>
      <c r="O376" s="68">
        <v>0</v>
      </c>
      <c r="P376" s="68">
        <v>0</v>
      </c>
      <c r="Q376" s="68">
        <v>0</v>
      </c>
      <c r="R376" s="69"/>
      <c r="S376" s="69">
        <v>0</v>
      </c>
      <c r="T376" s="69"/>
      <c r="U376" s="69">
        <v>0</v>
      </c>
      <c r="V376" s="37">
        <f>parameters!$J$4*TechniqueData[[#This Row],[Mitigations Utility]] + parameters!$J$5*TechniqueData[[#This Row],[Detections Utility]]</f>
        <v>0</v>
      </c>
      <c r="W376" s="37">
        <v>0</v>
      </c>
      <c r="X376" s="37">
        <v>0</v>
      </c>
      <c r="Y376" s="37">
        <v>0</v>
      </c>
      <c r="Z376" s="37">
        <v>0</v>
      </c>
      <c r="AA376" s="37">
        <v>0</v>
      </c>
      <c r="AB376" s="37">
        <v>0</v>
      </c>
      <c r="AC376" s="37"/>
      <c r="AD376" s="58" t="s">
        <v>1324</v>
      </c>
      <c r="AE376" s="37" t="str" cm="1">
        <f t="array" ref="AE376">IF(SUMPRODUCT(--(NOT(ISERR(SEARCH({"Process","Command","Script","WMI","Module","Pipe","Service"},AD376)))))&gt;0,"1","0")</f>
        <v>1</v>
      </c>
      <c r="AF376" s="37">
        <v>372</v>
      </c>
      <c r="AG376" s="37" t="str" cm="1">
        <f t="array" ref="AG376">IF(SUMPRODUCT(--(NOT(ISERR(SEARCH({"Network","Firewall"},AD376)))))&gt;0,"1","0")</f>
        <v>0</v>
      </c>
      <c r="AH376" s="37">
        <v>372</v>
      </c>
      <c r="AI376" s="37" t="str" cm="1">
        <f t="array" ref="AI376">IF(SUMPRODUCT(--(NOT(ISERR(SEARCH({"File","Group","Logon","Schedule","User","Registry","Active","Application"},AD376)))))&gt;0,"1","0")</f>
        <v>1</v>
      </c>
      <c r="AJ376" s="37">
        <v>372</v>
      </c>
      <c r="AK376" s="37" t="str" cm="1">
        <f t="array" ref="AK376">IF(SUMPRODUCT(--(NOT(ISERR(SEARCH({"Cloud","Cluster","Container","Image","Instance","Pod","Snapshot","Volume"},AD376)))))&gt;0,"1","0")</f>
        <v>0</v>
      </c>
      <c r="AL376" s="37">
        <v>372</v>
      </c>
      <c r="AM376" s="37" t="str" cm="1">
        <f t="array" ref="AM376">IF(SUMPRODUCT(--(NOT(ISERR(SEARCH({"Drive","Firmware","Host","Kernel"},AD376)))))&gt;0,"1","0")</f>
        <v>0</v>
      </c>
      <c r="AN376" s="37">
        <v>0</v>
      </c>
      <c r="AO376" s="37"/>
      <c r="AP376" s="37">
        <f>parameters!$J$21*TechniqueData[[#This Row],[TAT Utility]]+parameters!$J$22*TechniqueData[[#This Row],[Count Utility]]</f>
        <v>0.3</v>
      </c>
      <c r="AQ376" s="37">
        <f>(TechniqueData[[#This Row],[Total Top Att&amp;ck Score ]]-parameters!$D$19)/(parameters!$D$20-parameters!$D$19)</f>
        <v>49.633333333333333</v>
      </c>
      <c r="AR376" s="37">
        <f>IF(TechniqueData[[#This Row],[TAT Utility (unclipped)]]&gt;1,1, IF(TechniqueData[[#This Row],[TAT Utility (unclipped)]]&lt;0,0, TechniqueData[[#This Row],[TAT Utility (unclipped)]]) )</f>
        <v>1</v>
      </c>
      <c r="AS376" s="37">
        <f>(TechniqueData[[#This Row],[Ransomware (Total '# of ATT&amp;CK Observations)]]-parameters!$D$21)/(parameters!$D$22-parameters!$D$21)</f>
        <v>0</v>
      </c>
      <c r="AT376" s="37">
        <f>IF(TechniqueData[[#This Row],[Count Utility (unclipped)]]&gt;1,1, IF(TechniqueData[[#This Row],[Count Utility (unclipped)]]&lt;0,0, TechniqueData[[#This Row],[Count Utility (unclipped)]]) )</f>
        <v>0</v>
      </c>
      <c r="AU37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77" spans="1:47" ht="34" x14ac:dyDescent="0.2">
      <c r="A377" s="37">
        <f>parameters!$J$21*TechniqueData[[#This Row],[TAT Utility]]+parameters!$J$22*TechniqueData[[#This Row],[Count Utility]]</f>
        <v>0.3</v>
      </c>
      <c r="B377" s="37">
        <f t="shared" si="5"/>
        <v>803.37619047619046</v>
      </c>
      <c r="C377" s="37" t="s">
        <v>1325</v>
      </c>
      <c r="D377" s="58" t="s">
        <v>1272</v>
      </c>
      <c r="E377" s="37" t="s">
        <v>1326</v>
      </c>
      <c r="F377" s="37">
        <v>1</v>
      </c>
      <c r="G377" s="37">
        <v>1</v>
      </c>
      <c r="H377" s="37">
        <f>parameters!$J$10*TechniqueData[[#This Row],[Before Utility]]+parameters!$J$11*TechniqueData[[#This Row],[After Utility]]</f>
        <v>0.1</v>
      </c>
      <c r="I377" s="37">
        <f>(TechniqueData[[#This Row],[Num. TID Before]]-parameters!$D$8)/(parameters!$D$9-parameters!$D$8)</f>
        <v>0.1</v>
      </c>
      <c r="J377" s="37">
        <f>IF(TechniqueData[[#This Row],[Before Utility (unclipped)]]&gt;1,1, IF(TechniqueData[[#This Row],[Before Utility (unclipped)]]&lt;0,0, TechniqueData[[#This Row],[Before Utility (unclipped)]]))</f>
        <v>0.1</v>
      </c>
      <c r="K377" s="37">
        <f>(TechniqueData[[#This Row],[Num. TID After]]-parameters!$D$10)/(parameters!$D$11-parameters!$D$10)</f>
        <v>0.1</v>
      </c>
      <c r="L377" s="37">
        <f>IF(TechniqueData[[#This Row],[After Utility (unclipped)]]&gt;1,1, IF(TechniqueData[[#This Row],[After Utility (unclipped)]]&lt;0,0, TechniqueData[[#This Row],[After Utility (unclipped)]]))</f>
        <v>0.1</v>
      </c>
      <c r="M377" s="37">
        <v>0</v>
      </c>
      <c r="N377" s="68">
        <v>1</v>
      </c>
      <c r="O377" s="68">
        <v>17</v>
      </c>
      <c r="P377" s="68">
        <v>23</v>
      </c>
      <c r="Q377" s="68">
        <v>51</v>
      </c>
      <c r="R377" s="69"/>
      <c r="S377" s="69">
        <v>0</v>
      </c>
      <c r="T377" s="69"/>
      <c r="U377" s="69">
        <v>0</v>
      </c>
      <c r="V377" s="37">
        <f>parameters!$J$4*TechniqueData[[#This Row],[Mitigations Utility]] + parameters!$J$5*TechniqueData[[#This Row],[Detections Utility]]</f>
        <v>0.43809523809523809</v>
      </c>
      <c r="W377" s="37">
        <v>0</v>
      </c>
      <c r="X377" s="37">
        <v>0</v>
      </c>
      <c r="Y377" s="37">
        <v>0</v>
      </c>
      <c r="Z377" s="37">
        <v>92</v>
      </c>
      <c r="AA377" s="37">
        <v>0.92</v>
      </c>
      <c r="AB377" s="37">
        <v>0.92</v>
      </c>
      <c r="AC377" s="37"/>
      <c r="AD377" s="58" t="s">
        <v>1308</v>
      </c>
      <c r="AE377" s="37" t="str" cm="1">
        <f t="array" ref="AE377">IF(SUMPRODUCT(--(NOT(ISERR(SEARCH({"Process","Command","Script","WMI","Module","Pipe","Service"},AD377)))))&gt;0,"1","0")</f>
        <v>1</v>
      </c>
      <c r="AF377" s="37">
        <v>373</v>
      </c>
      <c r="AG377" s="37" t="str" cm="1">
        <f t="array" ref="AG377">IF(SUMPRODUCT(--(NOT(ISERR(SEARCH({"Network","Firewall"},AD377)))))&gt;0,"1","0")</f>
        <v>0</v>
      </c>
      <c r="AH377" s="37">
        <v>373</v>
      </c>
      <c r="AI377" s="37" t="str" cm="1">
        <f t="array" ref="AI377">IF(SUMPRODUCT(--(NOT(ISERR(SEARCH({"File","Group","Logon","Schedule","User","Registry","Active","Application"},AD377)))))&gt;0,"1","0")</f>
        <v>1</v>
      </c>
      <c r="AJ377" s="37">
        <v>373</v>
      </c>
      <c r="AK377" s="37" t="str" cm="1">
        <f t="array" ref="AK377">IF(SUMPRODUCT(--(NOT(ISERR(SEARCH({"Cloud","Cluster","Container","Image","Instance","Pod","Snapshot","Volume"},AD377)))))&gt;0,"1","0")</f>
        <v>0</v>
      </c>
      <c r="AL377" s="37">
        <v>373</v>
      </c>
      <c r="AM377" s="37" t="str" cm="1">
        <f t="array" ref="AM377">IF(SUMPRODUCT(--(NOT(ISERR(SEARCH({"Drive","Firmware","Host","Kernel"},AD377)))))&gt;0,"1","0")</f>
        <v>0</v>
      </c>
      <c r="AN377" s="37">
        <v>0</v>
      </c>
      <c r="AO377" s="37"/>
      <c r="AP377" s="37">
        <f>parameters!$J$21*TechniqueData[[#This Row],[TAT Utility]]+parameters!$J$22*TechniqueData[[#This Row],[Count Utility]]</f>
        <v>0.3</v>
      </c>
      <c r="AQ377" s="37">
        <f>(TechniqueData[[#This Row],[Total Top Att&amp;ck Score ]]-parameters!$D$19)/(parameters!$D$20-parameters!$D$19)</f>
        <v>267.79206349206351</v>
      </c>
      <c r="AR377" s="37">
        <f>IF(TechniqueData[[#This Row],[TAT Utility (unclipped)]]&gt;1,1, IF(TechniqueData[[#This Row],[TAT Utility (unclipped)]]&lt;0,0, TechniqueData[[#This Row],[TAT Utility (unclipped)]]) )</f>
        <v>1</v>
      </c>
      <c r="AS377" s="37">
        <f>(TechniqueData[[#This Row],[Ransomware (Total '# of ATT&amp;CK Observations)]]-parameters!$D$21)/(parameters!$D$22-parameters!$D$21)</f>
        <v>0</v>
      </c>
      <c r="AT377" s="37">
        <f>IF(TechniqueData[[#This Row],[Count Utility (unclipped)]]&gt;1,1, IF(TechniqueData[[#This Row],[Count Utility (unclipped)]]&lt;0,0, TechniqueData[[#This Row],[Count Utility (unclipped)]]) )</f>
        <v>0</v>
      </c>
      <c r="AU37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78" spans="1:47" ht="68" x14ac:dyDescent="0.2">
      <c r="A378" s="37">
        <f>parameters!$J$21*TechniqueData[[#This Row],[TAT Utility]]+parameters!$J$22*TechniqueData[[#This Row],[Count Utility]]</f>
        <v>0.36666666666666664</v>
      </c>
      <c r="B378" s="37">
        <f t="shared" si="5"/>
        <v>1955.6557074285713</v>
      </c>
      <c r="C378" s="37" t="s">
        <v>1327</v>
      </c>
      <c r="D378" s="58" t="s">
        <v>1328</v>
      </c>
      <c r="E378" s="37"/>
      <c r="F378" s="37">
        <v>4</v>
      </c>
      <c r="G378" s="37">
        <v>3</v>
      </c>
      <c r="H378" s="37">
        <f>parameters!$J$10*TechniqueData[[#This Row],[Before Utility]]+parameters!$J$11*TechniqueData[[#This Row],[After Utility]]</f>
        <v>0.35</v>
      </c>
      <c r="I378" s="37">
        <f>(TechniqueData[[#This Row],[Num. TID Before]]-parameters!$D$8)/(parameters!$D$9-parameters!$D$8)</f>
        <v>0.4</v>
      </c>
      <c r="J378" s="37">
        <f>IF(TechniqueData[[#This Row],[Before Utility (unclipped)]]&gt;1,1, IF(TechniqueData[[#This Row],[Before Utility (unclipped)]]&lt;0,0, TechniqueData[[#This Row],[Before Utility (unclipped)]]))</f>
        <v>0.4</v>
      </c>
      <c r="K378" s="37">
        <f>(TechniqueData[[#This Row],[Num. TID After]]-parameters!$D$10)/(parameters!$D$11-parameters!$D$10)</f>
        <v>0.3</v>
      </c>
      <c r="L378" s="37">
        <f>IF(TechniqueData[[#This Row],[After Utility (unclipped)]]&gt;1,1, IF(TechniqueData[[#This Row],[After Utility (unclipped)]]&lt;0,0, TechniqueData[[#This Row],[After Utility (unclipped)]]))</f>
        <v>0.3</v>
      </c>
      <c r="M378" s="37">
        <v>0.62304999999999999</v>
      </c>
      <c r="N378" s="68">
        <v>0</v>
      </c>
      <c r="O378" s="68">
        <v>1</v>
      </c>
      <c r="P378" s="68">
        <v>2</v>
      </c>
      <c r="Q378" s="68">
        <v>3</v>
      </c>
      <c r="R378" s="69" t="s">
        <v>1329</v>
      </c>
      <c r="S378" s="69">
        <v>11</v>
      </c>
      <c r="T378" s="69" t="s">
        <v>1330</v>
      </c>
      <c r="U378" s="69">
        <v>21</v>
      </c>
      <c r="V378" s="37">
        <f>parameters!$J$4*TechniqueData[[#This Row],[Mitigations Utility]] + parameters!$J$5*TechniqueData[[#This Row],[Detections Utility]]</f>
        <v>0.33333323809523807</v>
      </c>
      <c r="W378" s="37">
        <v>32</v>
      </c>
      <c r="X378" s="37">
        <v>0.58181799999999995</v>
      </c>
      <c r="Y378" s="37">
        <v>0.58181799999999995</v>
      </c>
      <c r="Z378" s="37">
        <v>6</v>
      </c>
      <c r="AA378" s="37">
        <v>0.06</v>
      </c>
      <c r="AB378" s="37">
        <v>0.06</v>
      </c>
      <c r="AC378" s="37"/>
      <c r="AD378" s="58" t="s">
        <v>1331</v>
      </c>
      <c r="AE378" s="37" t="str" cm="1">
        <f t="array" ref="AE378">IF(SUMPRODUCT(--(NOT(ISERR(SEARCH({"Process","Command","Script","WMI","Module","Pipe","Service"},AD378)))))&gt;0,"1","0")</f>
        <v>1</v>
      </c>
      <c r="AF378" s="37">
        <v>374</v>
      </c>
      <c r="AG378" s="37" t="str" cm="1">
        <f t="array" ref="AG378">IF(SUMPRODUCT(--(NOT(ISERR(SEARCH({"Network","Firewall"},AD378)))))&gt;0,"1","0")</f>
        <v>0</v>
      </c>
      <c r="AH378" s="37">
        <v>374</v>
      </c>
      <c r="AI378" s="37" t="str" cm="1">
        <f t="array" ref="AI378">IF(SUMPRODUCT(--(NOT(ISERR(SEARCH({"File","Group","Logon","Schedule","User","Registry","Active","Application"},AD378)))))&gt;0,"1","0")</f>
        <v>1</v>
      </c>
      <c r="AJ378" s="37">
        <v>374</v>
      </c>
      <c r="AK378" s="37" t="str" cm="1">
        <f t="array" ref="AK378">IF(SUMPRODUCT(--(NOT(ISERR(SEARCH({"Cloud","Cluster","Container","Image","Instance","Pod","Snapshot","Volume"},AD378)))))&gt;0,"1","0")</f>
        <v>0</v>
      </c>
      <c r="AL378" s="37">
        <v>374</v>
      </c>
      <c r="AM378" s="37" t="str" cm="1">
        <f t="array" ref="AM378">IF(SUMPRODUCT(--(NOT(ISERR(SEARCH({"Drive","Firmware","Host","Kernel"},AD378)))))&gt;0,"1","0")</f>
        <v>0</v>
      </c>
      <c r="AN378" s="37">
        <v>0</v>
      </c>
      <c r="AO378" s="37">
        <v>2</v>
      </c>
      <c r="AP378" s="37">
        <f>parameters!$J$21*TechniqueData[[#This Row],[TAT Utility]]+parameters!$J$22*TechniqueData[[#This Row],[Count Utility]]</f>
        <v>0.36666666666666664</v>
      </c>
      <c r="AQ378" s="37">
        <f>(TechniqueData[[#This Row],[Total Top Att&amp;ck Score ]]-parameters!$D$19)/(parameters!$D$20-parameters!$D$19)</f>
        <v>651.88523580952381</v>
      </c>
      <c r="AR378" s="37">
        <f>IF(TechniqueData[[#This Row],[TAT Utility (unclipped)]]&gt;1,1, IF(TechniqueData[[#This Row],[TAT Utility (unclipped)]]&lt;0,0, TechniqueData[[#This Row],[TAT Utility (unclipped)]]) )</f>
        <v>1</v>
      </c>
      <c r="AS378" s="37">
        <f>(TechniqueData[[#This Row],[Ransomware (Total '# of ATT&amp;CK Observations)]]-parameters!$D$21)/(parameters!$D$22-parameters!$D$21)</f>
        <v>9.5238095238095233E-2</v>
      </c>
      <c r="AT378" s="37">
        <f>IF(TechniqueData[[#This Row],[Count Utility (unclipped)]]&gt;1,1, IF(TechniqueData[[#This Row],[Count Utility (unclipped)]]&lt;0,0, TechniqueData[[#This Row],[Count Utility (unclipped)]]) )</f>
        <v>9.5238095238095233E-2</v>
      </c>
      <c r="AU37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31.089773133786846</v>
      </c>
    </row>
    <row r="379" spans="1:47" ht="34" x14ac:dyDescent="0.2">
      <c r="A379" s="37">
        <f>parameters!$J$21*TechniqueData[[#This Row],[TAT Utility]]+parameters!$J$22*TechniqueData[[#This Row],[Count Utility]]</f>
        <v>0.36666666666666664</v>
      </c>
      <c r="B379" s="37">
        <f t="shared" si="5"/>
        <v>786.23830966666662</v>
      </c>
      <c r="C379" s="37" t="s">
        <v>1332</v>
      </c>
      <c r="D379" s="58" t="s">
        <v>1328</v>
      </c>
      <c r="E379" s="37" t="s">
        <v>1333</v>
      </c>
      <c r="F379" s="37">
        <v>1</v>
      </c>
      <c r="G379" s="37">
        <v>1</v>
      </c>
      <c r="H379" s="37">
        <f>parameters!$J$10*TechniqueData[[#This Row],[Before Utility]]+parameters!$J$11*TechniqueData[[#This Row],[After Utility]]</f>
        <v>0.1</v>
      </c>
      <c r="I379" s="37">
        <f>(TechniqueData[[#This Row],[Num. TID Before]]-parameters!$D$8)/(parameters!$D$9-parameters!$D$8)</f>
        <v>0.1</v>
      </c>
      <c r="J379" s="37">
        <f>IF(TechniqueData[[#This Row],[Before Utility (unclipped)]]&gt;1,1, IF(TechniqueData[[#This Row],[Before Utility (unclipped)]]&lt;0,0, TechniqueData[[#This Row],[Before Utility (unclipped)]]))</f>
        <v>0.1</v>
      </c>
      <c r="K379" s="37">
        <f>(TechniqueData[[#This Row],[Num. TID After]]-parameters!$D$10)/(parameters!$D$11-parameters!$D$10)</f>
        <v>0.1</v>
      </c>
      <c r="L379" s="37">
        <f>IF(TechniqueData[[#This Row],[After Utility (unclipped)]]&gt;1,1, IF(TechniqueData[[#This Row],[After Utility (unclipped)]]&lt;0,0, TechniqueData[[#This Row],[After Utility (unclipped)]]))</f>
        <v>0.1</v>
      </c>
      <c r="M379" s="37">
        <v>0</v>
      </c>
      <c r="N379" s="68">
        <v>3</v>
      </c>
      <c r="O379" s="68">
        <v>48</v>
      </c>
      <c r="P379" s="68">
        <v>11</v>
      </c>
      <c r="Q379" s="68">
        <v>13</v>
      </c>
      <c r="R379" s="69" t="s">
        <v>141</v>
      </c>
      <c r="S379" s="69">
        <v>3</v>
      </c>
      <c r="T379" s="69" t="s">
        <v>584</v>
      </c>
      <c r="U379" s="69">
        <v>4</v>
      </c>
      <c r="V379" s="37">
        <f>parameters!$J$4*TechniqueData[[#This Row],[Mitigations Utility]] + parameters!$J$5*TechniqueData[[#This Row],[Detections Utility]]</f>
        <v>0.42380966666666664</v>
      </c>
      <c r="W379" s="37">
        <v>7</v>
      </c>
      <c r="X379" s="37">
        <v>0.127273</v>
      </c>
      <c r="Y379" s="37">
        <v>0.127273</v>
      </c>
      <c r="Z379" s="37">
        <v>75</v>
      </c>
      <c r="AA379" s="37">
        <v>0.75</v>
      </c>
      <c r="AB379" s="37">
        <v>0.75</v>
      </c>
      <c r="AC379" s="37"/>
      <c r="AD379" s="58" t="s">
        <v>1334</v>
      </c>
      <c r="AE379" s="37" t="str" cm="1">
        <f t="array" ref="AE379">IF(SUMPRODUCT(--(NOT(ISERR(SEARCH({"Process","Command","Script","WMI","Module","Pipe","Service"},AD379)))))&gt;0,"1","0")</f>
        <v>1</v>
      </c>
      <c r="AF379" s="37">
        <v>375</v>
      </c>
      <c r="AG379" s="37" t="str" cm="1">
        <f t="array" ref="AG379">IF(SUMPRODUCT(--(NOT(ISERR(SEARCH({"Network","Firewall"},AD379)))))&gt;0,"1","0")</f>
        <v>0</v>
      </c>
      <c r="AH379" s="37">
        <v>375</v>
      </c>
      <c r="AI379" s="37" t="str" cm="1">
        <f t="array" ref="AI379">IF(SUMPRODUCT(--(NOT(ISERR(SEARCH({"File","Group","Logon","Schedule","User","Registry","Active","Application"},AD379)))))&gt;0,"1","0")</f>
        <v>1</v>
      </c>
      <c r="AJ379" s="37">
        <v>375</v>
      </c>
      <c r="AK379" s="37" t="str" cm="1">
        <f t="array" ref="AK379">IF(SUMPRODUCT(--(NOT(ISERR(SEARCH({"Cloud","Cluster","Container","Image","Instance","Pod","Snapshot","Volume"},AD379)))))&gt;0,"1","0")</f>
        <v>0</v>
      </c>
      <c r="AL379" s="37">
        <v>375</v>
      </c>
      <c r="AM379" s="37" t="str" cm="1">
        <f t="array" ref="AM379">IF(SUMPRODUCT(--(NOT(ISERR(SEARCH({"Drive","Firmware","Host","Kernel"},AD379)))))&gt;0,"1","0")</f>
        <v>0</v>
      </c>
      <c r="AN379" s="37">
        <v>0</v>
      </c>
      <c r="AO379" s="37">
        <v>2</v>
      </c>
      <c r="AP379" s="37">
        <f>parameters!$J$21*TechniqueData[[#This Row],[TAT Utility]]+parameters!$J$22*TechniqueData[[#This Row],[Count Utility]]</f>
        <v>0.36666666666666664</v>
      </c>
      <c r="AQ379" s="37">
        <f>(TechniqueData[[#This Row],[Total Top Att&amp;ck Score ]]-parameters!$D$19)/(parameters!$D$20-parameters!$D$19)</f>
        <v>262.07943655555556</v>
      </c>
      <c r="AR379" s="37">
        <f>IF(TechniqueData[[#This Row],[TAT Utility (unclipped)]]&gt;1,1, IF(TechniqueData[[#This Row],[TAT Utility (unclipped)]]&lt;0,0, TechniqueData[[#This Row],[TAT Utility (unclipped)]]) )</f>
        <v>1</v>
      </c>
      <c r="AS379" s="37">
        <f>(TechniqueData[[#This Row],[Ransomware (Total '# of ATT&amp;CK Observations)]]-parameters!$D$21)/(parameters!$D$22-parameters!$D$21)</f>
        <v>9.5238095238095233E-2</v>
      </c>
      <c r="AT379" s="37">
        <f>IF(TechniqueData[[#This Row],[Count Utility (unclipped)]]&gt;1,1, IF(TechniqueData[[#This Row],[Count Utility (unclipped)]]&lt;0,0, TechniqueData[[#This Row],[Count Utility (unclipped)]]) )</f>
        <v>9.5238095238095233E-2</v>
      </c>
      <c r="AU37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12.527592216931215</v>
      </c>
    </row>
    <row r="380" spans="1:47" ht="51" x14ac:dyDescent="0.2">
      <c r="A380" s="37">
        <f>parameters!$J$21*TechniqueData[[#This Row],[TAT Utility]]+parameters!$J$22*TechniqueData[[#This Row],[Count Utility]]</f>
        <v>0.43333333333333335</v>
      </c>
      <c r="B380" s="37">
        <f t="shared" si="5"/>
        <v>781.16630833333329</v>
      </c>
      <c r="C380" s="37" t="s">
        <v>1335</v>
      </c>
      <c r="D380" s="58" t="s">
        <v>1328</v>
      </c>
      <c r="E380" s="37" t="s">
        <v>1336</v>
      </c>
      <c r="F380" s="37">
        <v>1</v>
      </c>
      <c r="G380" s="37">
        <v>1</v>
      </c>
      <c r="H380" s="37">
        <f>parameters!$J$10*TechniqueData[[#This Row],[Before Utility]]+parameters!$J$11*TechniqueData[[#This Row],[After Utility]]</f>
        <v>0.1</v>
      </c>
      <c r="I380" s="37">
        <f>(TechniqueData[[#This Row],[Num. TID Before]]-parameters!$D$8)/(parameters!$D$9-parameters!$D$8)</f>
        <v>0.1</v>
      </c>
      <c r="J380" s="37">
        <f>IF(TechniqueData[[#This Row],[Before Utility (unclipped)]]&gt;1,1, IF(TechniqueData[[#This Row],[Before Utility (unclipped)]]&lt;0,0, TechniqueData[[#This Row],[Before Utility (unclipped)]]))</f>
        <v>0.1</v>
      </c>
      <c r="K380" s="37">
        <f>(TechniqueData[[#This Row],[Num. TID After]]-parameters!$D$10)/(parameters!$D$11-parameters!$D$10)</f>
        <v>0.1</v>
      </c>
      <c r="L380" s="37">
        <f>IF(TechniqueData[[#This Row],[After Utility (unclipped)]]&gt;1,1, IF(TechniqueData[[#This Row],[After Utility (unclipped)]]&lt;0,0, TechniqueData[[#This Row],[After Utility (unclipped)]]))</f>
        <v>0.1</v>
      </c>
      <c r="M380" s="37">
        <v>0</v>
      </c>
      <c r="N380" s="68">
        <v>0</v>
      </c>
      <c r="O380" s="68">
        <v>2</v>
      </c>
      <c r="P380" s="68">
        <v>4</v>
      </c>
      <c r="Q380" s="68">
        <v>32</v>
      </c>
      <c r="R380" s="69" t="s">
        <v>1176</v>
      </c>
      <c r="S380" s="69">
        <v>13</v>
      </c>
      <c r="T380" s="69" t="s">
        <v>1337</v>
      </c>
      <c r="U380" s="69">
        <v>12</v>
      </c>
      <c r="V380" s="37">
        <f>parameters!$J$4*TechniqueData[[#This Row],[Mitigations Utility]] + parameters!$J$5*TechniqueData[[#This Row],[Detections Utility]]</f>
        <v>0.41904738095238092</v>
      </c>
      <c r="W380" s="37">
        <v>25</v>
      </c>
      <c r="X380" s="37">
        <v>0.45454499999999998</v>
      </c>
      <c r="Y380" s="37">
        <v>0.45454499999999998</v>
      </c>
      <c r="Z380" s="37">
        <v>38</v>
      </c>
      <c r="AA380" s="37">
        <v>0.38</v>
      </c>
      <c r="AB380" s="37">
        <v>0.38</v>
      </c>
      <c r="AC380" s="37"/>
      <c r="AD380" s="58" t="s">
        <v>1338</v>
      </c>
      <c r="AE380" s="37" t="str" cm="1">
        <f t="array" ref="AE380">IF(SUMPRODUCT(--(NOT(ISERR(SEARCH({"Process","Command","Script","WMI","Module","Pipe","Service"},AD380)))))&gt;0,"1","0")</f>
        <v>1</v>
      </c>
      <c r="AF380" s="37">
        <v>376</v>
      </c>
      <c r="AG380" s="37" t="str" cm="1">
        <f t="array" ref="AG380">IF(SUMPRODUCT(--(NOT(ISERR(SEARCH({"Network","Firewall"},AD380)))))&gt;0,"1","0")</f>
        <v>0</v>
      </c>
      <c r="AH380" s="37">
        <v>376</v>
      </c>
      <c r="AI380" s="37" t="str" cm="1">
        <f t="array" ref="AI380">IF(SUMPRODUCT(--(NOT(ISERR(SEARCH({"File","Group","Logon","Schedule","User","Registry","Active","Application"},AD380)))))&gt;0,"1","0")</f>
        <v>1</v>
      </c>
      <c r="AJ380" s="37">
        <v>376</v>
      </c>
      <c r="AK380" s="37" t="str" cm="1">
        <f t="array" ref="AK380">IF(SUMPRODUCT(--(NOT(ISERR(SEARCH({"Cloud","Cluster","Container","Image","Instance","Pod","Snapshot","Volume"},AD380)))))&gt;0,"1","0")</f>
        <v>0</v>
      </c>
      <c r="AL380" s="37">
        <v>376</v>
      </c>
      <c r="AM380" s="37" t="str" cm="1">
        <f t="array" ref="AM380">IF(SUMPRODUCT(--(NOT(ISERR(SEARCH({"Drive","Firmware","Host","Kernel"},AD380)))))&gt;0,"1","0")</f>
        <v>0</v>
      </c>
      <c r="AN380" s="37">
        <v>0</v>
      </c>
      <c r="AO380" s="37">
        <v>4</v>
      </c>
      <c r="AP380" s="37">
        <f>parameters!$J$21*TechniqueData[[#This Row],[TAT Utility]]+parameters!$J$22*TechniqueData[[#This Row],[Count Utility]]</f>
        <v>0.43333333333333335</v>
      </c>
      <c r="AQ380" s="37">
        <f>(TechniqueData[[#This Row],[Total Top Att&amp;ck Score ]]-parameters!$D$19)/(parameters!$D$20-parameters!$D$19)</f>
        <v>260.38876944444445</v>
      </c>
      <c r="AR380" s="37">
        <f>IF(TechniqueData[[#This Row],[TAT Utility (unclipped)]]&gt;1,1, IF(TechniqueData[[#This Row],[TAT Utility (unclipped)]]&lt;0,0, TechniqueData[[#This Row],[TAT Utility (unclipped)]]) )</f>
        <v>1</v>
      </c>
      <c r="AS380" s="37">
        <f>(TechniqueData[[#This Row],[Ransomware (Total '# of ATT&amp;CK Observations)]]-parameters!$D$21)/(parameters!$D$22-parameters!$D$21)</f>
        <v>0.19047619047619047</v>
      </c>
      <c r="AT380" s="37">
        <f>IF(TechniqueData[[#This Row],[Count Utility (unclipped)]]&gt;1,1, IF(TechniqueData[[#This Row],[Count Utility (unclipped)]]&lt;0,0, TechniqueData[[#This Row],[Count Utility (unclipped)]]) )</f>
        <v>0.19047619047619047</v>
      </c>
      <c r="AU38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24.894168518518516</v>
      </c>
    </row>
    <row r="381" spans="1:47" ht="51" x14ac:dyDescent="0.2">
      <c r="A381" s="37">
        <f>parameters!$J$21*TechniqueData[[#This Row],[TAT Utility]]+parameters!$J$22*TechniqueData[[#This Row],[Count Utility]]</f>
        <v>0.33333333333333331</v>
      </c>
      <c r="B381" s="37">
        <f t="shared" si="5"/>
        <v>459.88557057142862</v>
      </c>
      <c r="C381" s="37" t="s">
        <v>1339</v>
      </c>
      <c r="D381" s="58" t="s">
        <v>1328</v>
      </c>
      <c r="E381" s="37" t="s">
        <v>1340</v>
      </c>
      <c r="F381" s="37">
        <v>1</v>
      </c>
      <c r="G381" s="37">
        <v>1</v>
      </c>
      <c r="H381" s="37">
        <f>parameters!$J$10*TechniqueData[[#This Row],[Before Utility]]+parameters!$J$11*TechniqueData[[#This Row],[After Utility]]</f>
        <v>0.1</v>
      </c>
      <c r="I381" s="37">
        <f>(TechniqueData[[#This Row],[Num. TID Before]]-parameters!$D$8)/(parameters!$D$9-parameters!$D$8)</f>
        <v>0.1</v>
      </c>
      <c r="J381" s="37">
        <f>IF(TechniqueData[[#This Row],[Before Utility (unclipped)]]&gt;1,1, IF(TechniqueData[[#This Row],[Before Utility (unclipped)]]&lt;0,0, TechniqueData[[#This Row],[Before Utility (unclipped)]]))</f>
        <v>0.1</v>
      </c>
      <c r="K381" s="37">
        <f>(TechniqueData[[#This Row],[Num. TID After]]-parameters!$D$10)/(parameters!$D$11-parameters!$D$10)</f>
        <v>0.1</v>
      </c>
      <c r="L381" s="37">
        <f>IF(TechniqueData[[#This Row],[After Utility (unclipped)]]&gt;1,1, IF(TechniqueData[[#This Row],[After Utility (unclipped)]]&lt;0,0, TechniqueData[[#This Row],[After Utility (unclipped)]]))</f>
        <v>0.1</v>
      </c>
      <c r="M381" s="37">
        <v>0</v>
      </c>
      <c r="N381" s="68">
        <v>0</v>
      </c>
      <c r="O381" s="68">
        <v>0</v>
      </c>
      <c r="P381" s="68">
        <v>1</v>
      </c>
      <c r="Q381" s="68">
        <v>0</v>
      </c>
      <c r="R381" s="69" t="s">
        <v>1341</v>
      </c>
      <c r="S381" s="69">
        <v>8</v>
      </c>
      <c r="T381" s="69" t="s">
        <v>1342</v>
      </c>
      <c r="U381" s="69">
        <v>13</v>
      </c>
      <c r="V381" s="37">
        <f>parameters!$J$4*TechniqueData[[#This Row],[Mitigations Utility]] + parameters!$J$5*TechniqueData[[#This Row],[Detections Utility]]</f>
        <v>0.20476180952380954</v>
      </c>
      <c r="W381" s="37">
        <v>21</v>
      </c>
      <c r="X381" s="37">
        <v>0.38181799999999999</v>
      </c>
      <c r="Y381" s="37">
        <v>0.38181799999999999</v>
      </c>
      <c r="Z381" s="37">
        <v>1</v>
      </c>
      <c r="AA381" s="37">
        <v>0.01</v>
      </c>
      <c r="AB381" s="37">
        <v>0.01</v>
      </c>
      <c r="AC381" s="37"/>
      <c r="AD381" s="58" t="s">
        <v>1343</v>
      </c>
      <c r="AE381" s="37" t="str" cm="1">
        <f t="array" ref="AE381">IF(SUMPRODUCT(--(NOT(ISERR(SEARCH({"Process","Command","Script","WMI","Module","Pipe","Service"},AD381)))))&gt;0,"1","0")</f>
        <v>1</v>
      </c>
      <c r="AF381" s="37">
        <v>377</v>
      </c>
      <c r="AG381" s="37" t="str" cm="1">
        <f t="array" ref="AG381">IF(SUMPRODUCT(--(NOT(ISERR(SEARCH({"Network","Firewall"},AD381)))))&gt;0,"1","0")</f>
        <v>0</v>
      </c>
      <c r="AH381" s="37">
        <v>377</v>
      </c>
      <c r="AI381" s="37" t="str" cm="1">
        <f t="array" ref="AI381">IF(SUMPRODUCT(--(NOT(ISERR(SEARCH({"File","Group","Logon","Schedule","User","Registry","Active","Application"},AD381)))))&gt;0,"1","0")</f>
        <v>1</v>
      </c>
      <c r="AJ381" s="37">
        <v>377</v>
      </c>
      <c r="AK381" s="37" t="str" cm="1">
        <f t="array" ref="AK381">IF(SUMPRODUCT(--(NOT(ISERR(SEARCH({"Cloud","Cluster","Container","Image","Instance","Pod","Snapshot","Volume"},AD381)))))&gt;0,"1","0")</f>
        <v>0</v>
      </c>
      <c r="AL381" s="37">
        <v>377</v>
      </c>
      <c r="AM381" s="37" t="str" cm="1">
        <f t="array" ref="AM381">IF(SUMPRODUCT(--(NOT(ISERR(SEARCH({"Drive","Firmware","Host","Kernel"},AD381)))))&gt;0,"1","0")</f>
        <v>0</v>
      </c>
      <c r="AN381" s="37">
        <v>0</v>
      </c>
      <c r="AO381" s="37">
        <v>1</v>
      </c>
      <c r="AP381" s="37">
        <f>parameters!$J$21*TechniqueData[[#This Row],[TAT Utility]]+parameters!$J$22*TechniqueData[[#This Row],[Count Utility]]</f>
        <v>0.33333333333333331</v>
      </c>
      <c r="AQ381" s="37">
        <f>(TechniqueData[[#This Row],[Total Top Att&amp;ck Score ]]-parameters!$D$19)/(parameters!$D$20-parameters!$D$19)</f>
        <v>153.29519019047621</v>
      </c>
      <c r="AR381" s="37">
        <f>IF(TechniqueData[[#This Row],[TAT Utility (unclipped)]]&gt;1,1, IF(TechniqueData[[#This Row],[TAT Utility (unclipped)]]&lt;0,0, TechniqueData[[#This Row],[TAT Utility (unclipped)]]) )</f>
        <v>1</v>
      </c>
      <c r="AS381" s="37">
        <f>(TechniqueData[[#This Row],[Ransomware (Total '# of ATT&amp;CK Observations)]]-parameters!$D$21)/(parameters!$D$22-parameters!$D$21)</f>
        <v>4.7619047619047616E-2</v>
      </c>
      <c r="AT381" s="37">
        <f>IF(TechniqueData[[#This Row],[Count Utility (unclipped)]]&gt;1,1, IF(TechniqueData[[#This Row],[Count Utility (unclipped)]]&lt;0,0, TechniqueData[[#This Row],[Count Utility (unclipped)]]) )</f>
        <v>4.7619047619047616E-2</v>
      </c>
      <c r="AU38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3.6736950045351477</v>
      </c>
    </row>
    <row r="382" spans="1:47" ht="34" x14ac:dyDescent="0.2">
      <c r="A382" s="37">
        <f>parameters!$J$21*TechniqueData[[#This Row],[TAT Utility]]+parameters!$J$22*TechniqueData[[#This Row],[Count Utility]]</f>
        <v>0.36666666666666664</v>
      </c>
      <c r="B382" s="37">
        <f t="shared" si="5"/>
        <v>453.90014409523809</v>
      </c>
      <c r="C382" s="37" t="s">
        <v>1344</v>
      </c>
      <c r="D382" s="58" t="s">
        <v>1328</v>
      </c>
      <c r="E382" s="37" t="s">
        <v>1345</v>
      </c>
      <c r="F382" s="37">
        <v>1</v>
      </c>
      <c r="G382" s="37">
        <v>1</v>
      </c>
      <c r="H382" s="37">
        <f>parameters!$J$10*TechniqueData[[#This Row],[Before Utility]]+parameters!$J$11*TechniqueData[[#This Row],[After Utility]]</f>
        <v>0.1</v>
      </c>
      <c r="I382" s="37">
        <f>(TechniqueData[[#This Row],[Num. TID Before]]-parameters!$D$8)/(parameters!$D$9-parameters!$D$8)</f>
        <v>0.1</v>
      </c>
      <c r="J382" s="37">
        <f>IF(TechniqueData[[#This Row],[Before Utility (unclipped)]]&gt;1,1, IF(TechniqueData[[#This Row],[Before Utility (unclipped)]]&lt;0,0, TechniqueData[[#This Row],[Before Utility (unclipped)]]))</f>
        <v>0.1</v>
      </c>
      <c r="K382" s="37">
        <f>(TechniqueData[[#This Row],[Num. TID After]]-parameters!$D$10)/(parameters!$D$11-parameters!$D$10)</f>
        <v>0.1</v>
      </c>
      <c r="L382" s="37">
        <f>IF(TechniqueData[[#This Row],[After Utility (unclipped)]]&gt;1,1, IF(TechniqueData[[#This Row],[After Utility (unclipped)]]&lt;0,0, TechniqueData[[#This Row],[After Utility (unclipped)]]))</f>
        <v>0.1</v>
      </c>
      <c r="M382" s="37">
        <v>0</v>
      </c>
      <c r="N382" s="68">
        <v>0</v>
      </c>
      <c r="O382" s="68">
        <v>3</v>
      </c>
      <c r="P382" s="68">
        <v>6</v>
      </c>
      <c r="Q382" s="68">
        <v>9</v>
      </c>
      <c r="R382" s="69">
        <v>2.5</v>
      </c>
      <c r="S382" s="69">
        <v>1</v>
      </c>
      <c r="T382" s="69" t="s">
        <v>1346</v>
      </c>
      <c r="U382" s="69">
        <v>11</v>
      </c>
      <c r="V382" s="37">
        <f>parameters!$J$4*TechniqueData[[#This Row],[Mitigations Utility]] + parameters!$J$5*TechniqueData[[#This Row],[Detections Utility]]</f>
        <v>0.20000009523809523</v>
      </c>
      <c r="W382" s="37">
        <v>12</v>
      </c>
      <c r="X382" s="37">
        <v>0.21818199999999999</v>
      </c>
      <c r="Y382" s="37">
        <v>0.21818199999999999</v>
      </c>
      <c r="Z382" s="37">
        <v>18</v>
      </c>
      <c r="AA382" s="37">
        <v>0.18</v>
      </c>
      <c r="AB382" s="37">
        <v>0.18</v>
      </c>
      <c r="AC382" s="37"/>
      <c r="AD382" s="58" t="s">
        <v>1347</v>
      </c>
      <c r="AE382" s="37" t="str" cm="1">
        <f t="array" ref="AE382">IF(SUMPRODUCT(--(NOT(ISERR(SEARCH({"Process","Command","Script","WMI","Module","Pipe","Service"},AD382)))))&gt;0,"1","0")</f>
        <v>1</v>
      </c>
      <c r="AF382" s="37">
        <v>378</v>
      </c>
      <c r="AG382" s="37" t="str" cm="1">
        <f t="array" ref="AG382">IF(SUMPRODUCT(--(NOT(ISERR(SEARCH({"Network","Firewall"},AD382)))))&gt;0,"1","0")</f>
        <v>0</v>
      </c>
      <c r="AH382" s="37">
        <v>378</v>
      </c>
      <c r="AI382" s="37" t="str" cm="1">
        <f t="array" ref="AI382">IF(SUMPRODUCT(--(NOT(ISERR(SEARCH({"File","Group","Logon","Schedule","User","Registry","Active","Application"},AD382)))))&gt;0,"1","0")</f>
        <v>0</v>
      </c>
      <c r="AJ382" s="37">
        <v>378</v>
      </c>
      <c r="AK382" s="37" t="str" cm="1">
        <f t="array" ref="AK382">IF(SUMPRODUCT(--(NOT(ISERR(SEARCH({"Cloud","Cluster","Container","Image","Instance","Pod","Snapshot","Volume"},AD382)))))&gt;0,"1","0")</f>
        <v>0</v>
      </c>
      <c r="AL382" s="37">
        <v>378</v>
      </c>
      <c r="AM382" s="37" t="str" cm="1">
        <f t="array" ref="AM382">IF(SUMPRODUCT(--(NOT(ISERR(SEARCH({"Drive","Firmware","Host","Kernel"},AD382)))))&gt;0,"1","0")</f>
        <v>0</v>
      </c>
      <c r="AN382" s="37">
        <v>0</v>
      </c>
      <c r="AO382" s="37">
        <v>2</v>
      </c>
      <c r="AP382" s="37">
        <f>parameters!$J$21*TechniqueData[[#This Row],[TAT Utility]]+parameters!$J$22*TechniqueData[[#This Row],[Count Utility]]</f>
        <v>0.36666666666666664</v>
      </c>
      <c r="AQ382" s="37">
        <f>(TechniqueData[[#This Row],[Total Top Att&amp;ck Score ]]-parameters!$D$19)/(parameters!$D$20-parameters!$D$19)</f>
        <v>151.30004803174603</v>
      </c>
      <c r="AR382" s="37">
        <f>IF(TechniqueData[[#This Row],[TAT Utility (unclipped)]]&gt;1,1, IF(TechniqueData[[#This Row],[TAT Utility (unclipped)]]&lt;0,0, TechniqueData[[#This Row],[TAT Utility (unclipped)]]) )</f>
        <v>1</v>
      </c>
      <c r="AS382" s="37">
        <f>(TechniqueData[[#This Row],[Ransomware (Total '# of ATT&amp;CK Observations)]]-parameters!$D$21)/(parameters!$D$22-parameters!$D$21)</f>
        <v>9.5238095238095233E-2</v>
      </c>
      <c r="AT382" s="37">
        <f>IF(TechniqueData[[#This Row],[Count Utility (unclipped)]]&gt;1,1, IF(TechniqueData[[#This Row],[Count Utility (unclipped)]]&lt;0,0, TechniqueData[[#This Row],[Count Utility (unclipped)]]) )</f>
        <v>9.5238095238095233E-2</v>
      </c>
      <c r="AU38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7.252383239606953</v>
      </c>
    </row>
    <row r="383" spans="1:47" ht="34" x14ac:dyDescent="0.2">
      <c r="A383" s="37">
        <f>parameters!$J$21*TechniqueData[[#This Row],[TAT Utility]]+parameters!$J$22*TechniqueData[[#This Row],[Count Utility]]</f>
        <v>0.3</v>
      </c>
      <c r="B383" s="37">
        <f t="shared" si="5"/>
        <v>151.70000000000002</v>
      </c>
      <c r="C383" s="37" t="s">
        <v>3791</v>
      </c>
      <c r="D383" s="58" t="s">
        <v>1328</v>
      </c>
      <c r="E383" s="37" t="s">
        <v>3792</v>
      </c>
      <c r="F383" s="37">
        <v>1</v>
      </c>
      <c r="G383" s="37">
        <v>1</v>
      </c>
      <c r="H383" s="37">
        <f>parameters!$J$10*TechniqueData[[#This Row],[Before Utility]]+parameters!$J$11*TechniqueData[[#This Row],[After Utility]]</f>
        <v>0.1</v>
      </c>
      <c r="I383" s="37">
        <f>(TechniqueData[[#This Row],[Num. TID Before]]-parameters!$D$8)/(parameters!$D$9-parameters!$D$8)</f>
        <v>0.1</v>
      </c>
      <c r="J383" s="37">
        <f>IF(TechniqueData[[#This Row],[Before Utility (unclipped)]]&gt;1,1, IF(TechniqueData[[#This Row],[Before Utility (unclipped)]]&lt;0,0, TechniqueData[[#This Row],[Before Utility (unclipped)]]))</f>
        <v>0.1</v>
      </c>
      <c r="K383" s="37">
        <f>(TechniqueData[[#This Row],[Num. TID After]]-parameters!$D$10)/(parameters!$D$11-parameters!$D$10)</f>
        <v>0.1</v>
      </c>
      <c r="L383" s="37">
        <f>IF(TechniqueData[[#This Row],[After Utility (unclipped)]]&gt;1,1, IF(TechniqueData[[#This Row],[After Utility (unclipped)]]&lt;0,0, TechniqueData[[#This Row],[After Utility (unclipped)]]))</f>
        <v>0.1</v>
      </c>
      <c r="M383" s="37">
        <v>0</v>
      </c>
      <c r="N383" s="68">
        <v>0</v>
      </c>
      <c r="O383" s="68">
        <v>0</v>
      </c>
      <c r="P383" s="68">
        <v>0</v>
      </c>
      <c r="Q383" s="68">
        <v>0</v>
      </c>
      <c r="R383" s="69"/>
      <c r="S383" s="69"/>
      <c r="T383" s="69"/>
      <c r="U383" s="69"/>
      <c r="V383" s="37">
        <f>parameters!$J$4*TechniqueData[[#This Row],[Mitigations Utility]] + parameters!$J$5*TechniqueData[[#This Row],[Detections Utility]]</f>
        <v>0</v>
      </c>
      <c r="W383" s="37"/>
      <c r="X383" s="37"/>
      <c r="Y383" s="37"/>
      <c r="Z383" s="37"/>
      <c r="AA383" s="37"/>
      <c r="AB383" s="37"/>
      <c r="AC383" s="37"/>
      <c r="AD383" s="58" t="s">
        <v>646</v>
      </c>
      <c r="AE383" s="37" t="str" cm="1">
        <f t="array" ref="AE383">IF(SUMPRODUCT(--(NOT(ISERR(SEARCH({"Process","Command","Script","WMI","Module","Pipe","Service"},AD383)))))&gt;0,"1","0")</f>
        <v>0</v>
      </c>
      <c r="AF383" s="37">
        <v>379</v>
      </c>
      <c r="AG383" s="37" t="str" cm="1">
        <f t="array" ref="AG383">IF(SUMPRODUCT(--(NOT(ISERR(SEARCH({"Network","Firewall"},AD383)))))&gt;0,"1","0")</f>
        <v>0</v>
      </c>
      <c r="AH383" s="37">
        <v>379</v>
      </c>
      <c r="AI383" s="37" t="str" cm="1">
        <f t="array" ref="AI383">IF(SUMPRODUCT(--(NOT(ISERR(SEARCH({"File","Group","Logon","Schedule","User","Registry","Active","Application"},AD383)))))&gt;0,"1","0")</f>
        <v>1</v>
      </c>
      <c r="AJ383" s="37">
        <v>379</v>
      </c>
      <c r="AK383" s="37" t="str" cm="1">
        <f t="array" ref="AK383">IF(SUMPRODUCT(--(NOT(ISERR(SEARCH({"Cloud","Cluster","Container","Image","Instance","Pod","Snapshot","Volume"},AD383)))))&gt;0,"1","0")</f>
        <v>0</v>
      </c>
      <c r="AL383" s="37">
        <v>379</v>
      </c>
      <c r="AM383" s="37" t="str" cm="1">
        <f t="array" ref="AM383">IF(SUMPRODUCT(--(NOT(ISERR(SEARCH({"Drive","Firmware","Host","Kernel"},AD383)))))&gt;0,"1","0")</f>
        <v>0</v>
      </c>
      <c r="AN383" s="37"/>
      <c r="AO383" s="37"/>
      <c r="AP383" s="37">
        <f>parameters!$J$21*TechniqueData[[#This Row],[TAT Utility]]+parameters!$J$22*TechniqueData[[#This Row],[Count Utility]]</f>
        <v>0.3</v>
      </c>
      <c r="AQ383" s="37">
        <f>(TechniqueData[[#This Row],[Total Top Att&amp;ck Score ]]-parameters!$D$19)/(parameters!$D$20-parameters!$D$19)</f>
        <v>50.56666666666667</v>
      </c>
      <c r="AR383" s="37">
        <f>IF(TechniqueData[[#This Row],[TAT Utility (unclipped)]]&gt;1,1, IF(TechniqueData[[#This Row],[TAT Utility (unclipped)]]&lt;0,0, TechniqueData[[#This Row],[TAT Utility (unclipped)]]) )</f>
        <v>1</v>
      </c>
      <c r="AS383" s="37">
        <f>(TechniqueData[[#This Row],[Ransomware (Total '# of ATT&amp;CK Observations)]]-parameters!$D$21)/(parameters!$D$22-parameters!$D$21)</f>
        <v>0</v>
      </c>
      <c r="AT383" s="37">
        <f>IF(TechniqueData[[#This Row],[Count Utility (unclipped)]]&gt;1,1, IF(TechniqueData[[#This Row],[Count Utility (unclipped)]]&lt;0,0, TechniqueData[[#This Row],[Count Utility (unclipped)]]) )</f>
        <v>0</v>
      </c>
      <c r="AU38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84" spans="1:47" ht="85" x14ac:dyDescent="0.2">
      <c r="A384" s="37">
        <f>parameters!$J$21*TechniqueData[[#This Row],[TAT Utility]]+parameters!$J$22*TechniqueData[[#This Row],[Count Utility]]</f>
        <v>0.33333333333333331</v>
      </c>
      <c r="B384" s="37">
        <f t="shared" si="5"/>
        <v>474.40743257142861</v>
      </c>
      <c r="C384" s="37" t="s">
        <v>1348</v>
      </c>
      <c r="D384" s="58" t="s">
        <v>1349</v>
      </c>
      <c r="E384" s="37"/>
      <c r="F384" s="37">
        <v>2</v>
      </c>
      <c r="G384" s="37">
        <v>1</v>
      </c>
      <c r="H384" s="37">
        <f>parameters!$J$10*TechniqueData[[#This Row],[Before Utility]]+parameters!$J$11*TechniqueData[[#This Row],[After Utility]]</f>
        <v>0.15000000000000002</v>
      </c>
      <c r="I384" s="37">
        <f>(TechniqueData[[#This Row],[Num. TID Before]]-parameters!$D$8)/(parameters!$D$9-parameters!$D$8)</f>
        <v>0.2</v>
      </c>
      <c r="J384" s="37">
        <f>IF(TechniqueData[[#This Row],[Before Utility (unclipped)]]&gt;1,1, IF(TechniqueData[[#This Row],[Before Utility (unclipped)]]&lt;0,0, TechniqueData[[#This Row],[Before Utility (unclipped)]]))</f>
        <v>0.2</v>
      </c>
      <c r="K384" s="37">
        <f>(TechniqueData[[#This Row],[Num. TID After]]-parameters!$D$10)/(parameters!$D$11-parameters!$D$10)</f>
        <v>0.1</v>
      </c>
      <c r="L384" s="37">
        <f>IF(TechniqueData[[#This Row],[After Utility (unclipped)]]&gt;1,1, IF(TechniqueData[[#This Row],[After Utility (unclipped)]]&lt;0,0, TechniqueData[[#This Row],[After Utility (unclipped)]]))</f>
        <v>0.1</v>
      </c>
      <c r="M384" s="37">
        <v>0</v>
      </c>
      <c r="N384" s="68">
        <v>0</v>
      </c>
      <c r="O384" s="68">
        <v>3</v>
      </c>
      <c r="P384" s="68">
        <v>5</v>
      </c>
      <c r="Q384" s="68">
        <v>0</v>
      </c>
      <c r="R384" s="69" t="s">
        <v>1350</v>
      </c>
      <c r="S384" s="69">
        <v>6</v>
      </c>
      <c r="T384" s="69" t="s">
        <v>422</v>
      </c>
      <c r="U384" s="69">
        <v>7</v>
      </c>
      <c r="V384" s="37">
        <f>parameters!$J$4*TechniqueData[[#This Row],[Mitigations Utility]] + parameters!$J$5*TechniqueData[[#This Row],[Detections Utility]]</f>
        <v>0.16190495238095237</v>
      </c>
      <c r="W384" s="37">
        <v>13</v>
      </c>
      <c r="X384" s="37">
        <v>0.23636399999999999</v>
      </c>
      <c r="Y384" s="37">
        <v>0.23636399999999999</v>
      </c>
      <c r="Z384" s="37">
        <v>8</v>
      </c>
      <c r="AA384" s="37">
        <v>0.08</v>
      </c>
      <c r="AB384" s="37">
        <v>0.08</v>
      </c>
      <c r="AC384" s="37"/>
      <c r="AD384" s="58" t="s">
        <v>1351</v>
      </c>
      <c r="AE384" s="37" t="str" cm="1">
        <f t="array" ref="AE384">IF(SUMPRODUCT(--(NOT(ISERR(SEARCH({"Process","Command","Script","WMI","Module","Pipe","Service"},AD384)))))&gt;0,"1","0")</f>
        <v>0</v>
      </c>
      <c r="AF384" s="37">
        <v>380</v>
      </c>
      <c r="AG384" s="37" t="str" cm="1">
        <f t="array" ref="AG384">IF(SUMPRODUCT(--(NOT(ISERR(SEARCH({"Network","Firewall"},AD384)))))&gt;0,"1","0")</f>
        <v>0</v>
      </c>
      <c r="AH384" s="37">
        <v>380</v>
      </c>
      <c r="AI384" s="37" t="str" cm="1">
        <f t="array" ref="AI384">IF(SUMPRODUCT(--(NOT(ISERR(SEARCH({"File","Group","Logon","Schedule","User","Registry","Active","Application"},AD384)))))&gt;0,"1","0")</f>
        <v>1</v>
      </c>
      <c r="AJ384" s="37">
        <v>380</v>
      </c>
      <c r="AK384" s="37" t="str" cm="1">
        <f t="array" ref="AK384">IF(SUMPRODUCT(--(NOT(ISERR(SEARCH({"Cloud","Cluster","Container","Image","Instance","Pod","Snapshot","Volume"},AD384)))))&gt;0,"1","0")</f>
        <v>0</v>
      </c>
      <c r="AL384" s="37">
        <v>380</v>
      </c>
      <c r="AM384" s="37" t="str" cm="1">
        <f t="array" ref="AM384">IF(SUMPRODUCT(--(NOT(ISERR(SEARCH({"Drive","Firmware","Host","Kernel"},AD384)))))&gt;0,"1","0")</f>
        <v>0</v>
      </c>
      <c r="AN384" s="37">
        <v>0</v>
      </c>
      <c r="AO384" s="37">
        <v>1</v>
      </c>
      <c r="AP384" s="37">
        <f>parameters!$J$21*TechniqueData[[#This Row],[TAT Utility]]+parameters!$J$22*TechniqueData[[#This Row],[Count Utility]]</f>
        <v>0.33333333333333331</v>
      </c>
      <c r="AQ384" s="37">
        <f>(TechniqueData[[#This Row],[Total Top Att&amp;ck Score ]]-parameters!$D$19)/(parameters!$D$20-parameters!$D$19)</f>
        <v>158.13581085714287</v>
      </c>
      <c r="AR384" s="37">
        <f>IF(TechniqueData[[#This Row],[TAT Utility (unclipped)]]&gt;1,1, IF(TechniqueData[[#This Row],[TAT Utility (unclipped)]]&lt;0,0, TechniqueData[[#This Row],[TAT Utility (unclipped)]]) )</f>
        <v>1</v>
      </c>
      <c r="AS384" s="37">
        <f>(TechniqueData[[#This Row],[Ransomware (Total '# of ATT&amp;CK Observations)]]-parameters!$D$21)/(parameters!$D$22-parameters!$D$21)</f>
        <v>4.7619047619047616E-2</v>
      </c>
      <c r="AT384" s="37">
        <f>IF(TechniqueData[[#This Row],[Count Utility (unclipped)]]&gt;1,1, IF(TechniqueData[[#This Row],[Count Utility (unclipped)]]&lt;0,0, TechniqueData[[#This Row],[Count Utility (unclipped)]]) )</f>
        <v>4.7619047619047616E-2</v>
      </c>
      <c r="AU38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3.7889478775510206</v>
      </c>
    </row>
    <row r="385" spans="1:47" ht="34" x14ac:dyDescent="0.2">
      <c r="A385" s="37">
        <f>parameters!$J$21*TechniqueData[[#This Row],[TAT Utility]]+parameters!$J$22*TechniqueData[[#This Row],[Count Utility]]</f>
        <v>0.3</v>
      </c>
      <c r="B385" s="37">
        <f t="shared" si="5"/>
        <v>537.38095238095252</v>
      </c>
      <c r="C385" s="37" t="s">
        <v>1352</v>
      </c>
      <c r="D385" s="58" t="s">
        <v>1349</v>
      </c>
      <c r="E385" s="37" t="s">
        <v>1353</v>
      </c>
      <c r="F385" s="37">
        <v>1</v>
      </c>
      <c r="G385" s="37">
        <v>1</v>
      </c>
      <c r="H385" s="37">
        <f>parameters!$J$10*TechniqueData[[#This Row],[Before Utility]]+parameters!$J$11*TechniqueData[[#This Row],[After Utility]]</f>
        <v>0.1</v>
      </c>
      <c r="I385" s="37">
        <f>(TechniqueData[[#This Row],[Num. TID Before]]-parameters!$D$8)/(parameters!$D$9-parameters!$D$8)</f>
        <v>0.1</v>
      </c>
      <c r="J385" s="37">
        <f>IF(TechniqueData[[#This Row],[Before Utility (unclipped)]]&gt;1,1, IF(TechniqueData[[#This Row],[Before Utility (unclipped)]]&lt;0,0, TechniqueData[[#This Row],[Before Utility (unclipped)]]))</f>
        <v>0.1</v>
      </c>
      <c r="K385" s="37">
        <f>(TechniqueData[[#This Row],[Num. TID After]]-parameters!$D$10)/(parameters!$D$11-parameters!$D$10)</f>
        <v>0.1</v>
      </c>
      <c r="L385" s="37">
        <f>IF(TechniqueData[[#This Row],[After Utility (unclipped)]]&gt;1,1, IF(TechniqueData[[#This Row],[After Utility (unclipped)]]&lt;0,0, TechniqueData[[#This Row],[After Utility (unclipped)]]))</f>
        <v>0.1</v>
      </c>
      <c r="M385" s="37">
        <v>0</v>
      </c>
      <c r="N385" s="68">
        <v>1</v>
      </c>
      <c r="O385" s="68">
        <v>5</v>
      </c>
      <c r="P385" s="68">
        <v>0</v>
      </c>
      <c r="Q385" s="68">
        <v>3</v>
      </c>
      <c r="R385" s="69" t="s">
        <v>1354</v>
      </c>
      <c r="S385" s="69">
        <v>6</v>
      </c>
      <c r="T385" s="69" t="s">
        <v>1355</v>
      </c>
      <c r="U385" s="69">
        <v>16</v>
      </c>
      <c r="V385" s="37">
        <f>parameters!$J$4*TechniqueData[[#This Row],[Mitigations Utility]] + parameters!$J$5*TechniqueData[[#This Row],[Detections Utility]]</f>
        <v>0.25238095238095243</v>
      </c>
      <c r="W385" s="37">
        <v>22</v>
      </c>
      <c r="X385" s="37">
        <v>0.4</v>
      </c>
      <c r="Y385" s="37">
        <v>0.4</v>
      </c>
      <c r="Z385" s="37">
        <v>9</v>
      </c>
      <c r="AA385" s="37">
        <v>0.09</v>
      </c>
      <c r="AB385" s="37">
        <v>0.09</v>
      </c>
      <c r="AC385" s="37"/>
      <c r="AD385" s="58" t="s">
        <v>1356</v>
      </c>
      <c r="AE385" s="37" t="str" cm="1">
        <f t="array" ref="AE385">IF(SUMPRODUCT(--(NOT(ISERR(SEARCH({"Process","Command","Script","WMI","Module","Pipe","Service"},AD385)))))&gt;0,"1","0")</f>
        <v>0</v>
      </c>
      <c r="AF385" s="37">
        <v>381</v>
      </c>
      <c r="AG385" s="37" t="str" cm="1">
        <f t="array" ref="AG385">IF(SUMPRODUCT(--(NOT(ISERR(SEARCH({"Network","Firewall"},AD385)))))&gt;0,"1","0")</f>
        <v>0</v>
      </c>
      <c r="AH385" s="37">
        <v>381</v>
      </c>
      <c r="AI385" s="37" t="str" cm="1">
        <f t="array" ref="AI385">IF(SUMPRODUCT(--(NOT(ISERR(SEARCH({"File","Group","Logon","Schedule","User","Registry","Active","Application"},AD385)))))&gt;0,"1","0")</f>
        <v>0</v>
      </c>
      <c r="AJ385" s="37">
        <v>381</v>
      </c>
      <c r="AK385" s="37" t="str" cm="1">
        <f t="array" ref="AK385">IF(SUMPRODUCT(--(NOT(ISERR(SEARCH({"Cloud","Cluster","Container","Image","Instance","Pod","Snapshot","Volume"},AD385)))))&gt;0,"1","0")</f>
        <v>0</v>
      </c>
      <c r="AL385" s="37">
        <v>381</v>
      </c>
      <c r="AM385" s="37" t="str" cm="1">
        <f t="array" ref="AM385">IF(SUMPRODUCT(--(NOT(ISERR(SEARCH({"Drive","Firmware","Host","Kernel"},AD385)))))&gt;0,"1","0")</f>
        <v>0</v>
      </c>
      <c r="AN385" s="37">
        <v>0</v>
      </c>
      <c r="AO385" s="37">
        <v>0</v>
      </c>
      <c r="AP385" s="37">
        <f>parameters!$J$21*TechniqueData[[#This Row],[TAT Utility]]+parameters!$J$22*TechniqueData[[#This Row],[Count Utility]]</f>
        <v>0.3</v>
      </c>
      <c r="AQ385" s="37">
        <f>(TechniqueData[[#This Row],[Total Top Att&amp;ck Score ]]-parameters!$D$19)/(parameters!$D$20-parameters!$D$19)</f>
        <v>179.12698412698418</v>
      </c>
      <c r="AR385" s="37">
        <f>IF(TechniqueData[[#This Row],[TAT Utility (unclipped)]]&gt;1,1, IF(TechniqueData[[#This Row],[TAT Utility (unclipped)]]&lt;0,0, TechniqueData[[#This Row],[TAT Utility (unclipped)]]) )</f>
        <v>1</v>
      </c>
      <c r="AS385" s="37">
        <f>(TechniqueData[[#This Row],[Ransomware (Total '# of ATT&amp;CK Observations)]]-parameters!$D$21)/(parameters!$D$22-parameters!$D$21)</f>
        <v>0</v>
      </c>
      <c r="AT385" s="37">
        <f>IF(TechniqueData[[#This Row],[Count Utility (unclipped)]]&gt;1,1, IF(TechniqueData[[#This Row],[Count Utility (unclipped)]]&lt;0,0, TechniqueData[[#This Row],[Count Utility (unclipped)]]) )</f>
        <v>0</v>
      </c>
      <c r="AU38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86" spans="1:47" ht="51" x14ac:dyDescent="0.2">
      <c r="A386" s="37">
        <f>parameters!$J$21*TechniqueData[[#This Row],[TAT Utility]]+parameters!$J$22*TechniqueData[[#This Row],[Count Utility]]</f>
        <v>0.3</v>
      </c>
      <c r="B386" s="37">
        <f t="shared" si="5"/>
        <v>509.66652104761903</v>
      </c>
      <c r="C386" s="37" t="s">
        <v>1357</v>
      </c>
      <c r="D386" s="58" t="s">
        <v>1349</v>
      </c>
      <c r="E386" s="37" t="s">
        <v>1358</v>
      </c>
      <c r="F386" s="37">
        <v>1</v>
      </c>
      <c r="G386" s="37">
        <v>1</v>
      </c>
      <c r="H386" s="37">
        <f>parameters!$J$10*TechniqueData[[#This Row],[Before Utility]]+parameters!$J$11*TechniqueData[[#This Row],[After Utility]]</f>
        <v>0.1</v>
      </c>
      <c r="I386" s="37">
        <f>(TechniqueData[[#This Row],[Num. TID Before]]-parameters!$D$8)/(parameters!$D$9-parameters!$D$8)</f>
        <v>0.1</v>
      </c>
      <c r="J386" s="37">
        <f>IF(TechniqueData[[#This Row],[Before Utility (unclipped)]]&gt;1,1, IF(TechniqueData[[#This Row],[Before Utility (unclipped)]]&lt;0,0, TechniqueData[[#This Row],[Before Utility (unclipped)]]))</f>
        <v>0.1</v>
      </c>
      <c r="K386" s="37">
        <f>(TechniqueData[[#This Row],[Num. TID After]]-parameters!$D$10)/(parameters!$D$11-parameters!$D$10)</f>
        <v>0.1</v>
      </c>
      <c r="L386" s="37">
        <f>IF(TechniqueData[[#This Row],[After Utility (unclipped)]]&gt;1,1, IF(TechniqueData[[#This Row],[After Utility (unclipped)]]&lt;0,0, TechniqueData[[#This Row],[After Utility (unclipped)]]))</f>
        <v>0.1</v>
      </c>
      <c r="M386" s="37">
        <v>0</v>
      </c>
      <c r="N386" s="68">
        <v>0</v>
      </c>
      <c r="O386" s="68">
        <v>3</v>
      </c>
      <c r="P386" s="68">
        <v>1</v>
      </c>
      <c r="Q386" s="68">
        <v>3</v>
      </c>
      <c r="R386" s="69" t="s">
        <v>1359</v>
      </c>
      <c r="S386" s="69">
        <v>13</v>
      </c>
      <c r="T386" s="69" t="s">
        <v>1360</v>
      </c>
      <c r="U386" s="69">
        <v>8</v>
      </c>
      <c r="V386" s="37">
        <f>parameters!$J$4*TechniqueData[[#This Row],[Mitigations Utility]] + parameters!$J$5*TechniqueData[[#This Row],[Detections Utility]]</f>
        <v>0.23333323809523809</v>
      </c>
      <c r="W386" s="37">
        <v>21</v>
      </c>
      <c r="X386" s="37">
        <v>0.38181799999999999</v>
      </c>
      <c r="Y386" s="37">
        <v>0.38181799999999999</v>
      </c>
      <c r="Z386" s="37">
        <v>7</v>
      </c>
      <c r="AA386" s="37">
        <v>7.0000000000000007E-2</v>
      </c>
      <c r="AB386" s="37">
        <v>7.0000000000000007E-2</v>
      </c>
      <c r="AC386" s="37"/>
      <c r="AD386" s="58" t="s">
        <v>1314</v>
      </c>
      <c r="AE386" s="37" t="str" cm="1">
        <f t="array" ref="AE386">IF(SUMPRODUCT(--(NOT(ISERR(SEARCH({"Process","Command","Script","WMI","Module","Pipe","Service"},AD386)))))&gt;0,"1","0")</f>
        <v>0</v>
      </c>
      <c r="AF386" s="37">
        <v>382</v>
      </c>
      <c r="AG386" s="37" t="str" cm="1">
        <f t="array" ref="AG386">IF(SUMPRODUCT(--(NOT(ISERR(SEARCH({"Network","Firewall"},AD386)))))&gt;0,"1","0")</f>
        <v>0</v>
      </c>
      <c r="AH386" s="37">
        <v>382</v>
      </c>
      <c r="AI386" s="37" t="str" cm="1">
        <f t="array" ref="AI386">IF(SUMPRODUCT(--(NOT(ISERR(SEARCH({"File","Group","Logon","Schedule","User","Registry","Active","Application"},AD386)))))&gt;0,"1","0")</f>
        <v>1</v>
      </c>
      <c r="AJ386" s="37">
        <v>382</v>
      </c>
      <c r="AK386" s="37" t="str" cm="1">
        <f t="array" ref="AK386">IF(SUMPRODUCT(--(NOT(ISERR(SEARCH({"Cloud","Cluster","Container","Image","Instance","Pod","Snapshot","Volume"},AD386)))))&gt;0,"1","0")</f>
        <v>0</v>
      </c>
      <c r="AL386" s="37">
        <v>382</v>
      </c>
      <c r="AM386" s="37" t="str" cm="1">
        <f t="array" ref="AM386">IF(SUMPRODUCT(--(NOT(ISERR(SEARCH({"Drive","Firmware","Host","Kernel"},AD386)))))&gt;0,"1","0")</f>
        <v>0</v>
      </c>
      <c r="AN386" s="37">
        <v>0</v>
      </c>
      <c r="AO386" s="37">
        <v>0</v>
      </c>
      <c r="AP386" s="37">
        <f>parameters!$J$21*TechniqueData[[#This Row],[TAT Utility]]+parameters!$J$22*TechniqueData[[#This Row],[Count Utility]]</f>
        <v>0.3</v>
      </c>
      <c r="AQ386" s="37">
        <f>(TechniqueData[[#This Row],[Total Top Att&amp;ck Score ]]-parameters!$D$19)/(parameters!$D$20-parameters!$D$19)</f>
        <v>169.88884034920633</v>
      </c>
      <c r="AR386" s="37">
        <f>IF(TechniqueData[[#This Row],[TAT Utility (unclipped)]]&gt;1,1, IF(TechniqueData[[#This Row],[TAT Utility (unclipped)]]&lt;0,0, TechniqueData[[#This Row],[TAT Utility (unclipped)]]) )</f>
        <v>1</v>
      </c>
      <c r="AS386" s="37">
        <f>(TechniqueData[[#This Row],[Ransomware (Total '# of ATT&amp;CK Observations)]]-parameters!$D$21)/(parameters!$D$22-parameters!$D$21)</f>
        <v>0</v>
      </c>
      <c r="AT386" s="37">
        <f>IF(TechniqueData[[#This Row],[Count Utility (unclipped)]]&gt;1,1, IF(TechniqueData[[#This Row],[Count Utility (unclipped)]]&lt;0,0, TechniqueData[[#This Row],[Count Utility (unclipped)]]) )</f>
        <v>0</v>
      </c>
      <c r="AU38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87" spans="1:47" ht="51" x14ac:dyDescent="0.2">
      <c r="A387" s="37">
        <f>parameters!$J$21*TechniqueData[[#This Row],[TAT Utility]]+parameters!$J$22*TechniqueData[[#This Row],[Count Utility]]</f>
        <v>0.33333333333333331</v>
      </c>
      <c r="B387" s="37">
        <f t="shared" si="5"/>
        <v>459.89985399999995</v>
      </c>
      <c r="C387" s="37" t="s">
        <v>1361</v>
      </c>
      <c r="D387" s="58" t="s">
        <v>1349</v>
      </c>
      <c r="E387" s="37" t="s">
        <v>1362</v>
      </c>
      <c r="F387" s="37">
        <v>1</v>
      </c>
      <c r="G387" s="37">
        <v>1</v>
      </c>
      <c r="H387" s="37">
        <f>parameters!$J$10*TechniqueData[[#This Row],[Before Utility]]+parameters!$J$11*TechniqueData[[#This Row],[After Utility]]</f>
        <v>0.1</v>
      </c>
      <c r="I387" s="37">
        <f>(TechniqueData[[#This Row],[Num. TID Before]]-parameters!$D$8)/(parameters!$D$9-parameters!$D$8)</f>
        <v>0.1</v>
      </c>
      <c r="J387" s="37">
        <f>IF(TechniqueData[[#This Row],[Before Utility (unclipped)]]&gt;1,1, IF(TechniqueData[[#This Row],[Before Utility (unclipped)]]&lt;0,0, TechniqueData[[#This Row],[Before Utility (unclipped)]]))</f>
        <v>0.1</v>
      </c>
      <c r="K387" s="37">
        <f>(TechniqueData[[#This Row],[Num. TID After]]-parameters!$D$10)/(parameters!$D$11-parameters!$D$10)</f>
        <v>0.1</v>
      </c>
      <c r="L387" s="37">
        <f>IF(TechniqueData[[#This Row],[After Utility (unclipped)]]&gt;1,1, IF(TechniqueData[[#This Row],[After Utility (unclipped)]]&lt;0,0, TechniqueData[[#This Row],[After Utility (unclipped)]]))</f>
        <v>0.1</v>
      </c>
      <c r="M387" s="37">
        <v>0</v>
      </c>
      <c r="N387" s="68">
        <v>0</v>
      </c>
      <c r="O387" s="68">
        <v>0</v>
      </c>
      <c r="P387" s="68">
        <v>0</v>
      </c>
      <c r="Q387" s="68">
        <v>0</v>
      </c>
      <c r="R387" s="69" t="s">
        <v>114</v>
      </c>
      <c r="S387" s="69">
        <v>10</v>
      </c>
      <c r="T387" s="69" t="s">
        <v>1363</v>
      </c>
      <c r="U387" s="69">
        <v>11</v>
      </c>
      <c r="V387" s="37">
        <f>parameters!$J$4*TechniqueData[[#This Row],[Mitigations Utility]] + parameters!$J$5*TechniqueData[[#This Row],[Detections Utility]]</f>
        <v>0.19999990476190477</v>
      </c>
      <c r="W387" s="37">
        <v>21</v>
      </c>
      <c r="X387" s="37">
        <v>0.38181799999999999</v>
      </c>
      <c r="Y387" s="37">
        <v>0.38181799999999999</v>
      </c>
      <c r="Z387" s="37">
        <v>0</v>
      </c>
      <c r="AA387" s="37">
        <v>0</v>
      </c>
      <c r="AB387" s="37">
        <v>0</v>
      </c>
      <c r="AC387" s="37"/>
      <c r="AD387" s="58" t="s">
        <v>1314</v>
      </c>
      <c r="AE387" s="37" t="str" cm="1">
        <f t="array" ref="AE387">IF(SUMPRODUCT(--(NOT(ISERR(SEARCH({"Process","Command","Script","WMI","Module","Pipe","Service"},AD387)))))&gt;0,"1","0")</f>
        <v>0</v>
      </c>
      <c r="AF387" s="37">
        <v>383</v>
      </c>
      <c r="AG387" s="37" t="str" cm="1">
        <f t="array" ref="AG387">IF(SUMPRODUCT(--(NOT(ISERR(SEARCH({"Network","Firewall"},AD387)))))&gt;0,"1","0")</f>
        <v>0</v>
      </c>
      <c r="AH387" s="37">
        <v>383</v>
      </c>
      <c r="AI387" s="37" t="str" cm="1">
        <f t="array" ref="AI387">IF(SUMPRODUCT(--(NOT(ISERR(SEARCH({"File","Group","Logon","Schedule","User","Registry","Active","Application"},AD387)))))&gt;0,"1","0")</f>
        <v>1</v>
      </c>
      <c r="AJ387" s="37">
        <v>383</v>
      </c>
      <c r="AK387" s="37" t="str" cm="1">
        <f t="array" ref="AK387">IF(SUMPRODUCT(--(NOT(ISERR(SEARCH({"Cloud","Cluster","Container","Image","Instance","Pod","Snapshot","Volume"},AD387)))))&gt;0,"1","0")</f>
        <v>0</v>
      </c>
      <c r="AL387" s="37">
        <v>383</v>
      </c>
      <c r="AM387" s="37" t="str" cm="1">
        <f t="array" ref="AM387">IF(SUMPRODUCT(--(NOT(ISERR(SEARCH({"Drive","Firmware","Host","Kernel"},AD387)))))&gt;0,"1","0")</f>
        <v>0</v>
      </c>
      <c r="AN387" s="37">
        <v>0</v>
      </c>
      <c r="AO387" s="37">
        <v>1</v>
      </c>
      <c r="AP387" s="37">
        <f>parameters!$J$21*TechniqueData[[#This Row],[TAT Utility]]+parameters!$J$22*TechniqueData[[#This Row],[Count Utility]]</f>
        <v>0.33333333333333331</v>
      </c>
      <c r="AQ387" s="37">
        <f>(TechniqueData[[#This Row],[Total Top Att&amp;ck Score ]]-parameters!$D$19)/(parameters!$D$20-parameters!$D$19)</f>
        <v>153.29995133333333</v>
      </c>
      <c r="AR387" s="37">
        <f>IF(TechniqueData[[#This Row],[TAT Utility (unclipped)]]&gt;1,1, IF(TechniqueData[[#This Row],[TAT Utility (unclipped)]]&lt;0,0, TechniqueData[[#This Row],[TAT Utility (unclipped)]]) )</f>
        <v>1</v>
      </c>
      <c r="AS387" s="37">
        <f>(TechniqueData[[#This Row],[Ransomware (Total '# of ATT&amp;CK Observations)]]-parameters!$D$21)/(parameters!$D$22-parameters!$D$21)</f>
        <v>4.7619047619047616E-2</v>
      </c>
      <c r="AT387" s="37">
        <f>IF(TechniqueData[[#This Row],[Count Utility (unclipped)]]&gt;1,1, IF(TechniqueData[[#This Row],[Count Utility (unclipped)]]&lt;0,0, TechniqueData[[#This Row],[Count Utility (unclipped)]]) )</f>
        <v>4.7619047619047616E-2</v>
      </c>
      <c r="AU38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3.6738083650793647</v>
      </c>
    </row>
    <row r="388" spans="1:47" ht="34" x14ac:dyDescent="0.2">
      <c r="A388" s="37">
        <f>parameters!$J$21*TechniqueData[[#This Row],[TAT Utility]]+parameters!$J$22*TechniqueData[[#This Row],[Count Utility]]</f>
        <v>0.33333333333333331</v>
      </c>
      <c r="B388" s="37">
        <f t="shared" si="5"/>
        <v>365.95245414285716</v>
      </c>
      <c r="C388" s="37" t="s">
        <v>1364</v>
      </c>
      <c r="D388" s="58" t="s">
        <v>1349</v>
      </c>
      <c r="E388" s="37" t="s">
        <v>1365</v>
      </c>
      <c r="F388" s="37">
        <v>1</v>
      </c>
      <c r="G388" s="37">
        <v>1</v>
      </c>
      <c r="H388" s="37">
        <f>parameters!$J$10*TechniqueData[[#This Row],[Before Utility]]+parameters!$J$11*TechniqueData[[#This Row],[After Utility]]</f>
        <v>0.1</v>
      </c>
      <c r="I388" s="37">
        <f>(TechniqueData[[#This Row],[Num. TID Before]]-parameters!$D$8)/(parameters!$D$9-parameters!$D$8)</f>
        <v>0.1</v>
      </c>
      <c r="J388" s="37">
        <f>IF(TechniqueData[[#This Row],[Before Utility (unclipped)]]&gt;1,1, IF(TechniqueData[[#This Row],[Before Utility (unclipped)]]&lt;0,0, TechniqueData[[#This Row],[Before Utility (unclipped)]]))</f>
        <v>0.1</v>
      </c>
      <c r="K388" s="37">
        <f>(TechniqueData[[#This Row],[Num. TID After]]-parameters!$D$10)/(parameters!$D$11-parameters!$D$10)</f>
        <v>0.1</v>
      </c>
      <c r="L388" s="37">
        <f>IF(TechniqueData[[#This Row],[After Utility (unclipped)]]&gt;1,1, IF(TechniqueData[[#This Row],[After Utility (unclipped)]]&lt;0,0, TechniqueData[[#This Row],[After Utility (unclipped)]]))</f>
        <v>0.1</v>
      </c>
      <c r="M388" s="37">
        <v>0</v>
      </c>
      <c r="N388" s="68">
        <v>0</v>
      </c>
      <c r="O388" s="68">
        <v>5</v>
      </c>
      <c r="P388" s="68">
        <v>7</v>
      </c>
      <c r="Q388" s="68">
        <v>5</v>
      </c>
      <c r="R388" s="69" t="s">
        <v>141</v>
      </c>
      <c r="S388" s="69">
        <v>3</v>
      </c>
      <c r="T388" s="69" t="s">
        <v>1366</v>
      </c>
      <c r="U388" s="69">
        <v>3</v>
      </c>
      <c r="V388" s="37">
        <f>parameters!$J$4*TechniqueData[[#This Row],[Mitigations Utility]] + parameters!$J$5*TechniqueData[[#This Row],[Detections Utility]]</f>
        <v>0.13809528571428573</v>
      </c>
      <c r="W388" s="37">
        <v>6</v>
      </c>
      <c r="X388" s="37">
        <v>0.10909099999999999</v>
      </c>
      <c r="Y388" s="37">
        <v>0.10909099999999999</v>
      </c>
      <c r="Z388" s="37">
        <v>17</v>
      </c>
      <c r="AA388" s="37">
        <v>0.17</v>
      </c>
      <c r="AB388" s="37">
        <v>0.17</v>
      </c>
      <c r="AC388" s="37"/>
      <c r="AD388" s="58" t="s">
        <v>1367</v>
      </c>
      <c r="AE388" s="37" t="str" cm="1">
        <f t="array" ref="AE388">IF(SUMPRODUCT(--(NOT(ISERR(SEARCH({"Process","Command","Script","WMI","Module","Pipe","Service"},AD388)))))&gt;0,"1","0")</f>
        <v>0</v>
      </c>
      <c r="AF388" s="37">
        <v>384</v>
      </c>
      <c r="AG388" s="37" t="str" cm="1">
        <f t="array" ref="AG388">IF(SUMPRODUCT(--(NOT(ISERR(SEARCH({"Network","Firewall"},AD388)))))&gt;0,"1","0")</f>
        <v>0</v>
      </c>
      <c r="AH388" s="37">
        <v>384</v>
      </c>
      <c r="AI388" s="37" t="str" cm="1">
        <f t="array" ref="AI388">IF(SUMPRODUCT(--(NOT(ISERR(SEARCH({"File","Group","Logon","Schedule","User","Registry","Active","Application"},AD388)))))&gt;0,"1","0")</f>
        <v>1</v>
      </c>
      <c r="AJ388" s="37">
        <v>384</v>
      </c>
      <c r="AK388" s="37" t="str" cm="1">
        <f t="array" ref="AK388">IF(SUMPRODUCT(--(NOT(ISERR(SEARCH({"Cloud","Cluster","Container","Image","Instance","Pod","Snapshot","Volume"},AD388)))))&gt;0,"1","0")</f>
        <v>0</v>
      </c>
      <c r="AL388" s="37">
        <v>384</v>
      </c>
      <c r="AM388" s="37" t="str" cm="1">
        <f t="array" ref="AM388">IF(SUMPRODUCT(--(NOT(ISERR(SEARCH({"Drive","Firmware","Host","Kernel"},AD388)))))&gt;0,"1","0")</f>
        <v>0</v>
      </c>
      <c r="AN388" s="37">
        <v>0</v>
      </c>
      <c r="AO388" s="37">
        <v>1</v>
      </c>
      <c r="AP388" s="37">
        <f>parameters!$J$21*TechniqueData[[#This Row],[TAT Utility]]+parameters!$J$22*TechniqueData[[#This Row],[Count Utility]]</f>
        <v>0.33333333333333331</v>
      </c>
      <c r="AQ388" s="37">
        <f>(TechniqueData[[#This Row],[Total Top Att&amp;ck Score ]]-parameters!$D$19)/(parameters!$D$20-parameters!$D$19)</f>
        <v>121.98415138095238</v>
      </c>
      <c r="AR388" s="37">
        <f>IF(TechniqueData[[#This Row],[TAT Utility (unclipped)]]&gt;1,1, IF(TechniqueData[[#This Row],[TAT Utility (unclipped)]]&lt;0,0, TechniqueData[[#This Row],[TAT Utility (unclipped)]]) )</f>
        <v>1</v>
      </c>
      <c r="AS388" s="37">
        <f>(TechniqueData[[#This Row],[Ransomware (Total '# of ATT&amp;CK Observations)]]-parameters!$D$21)/(parameters!$D$22-parameters!$D$21)</f>
        <v>4.7619047619047616E-2</v>
      </c>
      <c r="AT388" s="37">
        <f>IF(TechniqueData[[#This Row],[Count Utility (unclipped)]]&gt;1,1, IF(TechniqueData[[#This Row],[Count Utility (unclipped)]]&lt;0,0, TechniqueData[[#This Row],[Count Utility (unclipped)]]) )</f>
        <v>4.7619047619047616E-2</v>
      </c>
      <c r="AU38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2.9281940804988662</v>
      </c>
    </row>
    <row r="389" spans="1:47" ht="68" x14ac:dyDescent="0.2">
      <c r="A389" s="37">
        <f>parameters!$J$21*TechniqueData[[#This Row],[TAT Utility]]+parameters!$J$22*TechniqueData[[#This Row],[Count Utility]]</f>
        <v>0.36666666666666664</v>
      </c>
      <c r="B389" s="37">
        <f t="shared" ref="B389:B452" si="6">SUM(H389,M389,V389)*(1+SUM(AF389,AH389,AJ389,AL389,AN389))</f>
        <v>1647.3579854761906</v>
      </c>
      <c r="C389" s="37" t="s">
        <v>1368</v>
      </c>
      <c r="D389" s="58" t="s">
        <v>1369</v>
      </c>
      <c r="E389" s="37"/>
      <c r="F389" s="37">
        <v>3</v>
      </c>
      <c r="G389" s="37">
        <v>4</v>
      </c>
      <c r="H389" s="37">
        <f>parameters!$J$10*TechniqueData[[#This Row],[Before Utility]]+parameters!$J$11*TechniqueData[[#This Row],[After Utility]]</f>
        <v>0.35</v>
      </c>
      <c r="I389" s="37">
        <f>(TechniqueData[[#This Row],[Num. TID Before]]-parameters!$D$8)/(parameters!$D$9-parameters!$D$8)</f>
        <v>0.3</v>
      </c>
      <c r="J389" s="37">
        <f>IF(TechniqueData[[#This Row],[Before Utility (unclipped)]]&gt;1,1, IF(TechniqueData[[#This Row],[Before Utility (unclipped)]]&lt;0,0, TechniqueData[[#This Row],[Before Utility (unclipped)]]))</f>
        <v>0.3</v>
      </c>
      <c r="K389" s="37">
        <f>(TechniqueData[[#This Row],[Num. TID After]]-parameters!$D$10)/(parameters!$D$11-parameters!$D$10)</f>
        <v>0.4</v>
      </c>
      <c r="L389" s="37">
        <f>IF(TechniqueData[[#This Row],[After Utility (unclipped)]]&gt;1,1, IF(TechniqueData[[#This Row],[After Utility (unclipped)]]&lt;0,0, TechniqueData[[#This Row],[After Utility (unclipped)]]))</f>
        <v>0.4</v>
      </c>
      <c r="M389" s="37">
        <v>0.109495</v>
      </c>
      <c r="N389" s="68">
        <v>1</v>
      </c>
      <c r="O389" s="68">
        <v>14</v>
      </c>
      <c r="P389" s="68">
        <v>2</v>
      </c>
      <c r="Q389" s="68">
        <v>1</v>
      </c>
      <c r="R389" s="69" t="s">
        <v>1370</v>
      </c>
      <c r="S389" s="69">
        <v>28</v>
      </c>
      <c r="T389" s="69" t="s">
        <v>1371</v>
      </c>
      <c r="U389" s="69">
        <v>33</v>
      </c>
      <c r="V389" s="37">
        <f>parameters!$J$4*TechniqueData[[#This Row],[Mitigations Utility]] + parameters!$J$5*TechniqueData[[#This Row],[Detections Utility]]</f>
        <v>0.60952380952380958</v>
      </c>
      <c r="W389" s="37">
        <v>61</v>
      </c>
      <c r="X389" s="37">
        <v>1.109091</v>
      </c>
      <c r="Y389" s="37">
        <v>1</v>
      </c>
      <c r="Z389" s="37">
        <v>18</v>
      </c>
      <c r="AA389" s="37">
        <v>0.18</v>
      </c>
      <c r="AB389" s="37">
        <v>0.18</v>
      </c>
      <c r="AC389" s="37"/>
      <c r="AD389" s="58" t="s">
        <v>1372</v>
      </c>
      <c r="AE389" s="37" t="str" cm="1">
        <f t="array" ref="AE389">IF(SUMPRODUCT(--(NOT(ISERR(SEARCH({"Process","Command","Script","WMI","Module","Pipe","Service"},AD389)))))&gt;0,"1","0")</f>
        <v>1</v>
      </c>
      <c r="AF389" s="37">
        <v>385</v>
      </c>
      <c r="AG389" s="37" t="str" cm="1">
        <f t="array" ref="AG389">IF(SUMPRODUCT(--(NOT(ISERR(SEARCH({"Network","Firewall"},AD389)))))&gt;0,"1","0")</f>
        <v>0</v>
      </c>
      <c r="AH389" s="37">
        <v>385</v>
      </c>
      <c r="AI389" s="37" t="str" cm="1">
        <f t="array" ref="AI389">IF(SUMPRODUCT(--(NOT(ISERR(SEARCH({"File","Group","Logon","Schedule","User","Registry","Active","Application"},AD389)))))&gt;0,"1","0")</f>
        <v>1</v>
      </c>
      <c r="AJ389" s="37">
        <v>385</v>
      </c>
      <c r="AK389" s="37" t="str" cm="1">
        <f t="array" ref="AK389">IF(SUMPRODUCT(--(NOT(ISERR(SEARCH({"Cloud","Cluster","Container","Image","Instance","Pod","Snapshot","Volume"},AD389)))))&gt;0,"1","0")</f>
        <v>0</v>
      </c>
      <c r="AL389" s="37">
        <v>385</v>
      </c>
      <c r="AM389" s="37" t="str" cm="1">
        <f t="array" ref="AM389">IF(SUMPRODUCT(--(NOT(ISERR(SEARCH({"Drive","Firmware","Host","Kernel"},AD389)))))&gt;0,"1","0")</f>
        <v>0</v>
      </c>
      <c r="AN389" s="37">
        <v>0</v>
      </c>
      <c r="AO389" s="37">
        <v>2</v>
      </c>
      <c r="AP389" s="37">
        <f>parameters!$J$21*TechniqueData[[#This Row],[TAT Utility]]+parameters!$J$22*TechniqueData[[#This Row],[Count Utility]]</f>
        <v>0.36666666666666664</v>
      </c>
      <c r="AQ389" s="37">
        <f>(TechniqueData[[#This Row],[Total Top Att&amp;ck Score ]]-parameters!$D$19)/(parameters!$D$20-parameters!$D$19)</f>
        <v>549.11932849206357</v>
      </c>
      <c r="AR389" s="37">
        <f>IF(TechniqueData[[#This Row],[TAT Utility (unclipped)]]&gt;1,1, IF(TechniqueData[[#This Row],[TAT Utility (unclipped)]]&lt;0,0, TechniqueData[[#This Row],[TAT Utility (unclipped)]]) )</f>
        <v>1</v>
      </c>
      <c r="AS389" s="37">
        <f>(TechniqueData[[#This Row],[Ransomware (Total '# of ATT&amp;CK Observations)]]-parameters!$D$21)/(parameters!$D$22-parameters!$D$21)</f>
        <v>9.5238095238095233E-2</v>
      </c>
      <c r="AT389" s="37">
        <f>IF(TechniqueData[[#This Row],[Count Utility (unclipped)]]&gt;1,1, IF(TechniqueData[[#This Row],[Count Utility (unclipped)]]&lt;0,0, TechniqueData[[#This Row],[Count Utility (unclipped)]]) )</f>
        <v>9.5238095238095233E-2</v>
      </c>
      <c r="AU38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26.196158499622072</v>
      </c>
    </row>
    <row r="390" spans="1:47" ht="17" x14ac:dyDescent="0.2">
      <c r="A390" s="37">
        <f>parameters!$J$21*TechniqueData[[#This Row],[TAT Utility]]+parameters!$J$22*TechniqueData[[#This Row],[Count Utility]]</f>
        <v>0.43333333333333335</v>
      </c>
      <c r="B390" s="37">
        <f t="shared" si="6"/>
        <v>676.85699571428563</v>
      </c>
      <c r="C390" s="37" t="s">
        <v>1373</v>
      </c>
      <c r="D390" s="58" t="s">
        <v>1369</v>
      </c>
      <c r="E390" s="37" t="s">
        <v>1374</v>
      </c>
      <c r="F390" s="37">
        <v>1</v>
      </c>
      <c r="G390" s="37">
        <v>1</v>
      </c>
      <c r="H390" s="37">
        <f>parameters!$J$10*TechniqueData[[#This Row],[Before Utility]]+parameters!$J$11*TechniqueData[[#This Row],[After Utility]]</f>
        <v>0.1</v>
      </c>
      <c r="I390" s="37">
        <f>(TechniqueData[[#This Row],[Num. TID Before]]-parameters!$D$8)/(parameters!$D$9-parameters!$D$8)</f>
        <v>0.1</v>
      </c>
      <c r="J390" s="37">
        <f>IF(TechniqueData[[#This Row],[Before Utility (unclipped)]]&gt;1,1, IF(TechniqueData[[#This Row],[Before Utility (unclipped)]]&lt;0,0, TechniqueData[[#This Row],[Before Utility (unclipped)]]))</f>
        <v>0.1</v>
      </c>
      <c r="K390" s="37">
        <f>(TechniqueData[[#This Row],[Num. TID After]]-parameters!$D$10)/(parameters!$D$11-parameters!$D$10)</f>
        <v>0.1</v>
      </c>
      <c r="L390" s="37">
        <f>IF(TechniqueData[[#This Row],[After Utility (unclipped)]]&gt;1,1, IF(TechniqueData[[#This Row],[After Utility (unclipped)]]&lt;0,0, TechniqueData[[#This Row],[After Utility (unclipped)]]))</f>
        <v>0.1</v>
      </c>
      <c r="M390" s="37">
        <v>0</v>
      </c>
      <c r="N390" s="68">
        <v>1</v>
      </c>
      <c r="O390" s="68">
        <v>3</v>
      </c>
      <c r="P390" s="68">
        <v>0</v>
      </c>
      <c r="Q390" s="68">
        <v>3</v>
      </c>
      <c r="R390" s="69" t="s">
        <v>1375</v>
      </c>
      <c r="S390" s="69">
        <v>14</v>
      </c>
      <c r="T390" s="69" t="s">
        <v>1376</v>
      </c>
      <c r="U390" s="69">
        <v>18</v>
      </c>
      <c r="V390" s="37">
        <f>parameters!$J$4*TechniqueData[[#This Row],[Mitigations Utility]] + parameters!$J$5*TechniqueData[[#This Row],[Detections Utility]]</f>
        <v>0.33809514285714282</v>
      </c>
      <c r="W390" s="37">
        <v>32</v>
      </c>
      <c r="X390" s="37">
        <v>0.58181799999999995</v>
      </c>
      <c r="Y390" s="37">
        <v>0.58181799999999995</v>
      </c>
      <c r="Z390" s="37">
        <v>7</v>
      </c>
      <c r="AA390" s="37">
        <v>7.0000000000000007E-2</v>
      </c>
      <c r="AB390" s="37">
        <v>7.0000000000000007E-2</v>
      </c>
      <c r="AC390" s="37"/>
      <c r="AD390" s="58" t="s">
        <v>101</v>
      </c>
      <c r="AE390" s="37" t="str" cm="1">
        <f t="array" ref="AE390">IF(SUMPRODUCT(--(NOT(ISERR(SEARCH({"Process","Command","Script","WMI","Module","Pipe","Service"},AD390)))))&gt;0,"1","0")</f>
        <v>1</v>
      </c>
      <c r="AF390" s="37">
        <v>386</v>
      </c>
      <c r="AG390" s="37" t="str" cm="1">
        <f t="array" ref="AG390">IF(SUMPRODUCT(--(NOT(ISERR(SEARCH({"Network","Firewall"},AD390)))))&gt;0,"1","0")</f>
        <v>0</v>
      </c>
      <c r="AH390" s="37">
        <v>386</v>
      </c>
      <c r="AI390" s="37" t="str" cm="1">
        <f t="array" ref="AI390">IF(SUMPRODUCT(--(NOT(ISERR(SEARCH({"File","Group","Logon","Schedule","User","Registry","Active","Application"},AD390)))))&gt;0,"1","0")</f>
        <v>1</v>
      </c>
      <c r="AJ390" s="37">
        <v>386</v>
      </c>
      <c r="AK390" s="37" t="str" cm="1">
        <f t="array" ref="AK390">IF(SUMPRODUCT(--(NOT(ISERR(SEARCH({"Cloud","Cluster","Container","Image","Instance","Pod","Snapshot","Volume"},AD390)))))&gt;0,"1","0")</f>
        <v>0</v>
      </c>
      <c r="AL390" s="37">
        <v>386</v>
      </c>
      <c r="AM390" s="37" t="str" cm="1">
        <f t="array" ref="AM390">IF(SUMPRODUCT(--(NOT(ISERR(SEARCH({"Drive","Firmware","Host","Kernel"},AD390)))))&gt;0,"1","0")</f>
        <v>0</v>
      </c>
      <c r="AN390" s="37">
        <v>0</v>
      </c>
      <c r="AO390" s="37">
        <v>4</v>
      </c>
      <c r="AP390" s="37">
        <f>parameters!$J$21*TechniqueData[[#This Row],[TAT Utility]]+parameters!$J$22*TechniqueData[[#This Row],[Count Utility]]</f>
        <v>0.43333333333333335</v>
      </c>
      <c r="AQ390" s="37">
        <f>(TechniqueData[[#This Row],[Total Top Att&amp;ck Score ]]-parameters!$D$19)/(parameters!$D$20-parameters!$D$19)</f>
        <v>225.61899857142853</v>
      </c>
      <c r="AR390" s="37">
        <f>IF(TechniqueData[[#This Row],[TAT Utility (unclipped)]]&gt;1,1, IF(TechniqueData[[#This Row],[TAT Utility (unclipped)]]&lt;0,0, TechniqueData[[#This Row],[TAT Utility (unclipped)]]) )</f>
        <v>1</v>
      </c>
      <c r="AS390" s="37">
        <f>(TechniqueData[[#This Row],[Ransomware (Total '# of ATT&amp;CK Observations)]]-parameters!$D$21)/(parameters!$D$22-parameters!$D$21)</f>
        <v>0.19047619047619047</v>
      </c>
      <c r="AT390" s="37">
        <f>IF(TechniqueData[[#This Row],[Count Utility (unclipped)]]&gt;1,1, IF(TechniqueData[[#This Row],[Count Utility (unclipped)]]&lt;0,0, TechniqueData[[#This Row],[Count Utility (unclipped)]]) )</f>
        <v>0.19047619047619047</v>
      </c>
      <c r="AU39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21.582761768707478</v>
      </c>
    </row>
    <row r="391" spans="1:47" ht="51" x14ac:dyDescent="0.2">
      <c r="A391" s="37">
        <f>parameters!$J$21*TechniqueData[[#This Row],[TAT Utility]]+parameters!$J$22*TechniqueData[[#This Row],[Count Utility]]</f>
        <v>0.36666666666666664</v>
      </c>
      <c r="B391" s="37">
        <f t="shared" si="6"/>
        <v>604.84784033333335</v>
      </c>
      <c r="C391" s="37" t="s">
        <v>1377</v>
      </c>
      <c r="D391" s="58" t="s">
        <v>1369</v>
      </c>
      <c r="E391" s="37" t="s">
        <v>1378</v>
      </c>
      <c r="F391" s="37">
        <v>1</v>
      </c>
      <c r="G391" s="37">
        <v>1</v>
      </c>
      <c r="H391" s="37">
        <f>parameters!$J$10*TechniqueData[[#This Row],[Before Utility]]+parameters!$J$11*TechniqueData[[#This Row],[After Utility]]</f>
        <v>0.1</v>
      </c>
      <c r="I391" s="37">
        <f>(TechniqueData[[#This Row],[Num. TID Before]]-parameters!$D$8)/(parameters!$D$9-parameters!$D$8)</f>
        <v>0.1</v>
      </c>
      <c r="J391" s="37">
        <f>IF(TechniqueData[[#This Row],[Before Utility (unclipped)]]&gt;1,1, IF(TechniqueData[[#This Row],[Before Utility (unclipped)]]&lt;0,0, TechniqueData[[#This Row],[Before Utility (unclipped)]]))</f>
        <v>0.1</v>
      </c>
      <c r="K391" s="37">
        <f>(TechniqueData[[#This Row],[Num. TID After]]-parameters!$D$10)/(parameters!$D$11-parameters!$D$10)</f>
        <v>0.1</v>
      </c>
      <c r="L391" s="37">
        <f>IF(TechniqueData[[#This Row],[After Utility (unclipped)]]&gt;1,1, IF(TechniqueData[[#This Row],[After Utility (unclipped)]]&lt;0,0, TechniqueData[[#This Row],[After Utility (unclipped)]]))</f>
        <v>0.1</v>
      </c>
      <c r="M391" s="37">
        <v>0</v>
      </c>
      <c r="N391" s="68">
        <v>0</v>
      </c>
      <c r="O391" s="68">
        <v>3</v>
      </c>
      <c r="P391" s="68">
        <v>0</v>
      </c>
      <c r="Q391" s="68">
        <v>0</v>
      </c>
      <c r="R391" s="69" t="s">
        <v>1379</v>
      </c>
      <c r="S391" s="69">
        <v>11</v>
      </c>
      <c r="T391" s="69" t="s">
        <v>1380</v>
      </c>
      <c r="U391" s="69">
        <v>18</v>
      </c>
      <c r="V391" s="37">
        <f>parameters!$J$4*TechniqueData[[#This Row],[Mitigations Utility]] + parameters!$J$5*TechniqueData[[#This Row],[Detections Utility]]</f>
        <v>0.29047633333333334</v>
      </c>
      <c r="W391" s="37">
        <v>29</v>
      </c>
      <c r="X391" s="37">
        <v>0.52727299999999999</v>
      </c>
      <c r="Y391" s="37">
        <v>0.52727299999999999</v>
      </c>
      <c r="Z391" s="37">
        <v>3</v>
      </c>
      <c r="AA391" s="37">
        <v>0.03</v>
      </c>
      <c r="AB391" s="37">
        <v>0.03</v>
      </c>
      <c r="AC391" s="37"/>
      <c r="AD391" s="58" t="s">
        <v>1381</v>
      </c>
      <c r="AE391" s="37" t="str" cm="1">
        <f t="array" ref="AE391">IF(SUMPRODUCT(--(NOT(ISERR(SEARCH({"Process","Command","Script","WMI","Module","Pipe","Service"},AD391)))))&gt;0,"1","0")</f>
        <v>1</v>
      </c>
      <c r="AF391" s="37">
        <v>387</v>
      </c>
      <c r="AG391" s="37" t="str" cm="1">
        <f t="array" ref="AG391">IF(SUMPRODUCT(--(NOT(ISERR(SEARCH({"Network","Firewall"},AD391)))))&gt;0,"1","0")</f>
        <v>0</v>
      </c>
      <c r="AH391" s="37">
        <v>387</v>
      </c>
      <c r="AI391" s="37" t="str" cm="1">
        <f t="array" ref="AI391">IF(SUMPRODUCT(--(NOT(ISERR(SEARCH({"File","Group","Logon","Schedule","User","Registry","Active","Application"},AD391)))))&gt;0,"1","0")</f>
        <v>1</v>
      </c>
      <c r="AJ391" s="37">
        <v>387</v>
      </c>
      <c r="AK391" s="37" t="str" cm="1">
        <f t="array" ref="AK391">IF(SUMPRODUCT(--(NOT(ISERR(SEARCH({"Cloud","Cluster","Container","Image","Instance","Pod","Snapshot","Volume"},AD391)))))&gt;0,"1","0")</f>
        <v>0</v>
      </c>
      <c r="AL391" s="37">
        <v>387</v>
      </c>
      <c r="AM391" s="37" t="str" cm="1">
        <f t="array" ref="AM391">IF(SUMPRODUCT(--(NOT(ISERR(SEARCH({"Drive","Firmware","Host","Kernel"},AD391)))))&gt;0,"1","0")</f>
        <v>0</v>
      </c>
      <c r="AN391" s="37">
        <v>0</v>
      </c>
      <c r="AO391" s="37">
        <v>2</v>
      </c>
      <c r="AP391" s="37">
        <f>parameters!$J$21*TechniqueData[[#This Row],[TAT Utility]]+parameters!$J$22*TechniqueData[[#This Row],[Count Utility]]</f>
        <v>0.36666666666666664</v>
      </c>
      <c r="AQ391" s="37">
        <f>(TechniqueData[[#This Row],[Total Top Att&amp;ck Score ]]-parameters!$D$19)/(parameters!$D$20-parameters!$D$19)</f>
        <v>201.61594677777779</v>
      </c>
      <c r="AR391" s="37">
        <f>IF(TechniqueData[[#This Row],[TAT Utility (unclipped)]]&gt;1,1, IF(TechniqueData[[#This Row],[TAT Utility (unclipped)]]&lt;0,0, TechniqueData[[#This Row],[TAT Utility (unclipped)]]) )</f>
        <v>1</v>
      </c>
      <c r="AS391" s="37">
        <f>(TechniqueData[[#This Row],[Ransomware (Total '# of ATT&amp;CK Observations)]]-parameters!$D$21)/(parameters!$D$22-parameters!$D$21)</f>
        <v>9.5238095238095233E-2</v>
      </c>
      <c r="AT391" s="37">
        <f>IF(TechniqueData[[#This Row],[Count Utility (unclipped)]]&gt;1,1, IF(TechniqueData[[#This Row],[Count Utility (unclipped)]]&lt;0,0, TechniqueData[[#This Row],[Count Utility (unclipped)]]) )</f>
        <v>9.5238095238095233E-2</v>
      </c>
      <c r="AU39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9.6483784179894183</v>
      </c>
    </row>
    <row r="392" spans="1:47" ht="17" x14ac:dyDescent="0.2">
      <c r="A392" s="37">
        <f>parameters!$J$21*TechniqueData[[#This Row],[TAT Utility]]+parameters!$J$22*TechniqueData[[#This Row],[Count Utility]]</f>
        <v>0.33333333333333331</v>
      </c>
      <c r="B392" s="37">
        <f t="shared" si="6"/>
        <v>310.60022185714291</v>
      </c>
      <c r="C392" s="37" t="s">
        <v>1382</v>
      </c>
      <c r="D392" s="58" t="s">
        <v>1369</v>
      </c>
      <c r="E392" s="37" t="s">
        <v>1383</v>
      </c>
      <c r="F392" s="37">
        <v>1</v>
      </c>
      <c r="G392" s="37">
        <v>1</v>
      </c>
      <c r="H392" s="37">
        <f>parameters!$J$10*TechniqueData[[#This Row],[Before Utility]]+parameters!$J$11*TechniqueData[[#This Row],[After Utility]]</f>
        <v>0.1</v>
      </c>
      <c r="I392" s="37">
        <f>(TechniqueData[[#This Row],[Num. TID Before]]-parameters!$D$8)/(parameters!$D$9-parameters!$D$8)</f>
        <v>0.1</v>
      </c>
      <c r="J392" s="37">
        <f>IF(TechniqueData[[#This Row],[Before Utility (unclipped)]]&gt;1,1, IF(TechniqueData[[#This Row],[Before Utility (unclipped)]]&lt;0,0, TechniqueData[[#This Row],[Before Utility (unclipped)]]))</f>
        <v>0.1</v>
      </c>
      <c r="K392" s="37">
        <f>(TechniqueData[[#This Row],[Num. TID After]]-parameters!$D$10)/(parameters!$D$11-parameters!$D$10)</f>
        <v>0.1</v>
      </c>
      <c r="L392" s="37">
        <f>IF(TechniqueData[[#This Row],[After Utility (unclipped)]]&gt;1,1, IF(TechniqueData[[#This Row],[After Utility (unclipped)]]&lt;0,0, TechniqueData[[#This Row],[After Utility (unclipped)]]))</f>
        <v>0.1</v>
      </c>
      <c r="M392" s="37">
        <v>0</v>
      </c>
      <c r="N392" s="68">
        <v>0</v>
      </c>
      <c r="O392" s="68">
        <v>5</v>
      </c>
      <c r="P392" s="68">
        <v>1</v>
      </c>
      <c r="Q392" s="68">
        <v>1</v>
      </c>
      <c r="R392" s="69" t="s">
        <v>141</v>
      </c>
      <c r="S392" s="69">
        <v>3</v>
      </c>
      <c r="T392" s="69" t="s">
        <v>1384</v>
      </c>
      <c r="U392" s="69">
        <v>4</v>
      </c>
      <c r="V392" s="37">
        <f>parameters!$J$4*TechniqueData[[#This Row],[Mitigations Utility]] + parameters!$J$5*TechniqueData[[#This Row],[Detections Utility]]</f>
        <v>0.10000014285714287</v>
      </c>
      <c r="W392" s="37">
        <v>7</v>
      </c>
      <c r="X392" s="37">
        <v>0.127273</v>
      </c>
      <c r="Y392" s="37">
        <v>0.127273</v>
      </c>
      <c r="Z392" s="37">
        <v>7</v>
      </c>
      <c r="AA392" s="37">
        <v>7.0000000000000007E-2</v>
      </c>
      <c r="AB392" s="37">
        <v>7.0000000000000007E-2</v>
      </c>
      <c r="AC392" s="37"/>
      <c r="AD392" s="58" t="s">
        <v>101</v>
      </c>
      <c r="AE392" s="37" t="str" cm="1">
        <f t="array" ref="AE392">IF(SUMPRODUCT(--(NOT(ISERR(SEARCH({"Process","Command","Script","WMI","Module","Pipe","Service"},AD392)))))&gt;0,"1","0")</f>
        <v>1</v>
      </c>
      <c r="AF392" s="37">
        <v>388</v>
      </c>
      <c r="AG392" s="37" t="str" cm="1">
        <f t="array" ref="AG392">IF(SUMPRODUCT(--(NOT(ISERR(SEARCH({"Network","Firewall"},AD392)))))&gt;0,"1","0")</f>
        <v>0</v>
      </c>
      <c r="AH392" s="37">
        <v>388</v>
      </c>
      <c r="AI392" s="37" t="str" cm="1">
        <f t="array" ref="AI392">IF(SUMPRODUCT(--(NOT(ISERR(SEARCH({"File","Group","Logon","Schedule","User","Registry","Active","Application"},AD392)))))&gt;0,"1","0")</f>
        <v>1</v>
      </c>
      <c r="AJ392" s="37">
        <v>388</v>
      </c>
      <c r="AK392" s="37" t="str" cm="1">
        <f t="array" ref="AK392">IF(SUMPRODUCT(--(NOT(ISERR(SEARCH({"Cloud","Cluster","Container","Image","Instance","Pod","Snapshot","Volume"},AD392)))))&gt;0,"1","0")</f>
        <v>0</v>
      </c>
      <c r="AL392" s="37">
        <v>388</v>
      </c>
      <c r="AM392" s="37" t="str" cm="1">
        <f t="array" ref="AM392">IF(SUMPRODUCT(--(NOT(ISERR(SEARCH({"Drive","Firmware","Host","Kernel"},AD392)))))&gt;0,"1","0")</f>
        <v>0</v>
      </c>
      <c r="AN392" s="37">
        <v>0</v>
      </c>
      <c r="AO392" s="37">
        <v>1</v>
      </c>
      <c r="AP392" s="37">
        <f>parameters!$J$21*TechniqueData[[#This Row],[TAT Utility]]+parameters!$J$22*TechniqueData[[#This Row],[Count Utility]]</f>
        <v>0.33333333333333331</v>
      </c>
      <c r="AQ392" s="37">
        <f>(TechniqueData[[#This Row],[Total Top Att&amp;ck Score ]]-parameters!$D$19)/(parameters!$D$20-parameters!$D$19)</f>
        <v>103.5334072857143</v>
      </c>
      <c r="AR392" s="37">
        <f>IF(TechniqueData[[#This Row],[TAT Utility (unclipped)]]&gt;1,1, IF(TechniqueData[[#This Row],[TAT Utility (unclipped)]]&lt;0,0, TechniqueData[[#This Row],[TAT Utility (unclipped)]]) )</f>
        <v>1</v>
      </c>
      <c r="AS392" s="37">
        <f>(TechniqueData[[#This Row],[Ransomware (Total '# of ATT&amp;CK Observations)]]-parameters!$D$21)/(parameters!$D$22-parameters!$D$21)</f>
        <v>4.7619047619047616E-2</v>
      </c>
      <c r="AT392" s="37">
        <f>IF(TechniqueData[[#This Row],[Count Utility (unclipped)]]&gt;1,1, IF(TechniqueData[[#This Row],[Count Utility (unclipped)]]&lt;0,0, TechniqueData[[#This Row],[Count Utility (unclipped)]]) )</f>
        <v>4.7619047619047616E-2</v>
      </c>
      <c r="AU39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2.4888906496598642</v>
      </c>
    </row>
    <row r="393" spans="1:47" ht="16" customHeight="1" x14ac:dyDescent="0.2">
      <c r="A393" s="37">
        <f>parameters!$J$21*TechniqueData[[#This Row],[TAT Utility]]+parameters!$J$22*TechniqueData[[#This Row],[Count Utility]]</f>
        <v>0.33333333333333331</v>
      </c>
      <c r="B393" s="37">
        <f t="shared" si="6"/>
        <v>674.70029657142857</v>
      </c>
      <c r="C393" s="37" t="s">
        <v>1385</v>
      </c>
      <c r="D393" s="58" t="s">
        <v>1369</v>
      </c>
      <c r="E393" s="37" t="s">
        <v>1386</v>
      </c>
      <c r="F393" s="37">
        <v>1</v>
      </c>
      <c r="G393" s="37">
        <v>1</v>
      </c>
      <c r="H393" s="37">
        <f>parameters!$J$10*TechniqueData[[#This Row],[Before Utility]]+parameters!$J$11*TechniqueData[[#This Row],[After Utility]]</f>
        <v>0.1</v>
      </c>
      <c r="I393" s="37">
        <f>(TechniqueData[[#This Row],[Num. TID Before]]-parameters!$D$8)/(parameters!$D$9-parameters!$D$8)</f>
        <v>0.1</v>
      </c>
      <c r="J393" s="37">
        <f>IF(TechniqueData[[#This Row],[Before Utility (unclipped)]]&gt;1,1, IF(TechniqueData[[#This Row],[Before Utility (unclipped)]]&lt;0,0, TechniqueData[[#This Row],[Before Utility (unclipped)]]))</f>
        <v>0.1</v>
      </c>
      <c r="K393" s="37">
        <f>(TechniqueData[[#This Row],[Num. TID After]]-parameters!$D$10)/(parameters!$D$11-parameters!$D$10)</f>
        <v>0.1</v>
      </c>
      <c r="L393" s="37">
        <f>IF(TechniqueData[[#This Row],[After Utility (unclipped)]]&gt;1,1, IF(TechniqueData[[#This Row],[After Utility (unclipped)]]&lt;0,0, TechniqueData[[#This Row],[After Utility (unclipped)]]))</f>
        <v>0.1</v>
      </c>
      <c r="M393" s="37">
        <v>0</v>
      </c>
      <c r="N393" s="68">
        <v>0</v>
      </c>
      <c r="O393" s="68">
        <v>0</v>
      </c>
      <c r="P393" s="68">
        <v>0</v>
      </c>
      <c r="Q393" s="68">
        <v>0</v>
      </c>
      <c r="R393" s="69" t="s">
        <v>1387</v>
      </c>
      <c r="S393" s="69">
        <v>13</v>
      </c>
      <c r="T393" s="69" t="s">
        <v>1388</v>
      </c>
      <c r="U393" s="69">
        <v>22</v>
      </c>
      <c r="V393" s="37">
        <f>parameters!$J$4*TechniqueData[[#This Row],[Mitigations Utility]] + parameters!$J$5*TechniqueData[[#This Row],[Detections Utility]]</f>
        <v>0.33333352380952386</v>
      </c>
      <c r="W393" s="37">
        <v>35</v>
      </c>
      <c r="X393" s="37">
        <v>0.63636400000000004</v>
      </c>
      <c r="Y393" s="37">
        <v>0.63636400000000004</v>
      </c>
      <c r="Z393" s="37">
        <v>0</v>
      </c>
      <c r="AA393" s="37">
        <v>0</v>
      </c>
      <c r="AB393" s="37">
        <v>0</v>
      </c>
      <c r="AC393" s="37"/>
      <c r="AD393" s="58" t="s">
        <v>101</v>
      </c>
      <c r="AE393" s="37" t="str" cm="1">
        <f t="array" ref="AE393">IF(SUMPRODUCT(--(NOT(ISERR(SEARCH({"Process","Command","Script","WMI","Module","Pipe","Service"},AD393)))))&gt;0,"1","0")</f>
        <v>1</v>
      </c>
      <c r="AF393" s="37">
        <v>389</v>
      </c>
      <c r="AG393" s="37" t="str" cm="1">
        <f t="array" ref="AG393">IF(SUMPRODUCT(--(NOT(ISERR(SEARCH({"Network","Firewall"},AD393)))))&gt;0,"1","0")</f>
        <v>0</v>
      </c>
      <c r="AH393" s="37">
        <v>389</v>
      </c>
      <c r="AI393" s="37" t="str" cm="1">
        <f t="array" ref="AI393">IF(SUMPRODUCT(--(NOT(ISERR(SEARCH({"File","Group","Logon","Schedule","User","Registry","Active","Application"},AD393)))))&gt;0,"1","0")</f>
        <v>1</v>
      </c>
      <c r="AJ393" s="37">
        <v>389</v>
      </c>
      <c r="AK393" s="37" t="str" cm="1">
        <f t="array" ref="AK393">IF(SUMPRODUCT(--(NOT(ISERR(SEARCH({"Cloud","Cluster","Container","Image","Instance","Pod","Snapshot","Volume"},AD393)))))&gt;0,"1","0")</f>
        <v>0</v>
      </c>
      <c r="AL393" s="37">
        <v>389</v>
      </c>
      <c r="AM393" s="37" t="str" cm="1">
        <f t="array" ref="AM393">IF(SUMPRODUCT(--(NOT(ISERR(SEARCH({"Drive","Firmware","Host","Kernel"},AD393)))))&gt;0,"1","0")</f>
        <v>0</v>
      </c>
      <c r="AN393" s="37">
        <v>0</v>
      </c>
      <c r="AO393" s="37">
        <v>1</v>
      </c>
      <c r="AP393" s="37">
        <f>parameters!$J$21*TechniqueData[[#This Row],[TAT Utility]]+parameters!$J$22*TechniqueData[[#This Row],[Count Utility]]</f>
        <v>0.33333333333333331</v>
      </c>
      <c r="AQ393" s="37">
        <f>(TechniqueData[[#This Row],[Total Top Att&amp;ck Score ]]-parameters!$D$19)/(parameters!$D$20-parameters!$D$19)</f>
        <v>224.90009885714286</v>
      </c>
      <c r="AR393" s="37">
        <f>IF(TechniqueData[[#This Row],[TAT Utility (unclipped)]]&gt;1,1, IF(TechniqueData[[#This Row],[TAT Utility (unclipped)]]&lt;0,0, TechniqueData[[#This Row],[TAT Utility (unclipped)]]) )</f>
        <v>1</v>
      </c>
      <c r="AS393" s="37">
        <f>(TechniqueData[[#This Row],[Ransomware (Total '# of ATT&amp;CK Observations)]]-parameters!$D$21)/(parameters!$D$22-parameters!$D$21)</f>
        <v>4.7619047619047616E-2</v>
      </c>
      <c r="AT393" s="37">
        <f>IF(TechniqueData[[#This Row],[Count Utility (unclipped)]]&gt;1,1, IF(TechniqueData[[#This Row],[Count Utility (unclipped)]]&lt;0,0, TechniqueData[[#This Row],[Count Utility (unclipped)]]) )</f>
        <v>4.7619047619047616E-2</v>
      </c>
      <c r="AU39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5.3785737823129249</v>
      </c>
    </row>
    <row r="394" spans="1:47" ht="17" x14ac:dyDescent="0.2">
      <c r="A394" s="37">
        <f>parameters!$J$21*TechniqueData[[#This Row],[TAT Utility]]+parameters!$J$22*TechniqueData[[#This Row],[Count Utility]]</f>
        <v>0.3</v>
      </c>
      <c r="B394" s="37">
        <f t="shared" si="6"/>
        <v>527.76681533333328</v>
      </c>
      <c r="C394" s="37" t="s">
        <v>1389</v>
      </c>
      <c r="D394" s="58" t="s">
        <v>1369</v>
      </c>
      <c r="E394" s="37" t="s">
        <v>1390</v>
      </c>
      <c r="F394" s="37">
        <v>1</v>
      </c>
      <c r="G394" s="37">
        <v>1</v>
      </c>
      <c r="H394" s="37">
        <f>parameters!$J$10*TechniqueData[[#This Row],[Before Utility]]+parameters!$J$11*TechniqueData[[#This Row],[After Utility]]</f>
        <v>0.1</v>
      </c>
      <c r="I394" s="37">
        <f>(TechniqueData[[#This Row],[Num. TID Before]]-parameters!$D$8)/(parameters!$D$9-parameters!$D$8)</f>
        <v>0.1</v>
      </c>
      <c r="J394" s="37">
        <f>IF(TechniqueData[[#This Row],[Before Utility (unclipped)]]&gt;1,1, IF(TechniqueData[[#This Row],[Before Utility (unclipped)]]&lt;0,0, TechniqueData[[#This Row],[Before Utility (unclipped)]]))</f>
        <v>0.1</v>
      </c>
      <c r="K394" s="37">
        <f>(TechniqueData[[#This Row],[Num. TID After]]-parameters!$D$10)/(parameters!$D$11-parameters!$D$10)</f>
        <v>0.1</v>
      </c>
      <c r="L394" s="37">
        <f>IF(TechniqueData[[#This Row],[After Utility (unclipped)]]&gt;1,1, IF(TechniqueData[[#This Row],[After Utility (unclipped)]]&lt;0,0, TechniqueData[[#This Row],[After Utility (unclipped)]]))</f>
        <v>0.1</v>
      </c>
      <c r="M394" s="37">
        <v>0</v>
      </c>
      <c r="N394" s="68">
        <v>0</v>
      </c>
      <c r="O394" s="68">
        <v>4</v>
      </c>
      <c r="P394" s="68">
        <v>0</v>
      </c>
      <c r="Q394" s="68">
        <v>0</v>
      </c>
      <c r="R394" s="69" t="s">
        <v>1391</v>
      </c>
      <c r="S394" s="69">
        <v>10</v>
      </c>
      <c r="T394" s="69" t="s">
        <v>1392</v>
      </c>
      <c r="U394" s="69">
        <v>13</v>
      </c>
      <c r="V394" s="37">
        <f>parameters!$J$4*TechniqueData[[#This Row],[Mitigations Utility]] + parameters!$J$5*TechniqueData[[#This Row],[Detections Utility]]</f>
        <v>0.23809533333333333</v>
      </c>
      <c r="W394" s="37">
        <v>23</v>
      </c>
      <c r="X394" s="37">
        <v>0.418182</v>
      </c>
      <c r="Y394" s="37">
        <v>0.418182</v>
      </c>
      <c r="Z394" s="37">
        <v>4</v>
      </c>
      <c r="AA394" s="37">
        <v>0.04</v>
      </c>
      <c r="AB394" s="37">
        <v>0.04</v>
      </c>
      <c r="AC394" s="37"/>
      <c r="AD394" s="58" t="s">
        <v>1393</v>
      </c>
      <c r="AE394" s="37" t="str" cm="1">
        <f t="array" ref="AE394">IF(SUMPRODUCT(--(NOT(ISERR(SEARCH({"Process","Command","Script","WMI","Module","Pipe","Service"},AD394)))))&gt;0,"1","0")</f>
        <v>0</v>
      </c>
      <c r="AF394" s="37">
        <v>390</v>
      </c>
      <c r="AG394" s="37" t="str" cm="1">
        <f t="array" ref="AG394">IF(SUMPRODUCT(--(NOT(ISERR(SEARCH({"Network","Firewall"},AD394)))))&gt;0,"1","0")</f>
        <v>0</v>
      </c>
      <c r="AH394" s="37">
        <v>390</v>
      </c>
      <c r="AI394" s="37" t="str" cm="1">
        <f t="array" ref="AI394">IF(SUMPRODUCT(--(NOT(ISERR(SEARCH({"File","Group","Logon","Schedule","User","Registry","Active","Application"},AD394)))))&gt;0,"1","0")</f>
        <v>1</v>
      </c>
      <c r="AJ394" s="37">
        <v>390</v>
      </c>
      <c r="AK394" s="37" t="str" cm="1">
        <f t="array" ref="AK394">IF(SUMPRODUCT(--(NOT(ISERR(SEARCH({"Cloud","Cluster","Container","Image","Instance","Pod","Snapshot","Volume"},AD394)))))&gt;0,"1","0")</f>
        <v>0</v>
      </c>
      <c r="AL394" s="37">
        <v>390</v>
      </c>
      <c r="AM394" s="37" t="str" cm="1">
        <f t="array" ref="AM394">IF(SUMPRODUCT(--(NOT(ISERR(SEARCH({"Drive","Firmware","Host","Kernel"},AD394)))))&gt;0,"1","0")</f>
        <v>0</v>
      </c>
      <c r="AN394" s="37">
        <v>0</v>
      </c>
      <c r="AO394" s="37">
        <v>0</v>
      </c>
      <c r="AP394" s="37">
        <f>parameters!$J$21*TechniqueData[[#This Row],[TAT Utility]]+parameters!$J$22*TechniqueData[[#This Row],[Count Utility]]</f>
        <v>0.3</v>
      </c>
      <c r="AQ394" s="37">
        <f>(TechniqueData[[#This Row],[Total Top Att&amp;ck Score ]]-parameters!$D$19)/(parameters!$D$20-parameters!$D$19)</f>
        <v>175.92227177777775</v>
      </c>
      <c r="AR394" s="37">
        <f>IF(TechniqueData[[#This Row],[TAT Utility (unclipped)]]&gt;1,1, IF(TechniqueData[[#This Row],[TAT Utility (unclipped)]]&lt;0,0, TechniqueData[[#This Row],[TAT Utility (unclipped)]]) )</f>
        <v>1</v>
      </c>
      <c r="AS394" s="37">
        <f>(TechniqueData[[#This Row],[Ransomware (Total '# of ATT&amp;CK Observations)]]-parameters!$D$21)/(parameters!$D$22-parameters!$D$21)</f>
        <v>0</v>
      </c>
      <c r="AT394" s="37">
        <f>IF(TechniqueData[[#This Row],[Count Utility (unclipped)]]&gt;1,1, IF(TechniqueData[[#This Row],[Count Utility (unclipped)]]&lt;0,0, TechniqueData[[#This Row],[Count Utility (unclipped)]]) )</f>
        <v>0</v>
      </c>
      <c r="AU39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5" spans="1:47" ht="17" x14ac:dyDescent="0.2">
      <c r="A395" s="37">
        <f>parameters!$J$21*TechniqueData[[#This Row],[TAT Utility]]+parameters!$J$22*TechniqueData[[#This Row],[Count Utility]]</f>
        <v>0.3</v>
      </c>
      <c r="B395" s="37">
        <f t="shared" si="6"/>
        <v>499.30952380952385</v>
      </c>
      <c r="C395" s="37" t="s">
        <v>1394</v>
      </c>
      <c r="D395" s="58" t="s">
        <v>1369</v>
      </c>
      <c r="E395" s="37" t="s">
        <v>1395</v>
      </c>
      <c r="F395" s="37">
        <v>1</v>
      </c>
      <c r="G395" s="37">
        <v>1</v>
      </c>
      <c r="H395" s="37">
        <f>parameters!$J$10*TechniqueData[[#This Row],[Before Utility]]+parameters!$J$11*TechniqueData[[#This Row],[After Utility]]</f>
        <v>0.1</v>
      </c>
      <c r="I395" s="37">
        <f>(TechniqueData[[#This Row],[Num. TID Before]]-parameters!$D$8)/(parameters!$D$9-parameters!$D$8)</f>
        <v>0.1</v>
      </c>
      <c r="J395" s="37">
        <f>IF(TechniqueData[[#This Row],[Before Utility (unclipped)]]&gt;1,1, IF(TechniqueData[[#This Row],[Before Utility (unclipped)]]&lt;0,0, TechniqueData[[#This Row],[Before Utility (unclipped)]]))</f>
        <v>0.1</v>
      </c>
      <c r="K395" s="37">
        <f>(TechniqueData[[#This Row],[Num. TID After]]-parameters!$D$10)/(parameters!$D$11-parameters!$D$10)</f>
        <v>0.1</v>
      </c>
      <c r="L395" s="37">
        <f>IF(TechniqueData[[#This Row],[After Utility (unclipped)]]&gt;1,1, IF(TechniqueData[[#This Row],[After Utility (unclipped)]]&lt;0,0, TechniqueData[[#This Row],[After Utility (unclipped)]]))</f>
        <v>0.1</v>
      </c>
      <c r="M395" s="37">
        <v>0</v>
      </c>
      <c r="N395" s="68">
        <v>0</v>
      </c>
      <c r="O395" s="68">
        <v>2</v>
      </c>
      <c r="P395" s="68">
        <v>0</v>
      </c>
      <c r="Q395" s="68">
        <v>0</v>
      </c>
      <c r="R395" s="69" t="s">
        <v>1396</v>
      </c>
      <c r="S395" s="69">
        <v>9</v>
      </c>
      <c r="T395" s="69" t="s">
        <v>1397</v>
      </c>
      <c r="U395" s="69">
        <v>13</v>
      </c>
      <c r="V395" s="37">
        <f>parameters!$J$4*TechniqueData[[#This Row],[Mitigations Utility]] + parameters!$J$5*TechniqueData[[#This Row],[Detections Utility]]</f>
        <v>0.21904761904761907</v>
      </c>
      <c r="W395" s="37">
        <v>22</v>
      </c>
      <c r="X395" s="37">
        <v>0.4</v>
      </c>
      <c r="Y395" s="37">
        <v>0.4</v>
      </c>
      <c r="Z395" s="37">
        <v>2</v>
      </c>
      <c r="AA395" s="37">
        <v>0.02</v>
      </c>
      <c r="AB395" s="37">
        <v>0.02</v>
      </c>
      <c r="AC395" s="37"/>
      <c r="AD395" s="58" t="s">
        <v>101</v>
      </c>
      <c r="AE395" s="37" t="str" cm="1">
        <f t="array" ref="AE395">IF(SUMPRODUCT(--(NOT(ISERR(SEARCH({"Process","Command","Script","WMI","Module","Pipe","Service"},AD395)))))&gt;0,"1","0")</f>
        <v>1</v>
      </c>
      <c r="AF395" s="37">
        <v>391</v>
      </c>
      <c r="AG395" s="37" t="str" cm="1">
        <f t="array" ref="AG395">IF(SUMPRODUCT(--(NOT(ISERR(SEARCH({"Network","Firewall"},AD395)))))&gt;0,"1","0")</f>
        <v>0</v>
      </c>
      <c r="AH395" s="37">
        <v>391</v>
      </c>
      <c r="AI395" s="37" t="str" cm="1">
        <f t="array" ref="AI395">IF(SUMPRODUCT(--(NOT(ISERR(SEARCH({"File","Group","Logon","Schedule","User","Registry","Active","Application"},AD395)))))&gt;0,"1","0")</f>
        <v>1</v>
      </c>
      <c r="AJ395" s="37">
        <v>391</v>
      </c>
      <c r="AK395" s="37" t="str" cm="1">
        <f t="array" ref="AK395">IF(SUMPRODUCT(--(NOT(ISERR(SEARCH({"Cloud","Cluster","Container","Image","Instance","Pod","Snapshot","Volume"},AD395)))))&gt;0,"1","0")</f>
        <v>0</v>
      </c>
      <c r="AL395" s="37">
        <v>391</v>
      </c>
      <c r="AM395" s="37" t="str" cm="1">
        <f t="array" ref="AM395">IF(SUMPRODUCT(--(NOT(ISERR(SEARCH({"Drive","Firmware","Host","Kernel"},AD395)))))&gt;0,"1","0")</f>
        <v>0</v>
      </c>
      <c r="AN395" s="37">
        <v>0</v>
      </c>
      <c r="AO395" s="37">
        <v>0</v>
      </c>
      <c r="AP395" s="37">
        <f>parameters!$J$21*TechniqueData[[#This Row],[TAT Utility]]+parameters!$J$22*TechniqueData[[#This Row],[Count Utility]]</f>
        <v>0.3</v>
      </c>
      <c r="AQ395" s="37">
        <f>(TechniqueData[[#This Row],[Total Top Att&amp;ck Score ]]-parameters!$D$19)/(parameters!$D$20-parameters!$D$19)</f>
        <v>166.43650793650795</v>
      </c>
      <c r="AR395" s="37">
        <f>IF(TechniqueData[[#This Row],[TAT Utility (unclipped)]]&gt;1,1, IF(TechniqueData[[#This Row],[TAT Utility (unclipped)]]&lt;0,0, TechniqueData[[#This Row],[TAT Utility (unclipped)]]) )</f>
        <v>1</v>
      </c>
      <c r="AS395" s="37">
        <f>(TechniqueData[[#This Row],[Ransomware (Total '# of ATT&amp;CK Observations)]]-parameters!$D$21)/(parameters!$D$22-parameters!$D$21)</f>
        <v>0</v>
      </c>
      <c r="AT395" s="37">
        <f>IF(TechniqueData[[#This Row],[Count Utility (unclipped)]]&gt;1,1, IF(TechniqueData[[#This Row],[Count Utility (unclipped)]]&lt;0,0, TechniqueData[[#This Row],[Count Utility (unclipped)]]) )</f>
        <v>0</v>
      </c>
      <c r="AU39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6" spans="1:47" ht="34" x14ac:dyDescent="0.2">
      <c r="A396" s="37">
        <f>parameters!$J$21*TechniqueData[[#This Row],[TAT Utility]]+parameters!$J$22*TechniqueData[[#This Row],[Count Utility]]</f>
        <v>0.3</v>
      </c>
      <c r="B396" s="37">
        <f t="shared" si="6"/>
        <v>224.14285714285714</v>
      </c>
      <c r="C396" s="37" t="s">
        <v>1398</v>
      </c>
      <c r="D396" s="58" t="s">
        <v>1369</v>
      </c>
      <c r="E396" s="37" t="s">
        <v>1399</v>
      </c>
      <c r="F396" s="37">
        <v>1</v>
      </c>
      <c r="G396" s="37">
        <v>1</v>
      </c>
      <c r="H396" s="37">
        <f>parameters!$J$10*TechniqueData[[#This Row],[Before Utility]]+parameters!$J$11*TechniqueData[[#This Row],[After Utility]]</f>
        <v>0.1</v>
      </c>
      <c r="I396" s="37">
        <f>(TechniqueData[[#This Row],[Num. TID Before]]-parameters!$D$8)/(parameters!$D$9-parameters!$D$8)</f>
        <v>0.1</v>
      </c>
      <c r="J396" s="37">
        <f>IF(TechniqueData[[#This Row],[Before Utility (unclipped)]]&gt;1,1, IF(TechniqueData[[#This Row],[Before Utility (unclipped)]]&lt;0,0, TechniqueData[[#This Row],[Before Utility (unclipped)]]))</f>
        <v>0.1</v>
      </c>
      <c r="K396" s="37">
        <f>(TechniqueData[[#This Row],[Num. TID After]]-parameters!$D$10)/(parameters!$D$11-parameters!$D$10)</f>
        <v>0.1</v>
      </c>
      <c r="L396" s="37">
        <f>IF(TechniqueData[[#This Row],[After Utility (unclipped)]]&gt;1,1, IF(TechniqueData[[#This Row],[After Utility (unclipped)]]&lt;0,0, TechniqueData[[#This Row],[After Utility (unclipped)]]))</f>
        <v>0.1</v>
      </c>
      <c r="M396" s="37">
        <v>0</v>
      </c>
      <c r="N396" s="68">
        <v>0</v>
      </c>
      <c r="O396" s="68">
        <v>2</v>
      </c>
      <c r="P396" s="68">
        <v>5</v>
      </c>
      <c r="Q396" s="68">
        <v>2</v>
      </c>
      <c r="R396" s="69"/>
      <c r="S396" s="69">
        <v>0</v>
      </c>
      <c r="T396" s="69" t="s">
        <v>1400</v>
      </c>
      <c r="U396" s="69">
        <v>0</v>
      </c>
      <c r="V396" s="37">
        <f>parameters!$J$4*TechniqueData[[#This Row],[Mitigations Utility]] + parameters!$J$5*TechniqueData[[#This Row],[Detections Utility]]</f>
        <v>4.2857142857142851E-2</v>
      </c>
      <c r="W396" s="37">
        <v>0</v>
      </c>
      <c r="X396" s="37">
        <v>0</v>
      </c>
      <c r="Y396" s="37">
        <v>0</v>
      </c>
      <c r="Z396" s="37">
        <v>9</v>
      </c>
      <c r="AA396" s="37">
        <v>0.09</v>
      </c>
      <c r="AB396" s="37">
        <v>0.09</v>
      </c>
      <c r="AC396" s="37"/>
      <c r="AD396" s="58" t="s">
        <v>1401</v>
      </c>
      <c r="AE396" s="37" t="str" cm="1">
        <f t="array" ref="AE396">IF(SUMPRODUCT(--(NOT(ISERR(SEARCH({"Process","Command","Script","WMI","Module","Pipe","Service"},AD396)))))&gt;0,"1","0")</f>
        <v>1</v>
      </c>
      <c r="AF396" s="37">
        <v>392</v>
      </c>
      <c r="AG396" s="37" t="str" cm="1">
        <f t="array" ref="AG396">IF(SUMPRODUCT(--(NOT(ISERR(SEARCH({"Network","Firewall"},AD396)))))&gt;0,"1","0")</f>
        <v>0</v>
      </c>
      <c r="AH396" s="37">
        <v>392</v>
      </c>
      <c r="AI396" s="37" t="str" cm="1">
        <f t="array" ref="AI396">IF(SUMPRODUCT(--(NOT(ISERR(SEARCH({"File","Group","Logon","Schedule","User","Registry","Active","Application"},AD396)))))&gt;0,"1","0")</f>
        <v>1</v>
      </c>
      <c r="AJ396" s="37">
        <v>392</v>
      </c>
      <c r="AK396" s="37" t="str" cm="1">
        <f t="array" ref="AK396">IF(SUMPRODUCT(--(NOT(ISERR(SEARCH({"Cloud","Cluster","Container","Image","Instance","Pod","Snapshot","Volume"},AD396)))))&gt;0,"1","0")</f>
        <v>0</v>
      </c>
      <c r="AL396" s="37">
        <v>392</v>
      </c>
      <c r="AM396" s="37" t="str" cm="1">
        <f t="array" ref="AM396">IF(SUMPRODUCT(--(NOT(ISERR(SEARCH({"Drive","Firmware","Host","Kernel"},AD396)))))&gt;0,"1","0")</f>
        <v>0</v>
      </c>
      <c r="AN396" s="37">
        <v>0</v>
      </c>
      <c r="AO396" s="37"/>
      <c r="AP396" s="37">
        <f>parameters!$J$21*TechniqueData[[#This Row],[TAT Utility]]+parameters!$J$22*TechniqueData[[#This Row],[Count Utility]]</f>
        <v>0.3</v>
      </c>
      <c r="AQ396" s="37">
        <f>(TechniqueData[[#This Row],[Total Top Att&amp;ck Score ]]-parameters!$D$19)/(parameters!$D$20-parameters!$D$19)</f>
        <v>74.714285714285708</v>
      </c>
      <c r="AR396" s="37">
        <f>IF(TechniqueData[[#This Row],[TAT Utility (unclipped)]]&gt;1,1, IF(TechniqueData[[#This Row],[TAT Utility (unclipped)]]&lt;0,0, TechniqueData[[#This Row],[TAT Utility (unclipped)]]) )</f>
        <v>1</v>
      </c>
      <c r="AS396" s="37">
        <f>(TechniqueData[[#This Row],[Ransomware (Total '# of ATT&amp;CK Observations)]]-parameters!$D$21)/(parameters!$D$22-parameters!$D$21)</f>
        <v>0</v>
      </c>
      <c r="AT396" s="37">
        <f>IF(TechniqueData[[#This Row],[Count Utility (unclipped)]]&gt;1,1, IF(TechniqueData[[#This Row],[Count Utility (unclipped)]]&lt;0,0, TechniqueData[[#This Row],[Count Utility (unclipped)]]) )</f>
        <v>0</v>
      </c>
      <c r="AU39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7" spans="1:47" ht="17" x14ac:dyDescent="0.2">
      <c r="A397" s="37">
        <f>parameters!$J$21*TechniqueData[[#This Row],[TAT Utility]]+parameters!$J$22*TechniqueData[[#This Row],[Count Utility]]</f>
        <v>0.3</v>
      </c>
      <c r="B397" s="37">
        <f t="shared" si="6"/>
        <v>157.30000000000001</v>
      </c>
      <c r="C397" s="37" t="s">
        <v>3793</v>
      </c>
      <c r="D397" s="58" t="s">
        <v>1369</v>
      </c>
      <c r="E397" s="37" t="s">
        <v>3794</v>
      </c>
      <c r="F397" s="37">
        <v>1</v>
      </c>
      <c r="G397" s="37">
        <v>1</v>
      </c>
      <c r="H397" s="37">
        <f>parameters!$J$10*TechniqueData[[#This Row],[Before Utility]]+parameters!$J$11*TechniqueData[[#This Row],[After Utility]]</f>
        <v>0.1</v>
      </c>
      <c r="I397" s="37">
        <f>(TechniqueData[[#This Row],[Num. TID Before]]-parameters!$D$8)/(parameters!$D$9-parameters!$D$8)</f>
        <v>0.1</v>
      </c>
      <c r="J397" s="37">
        <f>IF(TechniqueData[[#This Row],[Before Utility (unclipped)]]&gt;1,1, IF(TechniqueData[[#This Row],[Before Utility (unclipped)]]&lt;0,0, TechniqueData[[#This Row],[Before Utility (unclipped)]]))</f>
        <v>0.1</v>
      </c>
      <c r="K397" s="37">
        <f>(TechniqueData[[#This Row],[Num. TID After]]-parameters!$D$10)/(parameters!$D$11-parameters!$D$10)</f>
        <v>0.1</v>
      </c>
      <c r="L397" s="37">
        <f>IF(TechniqueData[[#This Row],[After Utility (unclipped)]]&gt;1,1, IF(TechniqueData[[#This Row],[After Utility (unclipped)]]&lt;0,0, TechniqueData[[#This Row],[After Utility (unclipped)]]))</f>
        <v>0.1</v>
      </c>
      <c r="M397" s="37">
        <v>0</v>
      </c>
      <c r="N397" s="68">
        <v>0</v>
      </c>
      <c r="O397" s="68">
        <v>0</v>
      </c>
      <c r="P397" s="68">
        <v>0</v>
      </c>
      <c r="Q397" s="68">
        <v>0</v>
      </c>
      <c r="R397" s="69"/>
      <c r="S397" s="69"/>
      <c r="T397" s="69"/>
      <c r="U397" s="69"/>
      <c r="V397" s="37">
        <f>parameters!$J$4*TechniqueData[[#This Row],[Mitigations Utility]] + parameters!$J$5*TechniqueData[[#This Row],[Detections Utility]]</f>
        <v>0</v>
      </c>
      <c r="W397" s="37"/>
      <c r="X397" s="37"/>
      <c r="Y397" s="37"/>
      <c r="Z397" s="37"/>
      <c r="AA397" s="37"/>
      <c r="AB397" s="37"/>
      <c r="AC397" s="37"/>
      <c r="AD397" s="58" t="s">
        <v>227</v>
      </c>
      <c r="AE397" s="37" t="str" cm="1">
        <f t="array" ref="AE397">IF(SUMPRODUCT(--(NOT(ISERR(SEARCH({"Process","Command","Script","WMI","Module","Pipe","Service"},AD397)))))&gt;0,"1","0")</f>
        <v>0</v>
      </c>
      <c r="AF397" s="37">
        <v>393</v>
      </c>
      <c r="AG397" s="37" t="str" cm="1">
        <f t="array" ref="AG397">IF(SUMPRODUCT(--(NOT(ISERR(SEARCH({"Network","Firewall"},AD397)))))&gt;0,"1","0")</f>
        <v>0</v>
      </c>
      <c r="AH397" s="37">
        <v>393</v>
      </c>
      <c r="AI397" s="37" t="str" cm="1">
        <f t="array" ref="AI397">IF(SUMPRODUCT(--(NOT(ISERR(SEARCH({"File","Group","Logon","Schedule","User","Registry","Active","Application"},AD397)))))&gt;0,"1","0")</f>
        <v>1</v>
      </c>
      <c r="AJ397" s="37">
        <v>393</v>
      </c>
      <c r="AK397" s="37" t="str" cm="1">
        <f t="array" ref="AK397">IF(SUMPRODUCT(--(NOT(ISERR(SEARCH({"Cloud","Cluster","Container","Image","Instance","Pod","Snapshot","Volume"},AD397)))))&gt;0,"1","0")</f>
        <v>0</v>
      </c>
      <c r="AL397" s="37">
        <v>393</v>
      </c>
      <c r="AM397" s="37" t="str" cm="1">
        <f t="array" ref="AM397">IF(SUMPRODUCT(--(NOT(ISERR(SEARCH({"Drive","Firmware","Host","Kernel"},AD397)))))&gt;0,"1","0")</f>
        <v>0</v>
      </c>
      <c r="AN397" s="37"/>
      <c r="AO397" s="37"/>
      <c r="AP397" s="37">
        <f>parameters!$J$21*TechniqueData[[#This Row],[TAT Utility]]+parameters!$J$22*TechniqueData[[#This Row],[Count Utility]]</f>
        <v>0.3</v>
      </c>
      <c r="AQ397" s="37">
        <f>(TechniqueData[[#This Row],[Total Top Att&amp;ck Score ]]-parameters!$D$19)/(parameters!$D$20-parameters!$D$19)</f>
        <v>52.433333333333337</v>
      </c>
      <c r="AR397" s="37">
        <f>IF(TechniqueData[[#This Row],[TAT Utility (unclipped)]]&gt;1,1, IF(TechniqueData[[#This Row],[TAT Utility (unclipped)]]&lt;0,0, TechniqueData[[#This Row],[TAT Utility (unclipped)]]) )</f>
        <v>1</v>
      </c>
      <c r="AS397" s="37">
        <f>(TechniqueData[[#This Row],[Ransomware (Total '# of ATT&amp;CK Observations)]]-parameters!$D$21)/(parameters!$D$22-parameters!$D$21)</f>
        <v>0</v>
      </c>
      <c r="AT397" s="37">
        <f>IF(TechniqueData[[#This Row],[Count Utility (unclipped)]]&gt;1,1, IF(TechniqueData[[#This Row],[Count Utility (unclipped)]]&lt;0,0, TechniqueData[[#This Row],[Count Utility (unclipped)]]) )</f>
        <v>0</v>
      </c>
      <c r="AU39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8" spans="1:47" ht="85" x14ac:dyDescent="0.2">
      <c r="A398" s="37">
        <f>parameters!$J$21*TechniqueData[[#This Row],[TAT Utility]]+parameters!$J$22*TechniqueData[[#This Row],[Count Utility]]</f>
        <v>0.3</v>
      </c>
      <c r="B398" s="37">
        <f t="shared" si="6"/>
        <v>602.81913880952379</v>
      </c>
      <c r="C398" s="37" t="s">
        <v>1402</v>
      </c>
      <c r="D398" s="58" t="s">
        <v>1403</v>
      </c>
      <c r="E398" s="37"/>
      <c r="F398" s="37">
        <v>1</v>
      </c>
      <c r="G398" s="37">
        <v>1</v>
      </c>
      <c r="H398" s="37">
        <f>parameters!$J$10*TechniqueData[[#This Row],[Before Utility]]+parameters!$J$11*TechniqueData[[#This Row],[After Utility]]</f>
        <v>0.1</v>
      </c>
      <c r="I398" s="37">
        <f>(TechniqueData[[#This Row],[Num. TID Before]]-parameters!$D$8)/(parameters!$D$9-parameters!$D$8)</f>
        <v>0.1</v>
      </c>
      <c r="J398" s="37">
        <f>IF(TechniqueData[[#This Row],[Before Utility (unclipped)]]&gt;1,1, IF(TechniqueData[[#This Row],[Before Utility (unclipped)]]&lt;0,0, TechniqueData[[#This Row],[Before Utility (unclipped)]]))</f>
        <v>0.1</v>
      </c>
      <c r="K398" s="37">
        <f>(TechniqueData[[#This Row],[Num. TID After]]-parameters!$D$10)/(parameters!$D$11-parameters!$D$10)</f>
        <v>0.1</v>
      </c>
      <c r="L398" s="37">
        <f>IF(TechniqueData[[#This Row],[After Utility (unclipped)]]&gt;1,1, IF(TechniqueData[[#This Row],[After Utility (unclipped)]]&lt;0,0, TechniqueData[[#This Row],[After Utility (unclipped)]]))</f>
        <v>0.1</v>
      </c>
      <c r="M398" s="37">
        <v>3.9399999999999998E-2</v>
      </c>
      <c r="N398" s="68">
        <v>0</v>
      </c>
      <c r="O398" s="68">
        <v>1</v>
      </c>
      <c r="P398" s="68">
        <v>0</v>
      </c>
      <c r="Q398" s="68">
        <v>0</v>
      </c>
      <c r="R398" s="69" t="s">
        <v>1404</v>
      </c>
      <c r="S398" s="69">
        <v>6</v>
      </c>
      <c r="T398" s="69" t="s">
        <v>1405</v>
      </c>
      <c r="U398" s="69">
        <v>19</v>
      </c>
      <c r="V398" s="37">
        <f>parameters!$J$4*TechniqueData[[#This Row],[Mitigations Utility]] + parameters!$J$5*TechniqueData[[#This Row],[Detections Utility]]</f>
        <v>0.24285690476190477</v>
      </c>
      <c r="W398" s="37">
        <v>25</v>
      </c>
      <c r="X398" s="37">
        <v>0.45454499999999998</v>
      </c>
      <c r="Y398" s="37">
        <v>0.45454499999999998</v>
      </c>
      <c r="Z398" s="37">
        <v>1</v>
      </c>
      <c r="AA398" s="37">
        <v>0.01</v>
      </c>
      <c r="AB398" s="37">
        <v>0.01</v>
      </c>
      <c r="AC398" s="37"/>
      <c r="AD398" s="58" t="s">
        <v>1406</v>
      </c>
      <c r="AE398" s="37" t="str" cm="1">
        <f t="array" ref="AE398">IF(SUMPRODUCT(--(NOT(ISERR(SEARCH({"Process","Command","Script","WMI","Module","Pipe","Service"},AD398)))))&gt;0,"1","0")</f>
        <v>1</v>
      </c>
      <c r="AF398" s="37">
        <v>394</v>
      </c>
      <c r="AG398" s="37" t="str" cm="1">
        <f t="array" ref="AG398">IF(SUMPRODUCT(--(NOT(ISERR(SEARCH({"Network","Firewall"},AD398)))))&gt;0,"1","0")</f>
        <v>0</v>
      </c>
      <c r="AH398" s="37">
        <v>394</v>
      </c>
      <c r="AI398" s="37" t="str" cm="1">
        <f t="array" ref="AI398">IF(SUMPRODUCT(--(NOT(ISERR(SEARCH({"File","Group","Logon","Schedule","User","Registry","Active","Application"},AD398)))))&gt;0,"1","0")</f>
        <v>1</v>
      </c>
      <c r="AJ398" s="37">
        <v>394</v>
      </c>
      <c r="AK398" s="37" t="str" cm="1">
        <f t="array" ref="AK398">IF(SUMPRODUCT(--(NOT(ISERR(SEARCH({"Cloud","Cluster","Container","Image","Instance","Pod","Snapshot","Volume"},AD398)))))&gt;0,"1","0")</f>
        <v>0</v>
      </c>
      <c r="AL398" s="37">
        <v>394</v>
      </c>
      <c r="AM398" s="37" t="str" cm="1">
        <f t="array" ref="AM398">IF(SUMPRODUCT(--(NOT(ISERR(SEARCH({"Drive","Firmware","Host","Kernel"},AD398)))))&gt;0,"1","0")</f>
        <v>0</v>
      </c>
      <c r="AN398" s="37">
        <v>0</v>
      </c>
      <c r="AO398" s="37">
        <v>0</v>
      </c>
      <c r="AP398" s="37">
        <f>parameters!$J$21*TechniqueData[[#This Row],[TAT Utility]]+parameters!$J$22*TechniqueData[[#This Row],[Count Utility]]</f>
        <v>0.3</v>
      </c>
      <c r="AQ398" s="37">
        <f>(TechniqueData[[#This Row],[Total Top Att&amp;ck Score ]]-parameters!$D$19)/(parameters!$D$20-parameters!$D$19)</f>
        <v>200.93971293650793</v>
      </c>
      <c r="AR398" s="37">
        <f>IF(TechniqueData[[#This Row],[TAT Utility (unclipped)]]&gt;1,1, IF(TechniqueData[[#This Row],[TAT Utility (unclipped)]]&lt;0,0, TechniqueData[[#This Row],[TAT Utility (unclipped)]]) )</f>
        <v>1</v>
      </c>
      <c r="AS398" s="37">
        <f>(TechniqueData[[#This Row],[Ransomware (Total '# of ATT&amp;CK Observations)]]-parameters!$D$21)/(parameters!$D$22-parameters!$D$21)</f>
        <v>0</v>
      </c>
      <c r="AT398" s="37">
        <f>IF(TechniqueData[[#This Row],[Count Utility (unclipped)]]&gt;1,1, IF(TechniqueData[[#This Row],[Count Utility (unclipped)]]&lt;0,0, TechniqueData[[#This Row],[Count Utility (unclipped)]]) )</f>
        <v>0</v>
      </c>
      <c r="AU39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9" spans="1:47" ht="34" x14ac:dyDescent="0.2">
      <c r="A399" s="37">
        <f>parameters!$J$21*TechniqueData[[#This Row],[TAT Utility]]+parameters!$J$22*TechniqueData[[#This Row],[Count Utility]]</f>
        <v>0.3</v>
      </c>
      <c r="B399" s="37">
        <f t="shared" si="6"/>
        <v>278.55736871428576</v>
      </c>
      <c r="C399" s="37" t="s">
        <v>1407</v>
      </c>
      <c r="D399" s="58" t="s">
        <v>1403</v>
      </c>
      <c r="E399" s="37" t="s">
        <v>1408</v>
      </c>
      <c r="F399" s="37">
        <v>1</v>
      </c>
      <c r="G399" s="37">
        <v>1</v>
      </c>
      <c r="H399" s="37">
        <f>parameters!$J$10*TechniqueData[[#This Row],[Before Utility]]+parameters!$J$11*TechniqueData[[#This Row],[After Utility]]</f>
        <v>0.1</v>
      </c>
      <c r="I399" s="37">
        <f>(TechniqueData[[#This Row],[Num. TID Before]]-parameters!$D$8)/(parameters!$D$9-parameters!$D$8)</f>
        <v>0.1</v>
      </c>
      <c r="J399" s="37">
        <f>IF(TechniqueData[[#This Row],[Before Utility (unclipped)]]&gt;1,1, IF(TechniqueData[[#This Row],[Before Utility (unclipped)]]&lt;0,0, TechniqueData[[#This Row],[Before Utility (unclipped)]]))</f>
        <v>0.1</v>
      </c>
      <c r="K399" s="37">
        <f>(TechniqueData[[#This Row],[Num. TID After]]-parameters!$D$10)/(parameters!$D$11-parameters!$D$10)</f>
        <v>0.1</v>
      </c>
      <c r="L399" s="37">
        <f>IF(TechniqueData[[#This Row],[After Utility (unclipped)]]&gt;1,1, IF(TechniqueData[[#This Row],[After Utility (unclipped)]]&lt;0,0, TechniqueData[[#This Row],[After Utility (unclipped)]]))</f>
        <v>0.1</v>
      </c>
      <c r="M399" s="37">
        <v>0</v>
      </c>
      <c r="N399" s="68">
        <v>0</v>
      </c>
      <c r="O399" s="68">
        <v>1</v>
      </c>
      <c r="P399" s="68">
        <v>1</v>
      </c>
      <c r="Q399" s="68">
        <v>0</v>
      </c>
      <c r="R399" s="69">
        <v>2.5</v>
      </c>
      <c r="S399" s="69">
        <v>1</v>
      </c>
      <c r="T399" s="69" t="s">
        <v>943</v>
      </c>
      <c r="U399" s="69">
        <v>6</v>
      </c>
      <c r="V399" s="37">
        <f>parameters!$J$4*TechniqueData[[#This Row],[Mitigations Utility]] + parameters!$J$5*TechniqueData[[#This Row],[Detections Utility]]</f>
        <v>7.6190619047619049E-2</v>
      </c>
      <c r="W399" s="37">
        <v>7</v>
      </c>
      <c r="X399" s="37">
        <v>0.127273</v>
      </c>
      <c r="Y399" s="37">
        <v>0.127273</v>
      </c>
      <c r="Z399" s="37">
        <v>2</v>
      </c>
      <c r="AA399" s="37">
        <v>0.02</v>
      </c>
      <c r="AB399" s="37">
        <v>0.02</v>
      </c>
      <c r="AC399" s="37"/>
      <c r="AD399" s="58" t="s">
        <v>1409</v>
      </c>
      <c r="AE399" s="37" t="str" cm="1">
        <f t="array" ref="AE399">IF(SUMPRODUCT(--(NOT(ISERR(SEARCH({"Process","Command","Script","WMI","Module","Pipe","Service"},AD399)))))&gt;0,"1","0")</f>
        <v>1</v>
      </c>
      <c r="AF399" s="37">
        <v>395</v>
      </c>
      <c r="AG399" s="37" t="str" cm="1">
        <f t="array" ref="AG399">IF(SUMPRODUCT(--(NOT(ISERR(SEARCH({"Network","Firewall"},AD399)))))&gt;0,"1","0")</f>
        <v>0</v>
      </c>
      <c r="AH399" s="37">
        <v>395</v>
      </c>
      <c r="AI399" s="37" t="str" cm="1">
        <f t="array" ref="AI399">IF(SUMPRODUCT(--(NOT(ISERR(SEARCH({"File","Group","Logon","Schedule","User","Registry","Active","Application"},AD399)))))&gt;0,"1","0")</f>
        <v>1</v>
      </c>
      <c r="AJ399" s="37">
        <v>395</v>
      </c>
      <c r="AK399" s="37" t="str" cm="1">
        <f t="array" ref="AK399">IF(SUMPRODUCT(--(NOT(ISERR(SEARCH({"Cloud","Cluster","Container","Image","Instance","Pod","Snapshot","Volume"},AD399)))))&gt;0,"1","0")</f>
        <v>0</v>
      </c>
      <c r="AL399" s="37">
        <v>395</v>
      </c>
      <c r="AM399" s="37" t="str" cm="1">
        <f t="array" ref="AM399">IF(SUMPRODUCT(--(NOT(ISERR(SEARCH({"Drive","Firmware","Host","Kernel"},AD399)))))&gt;0,"1","0")</f>
        <v>0</v>
      </c>
      <c r="AN399" s="37">
        <v>0</v>
      </c>
      <c r="AO399" s="37">
        <v>0</v>
      </c>
      <c r="AP399" s="37">
        <f>parameters!$J$21*TechniqueData[[#This Row],[TAT Utility]]+parameters!$J$22*TechniqueData[[#This Row],[Count Utility]]</f>
        <v>0.3</v>
      </c>
      <c r="AQ399" s="37">
        <f>(TechniqueData[[#This Row],[Total Top Att&amp;ck Score ]]-parameters!$D$19)/(parameters!$D$20-parameters!$D$19)</f>
        <v>92.852456238095257</v>
      </c>
      <c r="AR399" s="37">
        <f>IF(TechniqueData[[#This Row],[TAT Utility (unclipped)]]&gt;1,1, IF(TechniqueData[[#This Row],[TAT Utility (unclipped)]]&lt;0,0, TechniqueData[[#This Row],[TAT Utility (unclipped)]]) )</f>
        <v>1</v>
      </c>
      <c r="AS399" s="37">
        <f>(TechniqueData[[#This Row],[Ransomware (Total '# of ATT&amp;CK Observations)]]-parameters!$D$21)/(parameters!$D$22-parameters!$D$21)</f>
        <v>0</v>
      </c>
      <c r="AT399" s="37">
        <f>IF(TechniqueData[[#This Row],[Count Utility (unclipped)]]&gt;1,1, IF(TechniqueData[[#This Row],[Count Utility (unclipped)]]&lt;0,0, TechniqueData[[#This Row],[Count Utility (unclipped)]]) )</f>
        <v>0</v>
      </c>
      <c r="AU39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0" spans="1:47" ht="17" x14ac:dyDescent="0.2">
      <c r="A400" s="37">
        <f>parameters!$J$21*TechniqueData[[#This Row],[TAT Utility]]+parameters!$J$22*TechniqueData[[#This Row],[Count Utility]]</f>
        <v>0.36666666666666664</v>
      </c>
      <c r="B400" s="37">
        <f t="shared" si="6"/>
        <v>173.5952380952381</v>
      </c>
      <c r="C400" s="37" t="s">
        <v>1410</v>
      </c>
      <c r="D400" s="58" t="s">
        <v>1403</v>
      </c>
      <c r="E400" s="37" t="s">
        <v>1411</v>
      </c>
      <c r="F400" s="37">
        <v>1</v>
      </c>
      <c r="G400" s="37">
        <v>1</v>
      </c>
      <c r="H400" s="37">
        <f>parameters!$J$10*TechniqueData[[#This Row],[Before Utility]]+parameters!$J$11*TechniqueData[[#This Row],[After Utility]]</f>
        <v>0.1</v>
      </c>
      <c r="I400" s="37">
        <f>(TechniqueData[[#This Row],[Num. TID Before]]-parameters!$D$8)/(parameters!$D$9-parameters!$D$8)</f>
        <v>0.1</v>
      </c>
      <c r="J400" s="37">
        <f>IF(TechniqueData[[#This Row],[Before Utility (unclipped)]]&gt;1,1, IF(TechniqueData[[#This Row],[Before Utility (unclipped)]]&lt;0,0, TechniqueData[[#This Row],[Before Utility (unclipped)]]))</f>
        <v>0.1</v>
      </c>
      <c r="K400" s="37">
        <f>(TechniqueData[[#This Row],[Num. TID After]]-parameters!$D$10)/(parameters!$D$11-parameters!$D$10)</f>
        <v>0.1</v>
      </c>
      <c r="L400" s="37">
        <f>IF(TechniqueData[[#This Row],[After Utility (unclipped)]]&gt;1,1, IF(TechniqueData[[#This Row],[After Utility (unclipped)]]&lt;0,0, TechniqueData[[#This Row],[After Utility (unclipped)]]))</f>
        <v>0.1</v>
      </c>
      <c r="M400" s="37">
        <v>0</v>
      </c>
      <c r="N400" s="68">
        <v>0</v>
      </c>
      <c r="O400" s="68">
        <v>1</v>
      </c>
      <c r="P400" s="68">
        <v>1</v>
      </c>
      <c r="Q400" s="68">
        <v>0</v>
      </c>
      <c r="R400" s="69"/>
      <c r="S400" s="69">
        <v>0</v>
      </c>
      <c r="T400" s="69"/>
      <c r="U400" s="69">
        <v>0</v>
      </c>
      <c r="V400" s="37">
        <f>parameters!$J$4*TechniqueData[[#This Row],[Mitigations Utility]] + parameters!$J$5*TechniqueData[[#This Row],[Detections Utility]]</f>
        <v>9.5238095238095229E-3</v>
      </c>
      <c r="W400" s="37">
        <v>0</v>
      </c>
      <c r="X400" s="37">
        <v>0</v>
      </c>
      <c r="Y400" s="37">
        <v>0</v>
      </c>
      <c r="Z400" s="37">
        <v>2</v>
      </c>
      <c r="AA400" s="37">
        <v>0.02</v>
      </c>
      <c r="AB400" s="37">
        <v>0.02</v>
      </c>
      <c r="AC400" s="37"/>
      <c r="AD400" s="58" t="s">
        <v>218</v>
      </c>
      <c r="AE400" s="37" t="str" cm="1">
        <f t="array" ref="AE400">IF(SUMPRODUCT(--(NOT(ISERR(SEARCH({"Process","Command","Script","WMI","Module","Pipe","Service"},AD400)))))&gt;0,"1","0")</f>
        <v>0</v>
      </c>
      <c r="AF400" s="37">
        <v>396</v>
      </c>
      <c r="AG400" s="37" t="str" cm="1">
        <f t="array" ref="AG400">IF(SUMPRODUCT(--(NOT(ISERR(SEARCH({"Network","Firewall"},AD400)))))&gt;0,"1","0")</f>
        <v>0</v>
      </c>
      <c r="AH400" s="37">
        <v>396</v>
      </c>
      <c r="AI400" s="37" t="str" cm="1">
        <f t="array" ref="AI400">IF(SUMPRODUCT(--(NOT(ISERR(SEARCH({"File","Group","Logon","Schedule","User","Registry","Active","Application"},AD400)))))&gt;0,"1","0")</f>
        <v>1</v>
      </c>
      <c r="AJ400" s="37">
        <v>396</v>
      </c>
      <c r="AK400" s="37" t="str" cm="1">
        <f t="array" ref="AK400">IF(SUMPRODUCT(--(NOT(ISERR(SEARCH({"Cloud","Cluster","Container","Image","Instance","Pod","Snapshot","Volume"},AD400)))))&gt;0,"1","0")</f>
        <v>0</v>
      </c>
      <c r="AL400" s="37">
        <v>396</v>
      </c>
      <c r="AM400" s="37" t="str" cm="1">
        <f t="array" ref="AM400">IF(SUMPRODUCT(--(NOT(ISERR(SEARCH({"Drive","Firmware","Host","Kernel"},AD400)))))&gt;0,"1","0")</f>
        <v>0</v>
      </c>
      <c r="AN400" s="37">
        <v>0</v>
      </c>
      <c r="AO400" s="37">
        <v>2</v>
      </c>
      <c r="AP400" s="37">
        <f>parameters!$J$21*TechniqueData[[#This Row],[TAT Utility]]+parameters!$J$22*TechniqueData[[#This Row],[Count Utility]]</f>
        <v>0.36666666666666664</v>
      </c>
      <c r="AQ400" s="37">
        <f>(TechniqueData[[#This Row],[Total Top Att&amp;ck Score ]]-parameters!$D$19)/(parameters!$D$20-parameters!$D$19)</f>
        <v>57.865079365079367</v>
      </c>
      <c r="AR400" s="37">
        <f>IF(TechniqueData[[#This Row],[TAT Utility (unclipped)]]&gt;1,1, IF(TechniqueData[[#This Row],[TAT Utility (unclipped)]]&lt;0,0, TechniqueData[[#This Row],[TAT Utility (unclipped)]]) )</f>
        <v>1</v>
      </c>
      <c r="AS400" s="37">
        <f>(TechniqueData[[#This Row],[Ransomware (Total '# of ATT&amp;CK Observations)]]-parameters!$D$21)/(parameters!$D$22-parameters!$D$21)</f>
        <v>9.5238095238095233E-2</v>
      </c>
      <c r="AT400" s="37">
        <f>IF(TechniqueData[[#This Row],[Count Utility (unclipped)]]&gt;1,1, IF(TechniqueData[[#This Row],[Count Utility (unclipped)]]&lt;0,0, TechniqueData[[#This Row],[Count Utility (unclipped)]]) )</f>
        <v>9.5238095238095233E-2</v>
      </c>
      <c r="AU40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2.8030990173847314</v>
      </c>
    </row>
    <row r="401" spans="1:47" ht="34" x14ac:dyDescent="0.2">
      <c r="A401" s="37">
        <f>parameters!$J$21*TechniqueData[[#This Row],[TAT Utility]]+parameters!$J$22*TechniqueData[[#This Row],[Count Utility]]</f>
        <v>0.3</v>
      </c>
      <c r="B401" s="37">
        <f t="shared" si="6"/>
        <v>476.69992433333329</v>
      </c>
      <c r="C401" s="37" t="s">
        <v>1412</v>
      </c>
      <c r="D401" s="58" t="s">
        <v>1403</v>
      </c>
      <c r="E401" s="37" t="s">
        <v>1413</v>
      </c>
      <c r="F401" s="37">
        <v>1</v>
      </c>
      <c r="G401" s="37">
        <v>1</v>
      </c>
      <c r="H401" s="37">
        <f>parameters!$J$10*TechniqueData[[#This Row],[Before Utility]]+parameters!$J$11*TechniqueData[[#This Row],[After Utility]]</f>
        <v>0.1</v>
      </c>
      <c r="I401" s="37">
        <f>(TechniqueData[[#This Row],[Num. TID Before]]-parameters!$D$8)/(parameters!$D$9-parameters!$D$8)</f>
        <v>0.1</v>
      </c>
      <c r="J401" s="37">
        <f>IF(TechniqueData[[#This Row],[Before Utility (unclipped)]]&gt;1,1, IF(TechniqueData[[#This Row],[Before Utility (unclipped)]]&lt;0,0, TechniqueData[[#This Row],[Before Utility (unclipped)]]))</f>
        <v>0.1</v>
      </c>
      <c r="K401" s="37">
        <f>(TechniqueData[[#This Row],[Num. TID After]]-parameters!$D$10)/(parameters!$D$11-parameters!$D$10)</f>
        <v>0.1</v>
      </c>
      <c r="L401" s="37">
        <f>IF(TechniqueData[[#This Row],[After Utility (unclipped)]]&gt;1,1, IF(TechniqueData[[#This Row],[After Utility (unclipped)]]&lt;0,0, TechniqueData[[#This Row],[After Utility (unclipped)]]))</f>
        <v>0.1</v>
      </c>
      <c r="M401" s="37">
        <v>0</v>
      </c>
      <c r="N401" s="68">
        <v>1</v>
      </c>
      <c r="O401" s="68">
        <v>5</v>
      </c>
      <c r="P401" s="68">
        <v>2</v>
      </c>
      <c r="Q401" s="68">
        <v>2</v>
      </c>
      <c r="R401" s="69" t="s">
        <v>1414</v>
      </c>
      <c r="S401" s="69">
        <v>6</v>
      </c>
      <c r="T401" s="69" t="s">
        <v>1415</v>
      </c>
      <c r="U401" s="69">
        <v>10</v>
      </c>
      <c r="V401" s="37">
        <f>parameters!$J$4*TechniqueData[[#This Row],[Mitigations Utility]] + parameters!$J$5*TechniqueData[[#This Row],[Detections Utility]]</f>
        <v>0.19999995238095236</v>
      </c>
      <c r="W401" s="37">
        <v>16</v>
      </c>
      <c r="X401" s="37">
        <v>0.29090899999999997</v>
      </c>
      <c r="Y401" s="37">
        <v>0.29090899999999997</v>
      </c>
      <c r="Z401" s="37">
        <v>10</v>
      </c>
      <c r="AA401" s="37">
        <v>0.1</v>
      </c>
      <c r="AB401" s="37">
        <v>0.1</v>
      </c>
      <c r="AC401" s="37"/>
      <c r="AD401" s="58" t="s">
        <v>1416</v>
      </c>
      <c r="AE401" s="37" t="str" cm="1">
        <f t="array" ref="AE401">IF(SUMPRODUCT(--(NOT(ISERR(SEARCH({"Process","Command","Script","WMI","Module","Pipe","Service"},AD401)))))&gt;0,"1","0")</f>
        <v>1</v>
      </c>
      <c r="AF401" s="37">
        <v>397</v>
      </c>
      <c r="AG401" s="37" t="str" cm="1">
        <f t="array" ref="AG401">IF(SUMPRODUCT(--(NOT(ISERR(SEARCH({"Network","Firewall"},AD401)))))&gt;0,"1","0")</f>
        <v>0</v>
      </c>
      <c r="AH401" s="37">
        <v>397</v>
      </c>
      <c r="AI401" s="37" t="str" cm="1">
        <f t="array" ref="AI401">IF(SUMPRODUCT(--(NOT(ISERR(SEARCH({"File","Group","Logon","Schedule","User","Registry","Active","Application"},AD401)))))&gt;0,"1","0")</f>
        <v>1</v>
      </c>
      <c r="AJ401" s="37">
        <v>397</v>
      </c>
      <c r="AK401" s="37" t="str" cm="1">
        <f t="array" ref="AK401">IF(SUMPRODUCT(--(NOT(ISERR(SEARCH({"Cloud","Cluster","Container","Image","Instance","Pod","Snapshot","Volume"},AD401)))))&gt;0,"1","0")</f>
        <v>0</v>
      </c>
      <c r="AL401" s="37">
        <v>397</v>
      </c>
      <c r="AM401" s="37" t="str" cm="1">
        <f t="array" ref="AM401">IF(SUMPRODUCT(--(NOT(ISERR(SEARCH({"Drive","Firmware","Host","Kernel"},AD401)))))&gt;0,"1","0")</f>
        <v>0</v>
      </c>
      <c r="AN401" s="37">
        <v>0</v>
      </c>
      <c r="AO401" s="37">
        <v>0</v>
      </c>
      <c r="AP401" s="37">
        <f>parameters!$J$21*TechniqueData[[#This Row],[TAT Utility]]+parameters!$J$22*TechniqueData[[#This Row],[Count Utility]]</f>
        <v>0.3</v>
      </c>
      <c r="AQ401" s="37">
        <f>(TechniqueData[[#This Row],[Total Top Att&amp;ck Score ]]-parameters!$D$19)/(parameters!$D$20-parameters!$D$19)</f>
        <v>158.89997477777777</v>
      </c>
      <c r="AR401" s="37">
        <f>IF(TechniqueData[[#This Row],[TAT Utility (unclipped)]]&gt;1,1, IF(TechniqueData[[#This Row],[TAT Utility (unclipped)]]&lt;0,0, TechniqueData[[#This Row],[TAT Utility (unclipped)]]) )</f>
        <v>1</v>
      </c>
      <c r="AS401" s="37">
        <f>(TechniqueData[[#This Row],[Ransomware (Total '# of ATT&amp;CK Observations)]]-parameters!$D$21)/(parameters!$D$22-parameters!$D$21)</f>
        <v>0</v>
      </c>
      <c r="AT401" s="37">
        <f>IF(TechniqueData[[#This Row],[Count Utility (unclipped)]]&gt;1,1, IF(TechniqueData[[#This Row],[Count Utility (unclipped)]]&lt;0,0, TechniqueData[[#This Row],[Count Utility (unclipped)]]) )</f>
        <v>0</v>
      </c>
      <c r="AU40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2" spans="1:47" ht="68" x14ac:dyDescent="0.2">
      <c r="A402" s="37">
        <f>parameters!$J$21*TechniqueData[[#This Row],[TAT Utility]]+parameters!$J$22*TechniqueData[[#This Row],[Count Utility]]</f>
        <v>0.3</v>
      </c>
      <c r="B402" s="37">
        <f t="shared" si="6"/>
        <v>333.77127685714288</v>
      </c>
      <c r="C402" s="37" t="s">
        <v>1417</v>
      </c>
      <c r="D402" s="58" t="s">
        <v>1403</v>
      </c>
      <c r="E402" s="37" t="s">
        <v>1418</v>
      </c>
      <c r="F402" s="37">
        <v>1</v>
      </c>
      <c r="G402" s="37">
        <v>1</v>
      </c>
      <c r="H402" s="37">
        <f>parameters!$J$10*TechniqueData[[#This Row],[Before Utility]]+parameters!$J$11*TechniqueData[[#This Row],[After Utility]]</f>
        <v>0.1</v>
      </c>
      <c r="I402" s="37">
        <f>(TechniqueData[[#This Row],[Num. TID Before]]-parameters!$D$8)/(parameters!$D$9-parameters!$D$8)</f>
        <v>0.1</v>
      </c>
      <c r="J402" s="37">
        <f>IF(TechniqueData[[#This Row],[Before Utility (unclipped)]]&gt;1,1, IF(TechniqueData[[#This Row],[Before Utility (unclipped)]]&lt;0,0, TechniqueData[[#This Row],[Before Utility (unclipped)]]))</f>
        <v>0.1</v>
      </c>
      <c r="K402" s="37">
        <f>(TechniqueData[[#This Row],[Num. TID After]]-parameters!$D$10)/(parameters!$D$11-parameters!$D$10)</f>
        <v>0.1</v>
      </c>
      <c r="L402" s="37">
        <f>IF(TechniqueData[[#This Row],[After Utility (unclipped)]]&gt;1,1, IF(TechniqueData[[#This Row],[After Utility (unclipped)]]&lt;0,0, TechniqueData[[#This Row],[After Utility (unclipped)]]))</f>
        <v>0.1</v>
      </c>
      <c r="M402" s="37">
        <v>0</v>
      </c>
      <c r="N402" s="68">
        <v>0</v>
      </c>
      <c r="O402" s="68">
        <v>3</v>
      </c>
      <c r="P402" s="68">
        <v>0</v>
      </c>
      <c r="Q402" s="68">
        <v>0</v>
      </c>
      <c r="R402" s="69" t="s">
        <v>583</v>
      </c>
      <c r="S402" s="69">
        <v>4</v>
      </c>
      <c r="T402" s="69" t="s">
        <v>1419</v>
      </c>
      <c r="U402" s="69">
        <v>6</v>
      </c>
      <c r="V402" s="37">
        <f>parameters!$J$4*TechniqueData[[#This Row],[Mitigations Utility]] + parameters!$J$5*TechniqueData[[#This Row],[Detections Utility]]</f>
        <v>0.10952371428571428</v>
      </c>
      <c r="W402" s="37">
        <v>10</v>
      </c>
      <c r="X402" s="37">
        <v>0.18181800000000001</v>
      </c>
      <c r="Y402" s="37">
        <v>0.18181800000000001</v>
      </c>
      <c r="Z402" s="37">
        <v>3</v>
      </c>
      <c r="AA402" s="37">
        <v>0.03</v>
      </c>
      <c r="AB402" s="37">
        <v>0.03</v>
      </c>
      <c r="AC402" s="37"/>
      <c r="AD402" s="58" t="s">
        <v>1324</v>
      </c>
      <c r="AE402" s="37" t="str" cm="1">
        <f t="array" ref="AE402">IF(SUMPRODUCT(--(NOT(ISERR(SEARCH({"Process","Command","Script","WMI","Module","Pipe","Service"},AD402)))))&gt;0,"1","0")</f>
        <v>1</v>
      </c>
      <c r="AF402" s="37">
        <v>398</v>
      </c>
      <c r="AG402" s="37" t="str" cm="1">
        <f t="array" ref="AG402">IF(SUMPRODUCT(--(NOT(ISERR(SEARCH({"Network","Firewall"},AD402)))))&gt;0,"1","0")</f>
        <v>0</v>
      </c>
      <c r="AH402" s="37">
        <v>398</v>
      </c>
      <c r="AI402" s="37" t="str" cm="1">
        <f t="array" ref="AI402">IF(SUMPRODUCT(--(NOT(ISERR(SEARCH({"File","Group","Logon","Schedule","User","Registry","Active","Application"},AD402)))))&gt;0,"1","0")</f>
        <v>1</v>
      </c>
      <c r="AJ402" s="37">
        <v>398</v>
      </c>
      <c r="AK402" s="37" t="str" cm="1">
        <f t="array" ref="AK402">IF(SUMPRODUCT(--(NOT(ISERR(SEARCH({"Cloud","Cluster","Container","Image","Instance","Pod","Snapshot","Volume"},AD402)))))&gt;0,"1","0")</f>
        <v>0</v>
      </c>
      <c r="AL402" s="37">
        <v>398</v>
      </c>
      <c r="AM402" s="37" t="str" cm="1">
        <f t="array" ref="AM402">IF(SUMPRODUCT(--(NOT(ISERR(SEARCH({"Drive","Firmware","Host","Kernel"},AD402)))))&gt;0,"1","0")</f>
        <v>0</v>
      </c>
      <c r="AN402" s="37">
        <v>0</v>
      </c>
      <c r="AO402" s="37">
        <v>0</v>
      </c>
      <c r="AP402" s="37">
        <f>parameters!$J$21*TechniqueData[[#This Row],[TAT Utility]]+parameters!$J$22*TechniqueData[[#This Row],[Count Utility]]</f>
        <v>0.3</v>
      </c>
      <c r="AQ402" s="37">
        <f>(TechniqueData[[#This Row],[Total Top Att&amp;ck Score ]]-parameters!$D$19)/(parameters!$D$20-parameters!$D$19)</f>
        <v>111.25709228571429</v>
      </c>
      <c r="AR402" s="37">
        <f>IF(TechniqueData[[#This Row],[TAT Utility (unclipped)]]&gt;1,1, IF(TechniqueData[[#This Row],[TAT Utility (unclipped)]]&lt;0,0, TechniqueData[[#This Row],[TAT Utility (unclipped)]]) )</f>
        <v>1</v>
      </c>
      <c r="AS402" s="37">
        <f>(TechniqueData[[#This Row],[Ransomware (Total '# of ATT&amp;CK Observations)]]-parameters!$D$21)/(parameters!$D$22-parameters!$D$21)</f>
        <v>0</v>
      </c>
      <c r="AT402" s="37">
        <f>IF(TechniqueData[[#This Row],[Count Utility (unclipped)]]&gt;1,1, IF(TechniqueData[[#This Row],[Count Utility (unclipped)]]&lt;0,0, TechniqueData[[#This Row],[Count Utility (unclipped)]]) )</f>
        <v>0</v>
      </c>
      <c r="AU40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3" spans="1:47" ht="17" x14ac:dyDescent="0.2">
      <c r="A403" s="37">
        <f>parameters!$J$21*TechniqueData[[#This Row],[TAT Utility]]+parameters!$J$22*TechniqueData[[#This Row],[Count Utility]]</f>
        <v>0.3</v>
      </c>
      <c r="B403" s="37">
        <f t="shared" si="6"/>
        <v>159.70000000000002</v>
      </c>
      <c r="C403" s="37" t="s">
        <v>1420</v>
      </c>
      <c r="D403" s="58" t="s">
        <v>1403</v>
      </c>
      <c r="E403" s="37" t="s">
        <v>1421</v>
      </c>
      <c r="F403" s="37">
        <v>1</v>
      </c>
      <c r="G403" s="37">
        <v>1</v>
      </c>
      <c r="H403" s="37">
        <f>parameters!$J$10*TechniqueData[[#This Row],[Before Utility]]+parameters!$J$11*TechniqueData[[#This Row],[After Utility]]</f>
        <v>0.1</v>
      </c>
      <c r="I403" s="37">
        <f>(TechniqueData[[#This Row],[Num. TID Before]]-parameters!$D$8)/(parameters!$D$9-parameters!$D$8)</f>
        <v>0.1</v>
      </c>
      <c r="J403" s="37">
        <f>IF(TechniqueData[[#This Row],[Before Utility (unclipped)]]&gt;1,1, IF(TechniqueData[[#This Row],[Before Utility (unclipped)]]&lt;0,0, TechniqueData[[#This Row],[Before Utility (unclipped)]]))</f>
        <v>0.1</v>
      </c>
      <c r="K403" s="37">
        <f>(TechniqueData[[#This Row],[Num. TID After]]-parameters!$D$10)/(parameters!$D$11-parameters!$D$10)</f>
        <v>0.1</v>
      </c>
      <c r="L403" s="37">
        <f>IF(TechniqueData[[#This Row],[After Utility (unclipped)]]&gt;1,1, IF(TechniqueData[[#This Row],[After Utility (unclipped)]]&lt;0,0, TechniqueData[[#This Row],[After Utility (unclipped)]]))</f>
        <v>0.1</v>
      </c>
      <c r="M403" s="37">
        <v>0</v>
      </c>
      <c r="N403" s="68">
        <v>0</v>
      </c>
      <c r="O403" s="68">
        <v>0</v>
      </c>
      <c r="P403" s="68">
        <v>0</v>
      </c>
      <c r="Q403" s="68">
        <v>0</v>
      </c>
      <c r="R403" s="69"/>
      <c r="S403" s="69">
        <v>0</v>
      </c>
      <c r="T403" s="69" t="s">
        <v>943</v>
      </c>
      <c r="U403" s="69">
        <v>0</v>
      </c>
      <c r="V403" s="37">
        <f>parameters!$J$4*TechniqueData[[#This Row],[Mitigations Utility]] + parameters!$J$5*TechniqueData[[#This Row],[Detections Utility]]</f>
        <v>0</v>
      </c>
      <c r="W403" s="37">
        <v>0</v>
      </c>
      <c r="X403" s="37">
        <v>0</v>
      </c>
      <c r="Y403" s="37">
        <v>0</v>
      </c>
      <c r="Z403" s="37">
        <v>0</v>
      </c>
      <c r="AA403" s="37">
        <v>0</v>
      </c>
      <c r="AB403" s="37">
        <v>0</v>
      </c>
      <c r="AC403" s="37"/>
      <c r="AD403" s="58" t="s">
        <v>238</v>
      </c>
      <c r="AE403" s="37" t="str" cm="1">
        <f t="array" ref="AE403">IF(SUMPRODUCT(--(NOT(ISERR(SEARCH({"Process","Command","Script","WMI","Module","Pipe","Service"},AD403)))))&gt;0,"1","0")</f>
        <v>0</v>
      </c>
      <c r="AF403" s="37">
        <v>399</v>
      </c>
      <c r="AG403" s="37" t="str" cm="1">
        <f t="array" ref="AG403">IF(SUMPRODUCT(--(NOT(ISERR(SEARCH({"Network","Firewall"},AD403)))))&gt;0,"1","0")</f>
        <v>0</v>
      </c>
      <c r="AH403" s="37">
        <v>399</v>
      </c>
      <c r="AI403" s="37" t="str" cm="1">
        <f t="array" ref="AI403">IF(SUMPRODUCT(--(NOT(ISERR(SEARCH({"File","Group","Logon","Schedule","User","Registry","Active","Application"},AD403)))))&gt;0,"1","0")</f>
        <v>1</v>
      </c>
      <c r="AJ403" s="37">
        <v>399</v>
      </c>
      <c r="AK403" s="37" t="str" cm="1">
        <f t="array" ref="AK403">IF(SUMPRODUCT(--(NOT(ISERR(SEARCH({"Cloud","Cluster","Container","Image","Instance","Pod","Snapshot","Volume"},AD403)))))&gt;0,"1","0")</f>
        <v>0</v>
      </c>
      <c r="AL403" s="37">
        <v>399</v>
      </c>
      <c r="AM403" s="37" t="str" cm="1">
        <f t="array" ref="AM403">IF(SUMPRODUCT(--(NOT(ISERR(SEARCH({"Drive","Firmware","Host","Kernel"},AD403)))))&gt;0,"1","0")</f>
        <v>0</v>
      </c>
      <c r="AN403" s="37">
        <v>0</v>
      </c>
      <c r="AO403" s="37"/>
      <c r="AP403" s="37">
        <f>parameters!$J$21*TechniqueData[[#This Row],[TAT Utility]]+parameters!$J$22*TechniqueData[[#This Row],[Count Utility]]</f>
        <v>0.3</v>
      </c>
      <c r="AQ403" s="37">
        <f>(TechniqueData[[#This Row],[Total Top Att&amp;ck Score ]]-parameters!$D$19)/(parameters!$D$20-parameters!$D$19)</f>
        <v>53.233333333333341</v>
      </c>
      <c r="AR403" s="37">
        <f>IF(TechniqueData[[#This Row],[TAT Utility (unclipped)]]&gt;1,1, IF(TechniqueData[[#This Row],[TAT Utility (unclipped)]]&lt;0,0, TechniqueData[[#This Row],[TAT Utility (unclipped)]]) )</f>
        <v>1</v>
      </c>
      <c r="AS403" s="37">
        <f>(TechniqueData[[#This Row],[Ransomware (Total '# of ATT&amp;CK Observations)]]-parameters!$D$21)/(parameters!$D$22-parameters!$D$21)</f>
        <v>0</v>
      </c>
      <c r="AT403" s="37">
        <f>IF(TechniqueData[[#This Row],[Count Utility (unclipped)]]&gt;1,1, IF(TechniqueData[[#This Row],[Count Utility (unclipped)]]&lt;0,0, TechniqueData[[#This Row],[Count Utility (unclipped)]]) )</f>
        <v>0</v>
      </c>
      <c r="AU40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4" spans="1:47" ht="51" x14ac:dyDescent="0.2">
      <c r="A404" s="37">
        <f>parameters!$J$21*TechniqueData[[#This Row],[TAT Utility]]+parameters!$J$22*TechniqueData[[#This Row],[Count Utility]]</f>
        <v>0.3</v>
      </c>
      <c r="B404" s="37">
        <f t="shared" si="6"/>
        <v>213.46666666666667</v>
      </c>
      <c r="C404" s="37" t="s">
        <v>1422</v>
      </c>
      <c r="D404" s="58" t="s">
        <v>1403</v>
      </c>
      <c r="E404" s="37" t="s">
        <v>1423</v>
      </c>
      <c r="F404" s="37">
        <v>1</v>
      </c>
      <c r="G404" s="37">
        <v>1</v>
      </c>
      <c r="H404" s="37">
        <f>parameters!$J$10*TechniqueData[[#This Row],[Before Utility]]+parameters!$J$11*TechniqueData[[#This Row],[After Utility]]</f>
        <v>0.1</v>
      </c>
      <c r="I404" s="37">
        <f>(TechniqueData[[#This Row],[Num. TID Before]]-parameters!$D$8)/(parameters!$D$9-parameters!$D$8)</f>
        <v>0.1</v>
      </c>
      <c r="J404" s="37">
        <f>IF(TechniqueData[[#This Row],[Before Utility (unclipped)]]&gt;1,1, IF(TechniqueData[[#This Row],[Before Utility (unclipped)]]&lt;0,0, TechniqueData[[#This Row],[Before Utility (unclipped)]]))</f>
        <v>0.1</v>
      </c>
      <c r="K404" s="37">
        <f>(TechniqueData[[#This Row],[Num. TID After]]-parameters!$D$10)/(parameters!$D$11-parameters!$D$10)</f>
        <v>0.1</v>
      </c>
      <c r="L404" s="37">
        <f>IF(TechniqueData[[#This Row],[After Utility (unclipped)]]&gt;1,1, IF(TechniqueData[[#This Row],[After Utility (unclipped)]]&lt;0,0, TechniqueData[[#This Row],[After Utility (unclipped)]]))</f>
        <v>0.1</v>
      </c>
      <c r="M404" s="37">
        <v>0</v>
      </c>
      <c r="N404" s="68">
        <v>0</v>
      </c>
      <c r="O404" s="68">
        <v>3</v>
      </c>
      <c r="P404" s="68">
        <v>2</v>
      </c>
      <c r="Q404" s="68">
        <v>2</v>
      </c>
      <c r="R404" s="69"/>
      <c r="S404" s="69">
        <v>0</v>
      </c>
      <c r="T404" s="69" t="s">
        <v>1424</v>
      </c>
      <c r="U404" s="69">
        <v>0</v>
      </c>
      <c r="V404" s="37">
        <f>parameters!$J$4*TechniqueData[[#This Row],[Mitigations Utility]] + parameters!$J$5*TechniqueData[[#This Row],[Detections Utility]]</f>
        <v>3.3333333333333333E-2</v>
      </c>
      <c r="W404" s="37">
        <v>0</v>
      </c>
      <c r="X404" s="37">
        <v>0</v>
      </c>
      <c r="Y404" s="37">
        <v>0</v>
      </c>
      <c r="Z404" s="37">
        <v>7</v>
      </c>
      <c r="AA404" s="37">
        <v>7.0000000000000007E-2</v>
      </c>
      <c r="AB404" s="37">
        <v>7.0000000000000007E-2</v>
      </c>
      <c r="AC404" s="37"/>
      <c r="AD404" s="58" t="s">
        <v>1220</v>
      </c>
      <c r="AE404" s="37" t="str" cm="1">
        <f t="array" ref="AE404">IF(SUMPRODUCT(--(NOT(ISERR(SEARCH({"Process","Command","Script","WMI","Module","Pipe","Service"},AD404)))))&gt;0,"1","0")</f>
        <v>1</v>
      </c>
      <c r="AF404" s="37">
        <v>400</v>
      </c>
      <c r="AG404" s="37" t="str" cm="1">
        <f t="array" ref="AG404">IF(SUMPRODUCT(--(NOT(ISERR(SEARCH({"Network","Firewall"},AD404)))))&gt;0,"1","0")</f>
        <v>0</v>
      </c>
      <c r="AH404" s="37">
        <v>400</v>
      </c>
      <c r="AI404" s="37" t="str" cm="1">
        <f t="array" ref="AI404">IF(SUMPRODUCT(--(NOT(ISERR(SEARCH({"File","Group","Logon","Schedule","User","Registry","Active","Application"},AD404)))))&gt;0,"1","0")</f>
        <v>1</v>
      </c>
      <c r="AJ404" s="37">
        <v>400</v>
      </c>
      <c r="AK404" s="37" t="str" cm="1">
        <f t="array" ref="AK404">IF(SUMPRODUCT(--(NOT(ISERR(SEARCH({"Cloud","Cluster","Container","Image","Instance","Pod","Snapshot","Volume"},AD404)))))&gt;0,"1","0")</f>
        <v>0</v>
      </c>
      <c r="AL404" s="37">
        <v>400</v>
      </c>
      <c r="AM404" s="37" t="str" cm="1">
        <f t="array" ref="AM404">IF(SUMPRODUCT(--(NOT(ISERR(SEARCH({"Drive","Firmware","Host","Kernel"},AD404)))))&gt;0,"1","0")</f>
        <v>0</v>
      </c>
      <c r="AN404" s="37">
        <v>0</v>
      </c>
      <c r="AO404" s="37"/>
      <c r="AP404" s="37">
        <f>parameters!$J$21*TechniqueData[[#This Row],[TAT Utility]]+parameters!$J$22*TechniqueData[[#This Row],[Count Utility]]</f>
        <v>0.3</v>
      </c>
      <c r="AQ404" s="37">
        <f>(TechniqueData[[#This Row],[Total Top Att&amp;ck Score ]]-parameters!$D$19)/(parameters!$D$20-parameters!$D$19)</f>
        <v>71.155555555555551</v>
      </c>
      <c r="AR404" s="37">
        <f>IF(TechniqueData[[#This Row],[TAT Utility (unclipped)]]&gt;1,1, IF(TechniqueData[[#This Row],[TAT Utility (unclipped)]]&lt;0,0, TechniqueData[[#This Row],[TAT Utility (unclipped)]]) )</f>
        <v>1</v>
      </c>
      <c r="AS404" s="37">
        <f>(TechniqueData[[#This Row],[Ransomware (Total '# of ATT&amp;CK Observations)]]-parameters!$D$21)/(parameters!$D$22-parameters!$D$21)</f>
        <v>0</v>
      </c>
      <c r="AT404" s="37">
        <f>IF(TechniqueData[[#This Row],[Count Utility (unclipped)]]&gt;1,1, IF(TechniqueData[[#This Row],[Count Utility (unclipped)]]&lt;0,0, TechniqueData[[#This Row],[Count Utility (unclipped)]]) )</f>
        <v>0</v>
      </c>
      <c r="AU40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5" spans="1:47" ht="34" x14ac:dyDescent="0.2">
      <c r="A405" s="37">
        <f>parameters!$J$21*TechniqueData[[#This Row],[TAT Utility]]+parameters!$J$22*TechniqueData[[#This Row],[Count Utility]]</f>
        <v>0.3</v>
      </c>
      <c r="B405" s="37">
        <f t="shared" si="6"/>
        <v>458.57142857142856</v>
      </c>
      <c r="C405" s="37" t="s">
        <v>1425</v>
      </c>
      <c r="D405" s="58" t="s">
        <v>1426</v>
      </c>
      <c r="E405" s="37"/>
      <c r="F405" s="37">
        <v>1</v>
      </c>
      <c r="G405" s="37">
        <v>1</v>
      </c>
      <c r="H405" s="37">
        <f>parameters!$J$10*TechniqueData[[#This Row],[Before Utility]]+parameters!$J$11*TechniqueData[[#This Row],[After Utility]]</f>
        <v>0.1</v>
      </c>
      <c r="I405" s="37">
        <f>(TechniqueData[[#This Row],[Num. TID Before]]-parameters!$D$8)/(parameters!$D$9-parameters!$D$8)</f>
        <v>0.1</v>
      </c>
      <c r="J405" s="37">
        <f>IF(TechniqueData[[#This Row],[Before Utility (unclipped)]]&gt;1,1, IF(TechniqueData[[#This Row],[Before Utility (unclipped)]]&lt;0,0, TechniqueData[[#This Row],[Before Utility (unclipped)]]))</f>
        <v>0.1</v>
      </c>
      <c r="K405" s="37">
        <f>(TechniqueData[[#This Row],[Num. TID After]]-parameters!$D$10)/(parameters!$D$11-parameters!$D$10)</f>
        <v>0.1</v>
      </c>
      <c r="L405" s="37">
        <f>IF(TechniqueData[[#This Row],[After Utility (unclipped)]]&gt;1,1, IF(TechniqueData[[#This Row],[After Utility (unclipped)]]&lt;0,0, TechniqueData[[#This Row],[After Utility (unclipped)]]))</f>
        <v>0.1</v>
      </c>
      <c r="M405" s="37">
        <v>0</v>
      </c>
      <c r="N405" s="68">
        <v>0</v>
      </c>
      <c r="O405" s="68">
        <v>4</v>
      </c>
      <c r="P405" s="68">
        <v>9</v>
      </c>
      <c r="Q405" s="68">
        <v>4</v>
      </c>
      <c r="R405" s="69" t="s">
        <v>254</v>
      </c>
      <c r="S405" s="69">
        <v>2</v>
      </c>
      <c r="T405" s="69" t="s">
        <v>1427</v>
      </c>
      <c r="U405" s="69">
        <v>9</v>
      </c>
      <c r="V405" s="37">
        <f>parameters!$J$4*TechniqueData[[#This Row],[Mitigations Utility]] + parameters!$J$5*TechniqueData[[#This Row],[Detections Utility]]</f>
        <v>0.18571428571428572</v>
      </c>
      <c r="W405" s="37">
        <v>11</v>
      </c>
      <c r="X405" s="37">
        <v>0.2</v>
      </c>
      <c r="Y405" s="37">
        <v>0.2</v>
      </c>
      <c r="Z405" s="37">
        <v>17</v>
      </c>
      <c r="AA405" s="37">
        <v>0.17</v>
      </c>
      <c r="AB405" s="37">
        <v>0.17</v>
      </c>
      <c r="AC405" s="37"/>
      <c r="AD405" s="58" t="s">
        <v>1428</v>
      </c>
      <c r="AE405" s="37" t="str" cm="1">
        <f t="array" ref="AE405">IF(SUMPRODUCT(--(NOT(ISERR(SEARCH({"Process","Command","Script","WMI","Module","Pipe","Service"},AD405)))))&gt;0,"1","0")</f>
        <v>0</v>
      </c>
      <c r="AF405" s="37">
        <v>401</v>
      </c>
      <c r="AG405" s="37" t="str" cm="1">
        <f t="array" ref="AG405">IF(SUMPRODUCT(--(NOT(ISERR(SEARCH({"Network","Firewall"},AD405)))))&gt;0,"1","0")</f>
        <v>0</v>
      </c>
      <c r="AH405" s="37">
        <v>401</v>
      </c>
      <c r="AI405" s="37" t="str" cm="1">
        <f t="array" ref="AI405">IF(SUMPRODUCT(--(NOT(ISERR(SEARCH({"File","Group","Logon","Schedule","User","Registry","Active","Application"},AD405)))))&gt;0,"1","0")</f>
        <v>1</v>
      </c>
      <c r="AJ405" s="37">
        <v>401</v>
      </c>
      <c r="AK405" s="37" t="str" cm="1">
        <f t="array" ref="AK405">IF(SUMPRODUCT(--(NOT(ISERR(SEARCH({"Cloud","Cluster","Container","Image","Instance","Pod","Snapshot","Volume"},AD405)))))&gt;0,"1","0")</f>
        <v>0</v>
      </c>
      <c r="AL405" s="37">
        <v>401</v>
      </c>
      <c r="AM405" s="37" t="str" cm="1">
        <f t="array" ref="AM405">IF(SUMPRODUCT(--(NOT(ISERR(SEARCH({"Drive","Firmware","Host","Kernel"},AD405)))))&gt;0,"1","0")</f>
        <v>0</v>
      </c>
      <c r="AN405" s="37">
        <v>0</v>
      </c>
      <c r="AO405" s="37">
        <v>0</v>
      </c>
      <c r="AP405" s="37">
        <f>parameters!$J$21*TechniqueData[[#This Row],[TAT Utility]]+parameters!$J$22*TechniqueData[[#This Row],[Count Utility]]</f>
        <v>0.3</v>
      </c>
      <c r="AQ405" s="37">
        <f>(TechniqueData[[#This Row],[Total Top Att&amp;ck Score ]]-parameters!$D$19)/(parameters!$D$20-parameters!$D$19)</f>
        <v>152.85714285714286</v>
      </c>
      <c r="AR405" s="37">
        <f>IF(TechniqueData[[#This Row],[TAT Utility (unclipped)]]&gt;1,1, IF(TechniqueData[[#This Row],[TAT Utility (unclipped)]]&lt;0,0, TechniqueData[[#This Row],[TAT Utility (unclipped)]]) )</f>
        <v>1</v>
      </c>
      <c r="AS405" s="37">
        <f>(TechniqueData[[#This Row],[Ransomware (Total '# of ATT&amp;CK Observations)]]-parameters!$D$21)/(parameters!$D$22-parameters!$D$21)</f>
        <v>0</v>
      </c>
      <c r="AT405" s="37">
        <f>IF(TechniqueData[[#This Row],[Count Utility (unclipped)]]&gt;1,1, IF(TechniqueData[[#This Row],[Count Utility (unclipped)]]&lt;0,0, TechniqueData[[#This Row],[Count Utility (unclipped)]]) )</f>
        <v>0</v>
      </c>
      <c r="AU40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6" spans="1:47" ht="51" x14ac:dyDescent="0.2">
      <c r="A406" s="37">
        <f>parameters!$J$21*TechniqueData[[#This Row],[TAT Utility]]+parameters!$J$22*TechniqueData[[#This Row],[Count Utility]]</f>
        <v>0.3</v>
      </c>
      <c r="B406" s="37">
        <f t="shared" si="6"/>
        <v>824.42041604761903</v>
      </c>
      <c r="C406" s="37" t="s">
        <v>1429</v>
      </c>
      <c r="D406" s="58" t="s">
        <v>1430</v>
      </c>
      <c r="E406" s="37"/>
      <c r="F406" s="37">
        <v>4</v>
      </c>
      <c r="G406" s="37">
        <v>1</v>
      </c>
      <c r="H406" s="37">
        <f>parameters!$J$10*TechniqueData[[#This Row],[Before Utility]]+parameters!$J$11*TechniqueData[[#This Row],[After Utility]]</f>
        <v>0.25</v>
      </c>
      <c r="I406" s="37">
        <f>(TechniqueData[[#This Row],[Num. TID Before]]-parameters!$D$8)/(parameters!$D$9-parameters!$D$8)</f>
        <v>0.4</v>
      </c>
      <c r="J406" s="37">
        <f>IF(TechniqueData[[#This Row],[Before Utility (unclipped)]]&gt;1,1, IF(TechniqueData[[#This Row],[Before Utility (unclipped)]]&lt;0,0, TechniqueData[[#This Row],[Before Utility (unclipped)]]))</f>
        <v>0.4</v>
      </c>
      <c r="K406" s="37">
        <f>(TechniqueData[[#This Row],[Num. TID After]]-parameters!$D$10)/(parameters!$D$11-parameters!$D$10)</f>
        <v>0.1</v>
      </c>
      <c r="L406" s="37">
        <f>IF(TechniqueData[[#This Row],[After Utility (unclipped)]]&gt;1,1, IF(TechniqueData[[#This Row],[After Utility (unclipped)]]&lt;0,0, TechniqueData[[#This Row],[After Utility (unclipped)]]))</f>
        <v>0.1</v>
      </c>
      <c r="M406" s="37">
        <v>0.20047599999999999</v>
      </c>
      <c r="N406" s="68">
        <v>0</v>
      </c>
      <c r="O406" s="68">
        <v>1</v>
      </c>
      <c r="P406" s="68">
        <v>4</v>
      </c>
      <c r="Q406" s="68">
        <v>0</v>
      </c>
      <c r="R406" s="69">
        <v>5.2</v>
      </c>
      <c r="S406" s="69">
        <v>1</v>
      </c>
      <c r="T406" s="69" t="s">
        <v>1431</v>
      </c>
      <c r="U406" s="69">
        <v>3</v>
      </c>
      <c r="V406" s="37">
        <f>parameters!$J$4*TechniqueData[[#This Row],[Mitigations Utility]] + parameters!$J$5*TechniqueData[[#This Row],[Detections Utility]]</f>
        <v>6.1904619047619049E-2</v>
      </c>
      <c r="W406" s="37">
        <v>4</v>
      </c>
      <c r="X406" s="37">
        <v>7.2727E-2</v>
      </c>
      <c r="Y406" s="37">
        <v>7.2727E-2</v>
      </c>
      <c r="Z406" s="37">
        <v>5</v>
      </c>
      <c r="AA406" s="37">
        <v>0.05</v>
      </c>
      <c r="AB406" s="37">
        <v>0.05</v>
      </c>
      <c r="AC406" s="37"/>
      <c r="AD406" s="58" t="s">
        <v>1432</v>
      </c>
      <c r="AE406" s="37" t="str" cm="1">
        <f t="array" ref="AE406">IF(SUMPRODUCT(--(NOT(ISERR(SEARCH({"Process","Command","Script","WMI","Module","Pipe","Service"},AD406)))))&gt;0,"1","0")</f>
        <v>1</v>
      </c>
      <c r="AF406" s="37">
        <v>402</v>
      </c>
      <c r="AG406" s="37" t="str" cm="1">
        <f t="array" ref="AG406">IF(SUMPRODUCT(--(NOT(ISERR(SEARCH({"Network","Firewall"},AD406)))))&gt;0,"1","0")</f>
        <v>0</v>
      </c>
      <c r="AH406" s="37">
        <v>402</v>
      </c>
      <c r="AI406" s="37" t="str" cm="1">
        <f t="array" ref="AI406">IF(SUMPRODUCT(--(NOT(ISERR(SEARCH({"File","Group","Logon","Schedule","User","Registry","Active","Application"},AD406)))))&gt;0,"1","0")</f>
        <v>1</v>
      </c>
      <c r="AJ406" s="37">
        <v>402</v>
      </c>
      <c r="AK406" s="37" t="str" cm="1">
        <f t="array" ref="AK406">IF(SUMPRODUCT(--(NOT(ISERR(SEARCH({"Cloud","Cluster","Container","Image","Instance","Pod","Snapshot","Volume"},AD406)))))&gt;0,"1","0")</f>
        <v>0</v>
      </c>
      <c r="AL406" s="37">
        <v>402</v>
      </c>
      <c r="AM406" s="37" t="str" cm="1">
        <f t="array" ref="AM406">IF(SUMPRODUCT(--(NOT(ISERR(SEARCH({"Drive","Firmware","Host","Kernel"},AD406)))))&gt;0,"1","0")</f>
        <v>0</v>
      </c>
      <c r="AN406" s="37">
        <v>0</v>
      </c>
      <c r="AO406" s="37">
        <v>0</v>
      </c>
      <c r="AP406" s="37">
        <f>parameters!$J$21*TechniqueData[[#This Row],[TAT Utility]]+parameters!$J$22*TechniqueData[[#This Row],[Count Utility]]</f>
        <v>0.3</v>
      </c>
      <c r="AQ406" s="37">
        <f>(TechniqueData[[#This Row],[Total Top Att&amp;ck Score ]]-parameters!$D$19)/(parameters!$D$20-parameters!$D$19)</f>
        <v>274.80680534920634</v>
      </c>
      <c r="AR406" s="37">
        <f>IF(TechniqueData[[#This Row],[TAT Utility (unclipped)]]&gt;1,1, IF(TechniqueData[[#This Row],[TAT Utility (unclipped)]]&lt;0,0, TechniqueData[[#This Row],[TAT Utility (unclipped)]]) )</f>
        <v>1</v>
      </c>
      <c r="AS406" s="37">
        <f>(TechniqueData[[#This Row],[Ransomware (Total '# of ATT&amp;CK Observations)]]-parameters!$D$21)/(parameters!$D$22-parameters!$D$21)</f>
        <v>0</v>
      </c>
      <c r="AT406" s="37">
        <f>IF(TechniqueData[[#This Row],[Count Utility (unclipped)]]&gt;1,1, IF(TechniqueData[[#This Row],[Count Utility (unclipped)]]&lt;0,0, TechniqueData[[#This Row],[Count Utility (unclipped)]]) )</f>
        <v>0</v>
      </c>
      <c r="AU40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7" spans="1:47" ht="34" x14ac:dyDescent="0.2">
      <c r="A407" s="37">
        <f>parameters!$J$21*TechniqueData[[#This Row],[TAT Utility]]+parameters!$J$22*TechniqueData[[#This Row],[Count Utility]]</f>
        <v>0.3</v>
      </c>
      <c r="B407" s="37">
        <f t="shared" si="6"/>
        <v>222.74738861904763</v>
      </c>
      <c r="C407" s="37" t="s">
        <v>1433</v>
      </c>
      <c r="D407" s="58" t="s">
        <v>1430</v>
      </c>
      <c r="E407" s="37" t="s">
        <v>1434</v>
      </c>
      <c r="F407" s="37">
        <v>1</v>
      </c>
      <c r="G407" s="37">
        <v>1</v>
      </c>
      <c r="H407" s="37">
        <f>parameters!$J$10*TechniqueData[[#This Row],[Before Utility]]+parameters!$J$11*TechniqueData[[#This Row],[After Utility]]</f>
        <v>0.1</v>
      </c>
      <c r="I407" s="37">
        <f>(TechniqueData[[#This Row],[Num. TID Before]]-parameters!$D$8)/(parameters!$D$9-parameters!$D$8)</f>
        <v>0.1</v>
      </c>
      <c r="J407" s="37">
        <f>IF(TechniqueData[[#This Row],[Before Utility (unclipped)]]&gt;1,1, IF(TechniqueData[[#This Row],[Before Utility (unclipped)]]&lt;0,0, TechniqueData[[#This Row],[Before Utility (unclipped)]]))</f>
        <v>0.1</v>
      </c>
      <c r="K407" s="37">
        <f>(TechniqueData[[#This Row],[Num. TID After]]-parameters!$D$10)/(parameters!$D$11-parameters!$D$10)</f>
        <v>0.1</v>
      </c>
      <c r="L407" s="37">
        <f>IF(TechniqueData[[#This Row],[After Utility (unclipped)]]&gt;1,1, IF(TechniqueData[[#This Row],[After Utility (unclipped)]]&lt;0,0, TechniqueData[[#This Row],[After Utility (unclipped)]]))</f>
        <v>0.1</v>
      </c>
      <c r="M407" s="37">
        <v>0</v>
      </c>
      <c r="N407" s="68">
        <v>0</v>
      </c>
      <c r="O407" s="68">
        <v>0</v>
      </c>
      <c r="P407" s="68">
        <v>0</v>
      </c>
      <c r="Q407" s="68">
        <v>0</v>
      </c>
      <c r="R407" s="69">
        <v>5.2</v>
      </c>
      <c r="S407" s="69">
        <v>1</v>
      </c>
      <c r="T407" s="69" t="s">
        <v>1431</v>
      </c>
      <c r="U407" s="69">
        <v>3</v>
      </c>
      <c r="V407" s="37">
        <f>parameters!$J$4*TechniqueData[[#This Row],[Mitigations Utility]] + parameters!$J$5*TechniqueData[[#This Row],[Detections Utility]]</f>
        <v>3.809509523809524E-2</v>
      </c>
      <c r="W407" s="37">
        <v>4</v>
      </c>
      <c r="X407" s="37">
        <v>7.2727E-2</v>
      </c>
      <c r="Y407" s="37">
        <v>7.2727E-2</v>
      </c>
      <c r="Z407" s="37">
        <v>0</v>
      </c>
      <c r="AA407" s="37">
        <v>0</v>
      </c>
      <c r="AB407" s="37">
        <v>0</v>
      </c>
      <c r="AC407" s="37"/>
      <c r="AD407" s="58" t="s">
        <v>1435</v>
      </c>
      <c r="AE407" s="37" t="str" cm="1">
        <f t="array" ref="AE407">IF(SUMPRODUCT(--(NOT(ISERR(SEARCH({"Process","Command","Script","WMI","Module","Pipe","Service"},AD407)))))&gt;0,"1","0")</f>
        <v>1</v>
      </c>
      <c r="AF407" s="37">
        <v>403</v>
      </c>
      <c r="AG407" s="37" t="str" cm="1">
        <f t="array" ref="AG407">IF(SUMPRODUCT(--(NOT(ISERR(SEARCH({"Network","Firewall"},AD407)))))&gt;0,"1","0")</f>
        <v>0</v>
      </c>
      <c r="AH407" s="37">
        <v>403</v>
      </c>
      <c r="AI407" s="37" t="str" cm="1">
        <f t="array" ref="AI407">IF(SUMPRODUCT(--(NOT(ISERR(SEARCH({"File","Group","Logon","Schedule","User","Registry","Active","Application"},AD407)))))&gt;0,"1","0")</f>
        <v>1</v>
      </c>
      <c r="AJ407" s="37">
        <v>403</v>
      </c>
      <c r="AK407" s="37" t="str" cm="1">
        <f t="array" ref="AK407">IF(SUMPRODUCT(--(NOT(ISERR(SEARCH({"Cloud","Cluster","Container","Image","Instance","Pod","Snapshot","Volume"},AD407)))))&gt;0,"1","0")</f>
        <v>0</v>
      </c>
      <c r="AL407" s="37">
        <v>403</v>
      </c>
      <c r="AM407" s="37" t="str" cm="1">
        <f t="array" ref="AM407">IF(SUMPRODUCT(--(NOT(ISERR(SEARCH({"Drive","Firmware","Host","Kernel"},AD407)))))&gt;0,"1","0")</f>
        <v>0</v>
      </c>
      <c r="AN407" s="37">
        <v>0</v>
      </c>
      <c r="AO407" s="37">
        <v>0</v>
      </c>
      <c r="AP407" s="37">
        <f>parameters!$J$21*TechniqueData[[#This Row],[TAT Utility]]+parameters!$J$22*TechniqueData[[#This Row],[Count Utility]]</f>
        <v>0.3</v>
      </c>
      <c r="AQ407" s="37">
        <f>(TechniqueData[[#This Row],[Total Top Att&amp;ck Score ]]-parameters!$D$19)/(parameters!$D$20-parameters!$D$19)</f>
        <v>74.249129539682542</v>
      </c>
      <c r="AR407" s="37">
        <f>IF(TechniqueData[[#This Row],[TAT Utility (unclipped)]]&gt;1,1, IF(TechniqueData[[#This Row],[TAT Utility (unclipped)]]&lt;0,0, TechniqueData[[#This Row],[TAT Utility (unclipped)]]) )</f>
        <v>1</v>
      </c>
      <c r="AS407" s="37">
        <f>(TechniqueData[[#This Row],[Ransomware (Total '# of ATT&amp;CK Observations)]]-parameters!$D$21)/(parameters!$D$22-parameters!$D$21)</f>
        <v>0</v>
      </c>
      <c r="AT407" s="37">
        <f>IF(TechniqueData[[#This Row],[Count Utility (unclipped)]]&gt;1,1, IF(TechniqueData[[#This Row],[Count Utility (unclipped)]]&lt;0,0, TechniqueData[[#This Row],[Count Utility (unclipped)]]) )</f>
        <v>0</v>
      </c>
      <c r="AU40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8" spans="1:47" ht="34" x14ac:dyDescent="0.2">
      <c r="A408" s="37">
        <f>parameters!$J$21*TechniqueData[[#This Row],[TAT Utility]]+parameters!$J$22*TechniqueData[[#This Row],[Count Utility]]</f>
        <v>0.33333333333333331</v>
      </c>
      <c r="B408" s="37">
        <f t="shared" si="6"/>
        <v>261.79961500000002</v>
      </c>
      <c r="C408" s="37" t="s">
        <v>1436</v>
      </c>
      <c r="D408" s="58" t="s">
        <v>1430</v>
      </c>
      <c r="E408" s="37" t="s">
        <v>1437</v>
      </c>
      <c r="F408" s="37">
        <v>1</v>
      </c>
      <c r="G408" s="37">
        <v>1</v>
      </c>
      <c r="H408" s="37">
        <f>parameters!$J$10*TechniqueData[[#This Row],[Before Utility]]+parameters!$J$11*TechniqueData[[#This Row],[After Utility]]</f>
        <v>0.1</v>
      </c>
      <c r="I408" s="37">
        <f>(TechniqueData[[#This Row],[Num. TID Before]]-parameters!$D$8)/(parameters!$D$9-parameters!$D$8)</f>
        <v>0.1</v>
      </c>
      <c r="J408" s="37">
        <f>IF(TechniqueData[[#This Row],[Before Utility (unclipped)]]&gt;1,1, IF(TechniqueData[[#This Row],[Before Utility (unclipped)]]&lt;0,0, TechniqueData[[#This Row],[Before Utility (unclipped)]]))</f>
        <v>0.1</v>
      </c>
      <c r="K408" s="37">
        <f>(TechniqueData[[#This Row],[Num. TID After]]-parameters!$D$10)/(parameters!$D$11-parameters!$D$10)</f>
        <v>0.1</v>
      </c>
      <c r="L408" s="37">
        <f>IF(TechniqueData[[#This Row],[After Utility (unclipped)]]&gt;1,1, IF(TechniqueData[[#This Row],[After Utility (unclipped)]]&lt;0,0, TechniqueData[[#This Row],[After Utility (unclipped)]]))</f>
        <v>0.1</v>
      </c>
      <c r="M408" s="37">
        <v>0</v>
      </c>
      <c r="N408" s="68">
        <v>0</v>
      </c>
      <c r="O408" s="68">
        <v>2</v>
      </c>
      <c r="P408" s="68">
        <v>2</v>
      </c>
      <c r="Q408" s="68">
        <v>3</v>
      </c>
      <c r="R408" s="69"/>
      <c r="S408" s="69">
        <v>0</v>
      </c>
      <c r="T408" s="69" t="s">
        <v>1431</v>
      </c>
      <c r="U408" s="69">
        <v>3</v>
      </c>
      <c r="V408" s="37">
        <f>parameters!$J$4*TechniqueData[[#This Row],[Mitigations Utility]] + parameters!$J$5*TechniqueData[[#This Row],[Detections Utility]]</f>
        <v>6.1904523809523812E-2</v>
      </c>
      <c r="W408" s="37">
        <v>3</v>
      </c>
      <c r="X408" s="37">
        <v>5.4545000000000003E-2</v>
      </c>
      <c r="Y408" s="37">
        <v>5.4545000000000003E-2</v>
      </c>
      <c r="Z408" s="37">
        <v>7</v>
      </c>
      <c r="AA408" s="37">
        <v>7.0000000000000007E-2</v>
      </c>
      <c r="AB408" s="37">
        <v>7.0000000000000007E-2</v>
      </c>
      <c r="AC408" s="37"/>
      <c r="AD408" s="58" t="s">
        <v>1438</v>
      </c>
      <c r="AE408" s="37" t="str" cm="1">
        <f t="array" ref="AE408">IF(SUMPRODUCT(--(NOT(ISERR(SEARCH({"Process","Command","Script","WMI","Module","Pipe","Service"},AD408)))))&gt;0,"1","0")</f>
        <v>1</v>
      </c>
      <c r="AF408" s="37">
        <v>404</v>
      </c>
      <c r="AG408" s="37" t="str" cm="1">
        <f t="array" ref="AG408">IF(SUMPRODUCT(--(NOT(ISERR(SEARCH({"Network","Firewall"},AD408)))))&gt;0,"1","0")</f>
        <v>0</v>
      </c>
      <c r="AH408" s="37">
        <v>404</v>
      </c>
      <c r="AI408" s="37" t="str" cm="1">
        <f t="array" ref="AI408">IF(SUMPRODUCT(--(NOT(ISERR(SEARCH({"File","Group","Logon","Schedule","User","Registry","Active","Application"},AD408)))))&gt;0,"1","0")</f>
        <v>0</v>
      </c>
      <c r="AJ408" s="37">
        <v>404</v>
      </c>
      <c r="AK408" s="37" t="str" cm="1">
        <f t="array" ref="AK408">IF(SUMPRODUCT(--(NOT(ISERR(SEARCH({"Cloud","Cluster","Container","Image","Instance","Pod","Snapshot","Volume"},AD408)))))&gt;0,"1","0")</f>
        <v>0</v>
      </c>
      <c r="AL408" s="37">
        <v>404</v>
      </c>
      <c r="AM408" s="37" t="str" cm="1">
        <f t="array" ref="AM408">IF(SUMPRODUCT(--(NOT(ISERR(SEARCH({"Drive","Firmware","Host","Kernel"},AD408)))))&gt;0,"1","0")</f>
        <v>0</v>
      </c>
      <c r="AN408" s="37">
        <v>0</v>
      </c>
      <c r="AO408" s="37">
        <v>1</v>
      </c>
      <c r="AP408" s="37">
        <f>parameters!$J$21*TechniqueData[[#This Row],[TAT Utility]]+parameters!$J$22*TechniqueData[[#This Row],[Count Utility]]</f>
        <v>0.33333333333333331</v>
      </c>
      <c r="AQ408" s="37">
        <f>(TechniqueData[[#This Row],[Total Top Att&amp;ck Score ]]-parameters!$D$19)/(parameters!$D$20-parameters!$D$19)</f>
        <v>87.266538333333344</v>
      </c>
      <c r="AR408" s="37">
        <f>IF(TechniqueData[[#This Row],[TAT Utility (unclipped)]]&gt;1,1, IF(TechniqueData[[#This Row],[TAT Utility (unclipped)]]&lt;0,0, TechniqueData[[#This Row],[TAT Utility (unclipped)]]) )</f>
        <v>1</v>
      </c>
      <c r="AS408" s="37">
        <f>(TechniqueData[[#This Row],[Ransomware (Total '# of ATT&amp;CK Observations)]]-parameters!$D$21)/(parameters!$D$22-parameters!$D$21)</f>
        <v>4.7619047619047616E-2</v>
      </c>
      <c r="AT408" s="37">
        <f>IF(TechniqueData[[#This Row],[Count Utility (unclipped)]]&gt;1,1, IF(TechniqueData[[#This Row],[Count Utility (unclipped)]]&lt;0,0, TechniqueData[[#This Row],[Count Utility (unclipped)]]) )</f>
        <v>4.7619047619047616E-2</v>
      </c>
      <c r="AU40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2.101584246031746</v>
      </c>
    </row>
    <row r="409" spans="1:47" ht="34" x14ac:dyDescent="0.2">
      <c r="A409" s="37">
        <f>parameters!$J$21*TechniqueData[[#This Row],[TAT Utility]]+parameters!$J$22*TechniqueData[[#This Row],[Count Utility]]</f>
        <v>0.3</v>
      </c>
      <c r="B409" s="37">
        <f t="shared" si="6"/>
        <v>223.85253533333335</v>
      </c>
      <c r="C409" s="37" t="s">
        <v>1439</v>
      </c>
      <c r="D409" s="58" t="s">
        <v>1430</v>
      </c>
      <c r="E409" s="37" t="s">
        <v>1440</v>
      </c>
      <c r="F409" s="37">
        <v>1</v>
      </c>
      <c r="G409" s="37">
        <v>1</v>
      </c>
      <c r="H409" s="37">
        <f>parameters!$J$10*TechniqueData[[#This Row],[Before Utility]]+parameters!$J$11*TechniqueData[[#This Row],[After Utility]]</f>
        <v>0.1</v>
      </c>
      <c r="I409" s="37">
        <f>(TechniqueData[[#This Row],[Num. TID Before]]-parameters!$D$8)/(parameters!$D$9-parameters!$D$8)</f>
        <v>0.1</v>
      </c>
      <c r="J409" s="37">
        <f>IF(TechniqueData[[#This Row],[Before Utility (unclipped)]]&gt;1,1, IF(TechniqueData[[#This Row],[Before Utility (unclipped)]]&lt;0,0, TechniqueData[[#This Row],[Before Utility (unclipped)]]))</f>
        <v>0.1</v>
      </c>
      <c r="K409" s="37">
        <f>(TechniqueData[[#This Row],[Num. TID After]]-parameters!$D$10)/(parameters!$D$11-parameters!$D$10)</f>
        <v>0.1</v>
      </c>
      <c r="L409" s="37">
        <f>IF(TechniqueData[[#This Row],[After Utility (unclipped)]]&gt;1,1, IF(TechniqueData[[#This Row],[After Utility (unclipped)]]&lt;0,0, TechniqueData[[#This Row],[After Utility (unclipped)]]))</f>
        <v>0.1</v>
      </c>
      <c r="M409" s="37">
        <v>0</v>
      </c>
      <c r="N409" s="68">
        <v>0</v>
      </c>
      <c r="O409" s="68">
        <v>4</v>
      </c>
      <c r="P409" s="68">
        <v>2</v>
      </c>
      <c r="Q409" s="68">
        <v>0</v>
      </c>
      <c r="R409" s="69">
        <v>14.3</v>
      </c>
      <c r="S409" s="69">
        <v>1</v>
      </c>
      <c r="T409" s="69"/>
      <c r="U409" s="69">
        <v>0</v>
      </c>
      <c r="V409" s="37">
        <f>parameters!$J$4*TechniqueData[[#This Row],[Mitigations Utility]] + parameters!$J$5*TechniqueData[[#This Row],[Detections Utility]]</f>
        <v>3.8095333333333328E-2</v>
      </c>
      <c r="W409" s="37">
        <v>1</v>
      </c>
      <c r="X409" s="37">
        <v>1.8182E-2</v>
      </c>
      <c r="Y409" s="37">
        <v>1.8182E-2</v>
      </c>
      <c r="Z409" s="37">
        <v>6</v>
      </c>
      <c r="AA409" s="37">
        <v>0.06</v>
      </c>
      <c r="AB409" s="37">
        <v>0.06</v>
      </c>
      <c r="AC409" s="37"/>
      <c r="AD409" s="58" t="s">
        <v>1441</v>
      </c>
      <c r="AE409" s="37" t="str" cm="1">
        <f t="array" ref="AE409">IF(SUMPRODUCT(--(NOT(ISERR(SEARCH({"Process","Command","Script","WMI","Module","Pipe","Service"},AD409)))))&gt;0,"1","0")</f>
        <v>1</v>
      </c>
      <c r="AF409" s="37">
        <v>405</v>
      </c>
      <c r="AG409" s="37" t="str" cm="1">
        <f t="array" ref="AG409">IF(SUMPRODUCT(--(NOT(ISERR(SEARCH({"Network","Firewall"},AD409)))))&gt;0,"1","0")</f>
        <v>0</v>
      </c>
      <c r="AH409" s="37">
        <v>405</v>
      </c>
      <c r="AI409" s="37" t="str" cm="1">
        <f t="array" ref="AI409">IF(SUMPRODUCT(--(NOT(ISERR(SEARCH({"File","Group","Logon","Schedule","User","Registry","Active","Application"},AD409)))))&gt;0,"1","0")</f>
        <v>1</v>
      </c>
      <c r="AJ409" s="37">
        <v>405</v>
      </c>
      <c r="AK409" s="37" t="str" cm="1">
        <f t="array" ref="AK409">IF(SUMPRODUCT(--(NOT(ISERR(SEARCH({"Cloud","Cluster","Container","Image","Instance","Pod","Snapshot","Volume"},AD409)))))&gt;0,"1","0")</f>
        <v>0</v>
      </c>
      <c r="AL409" s="37">
        <v>405</v>
      </c>
      <c r="AM409" s="37" t="str" cm="1">
        <f t="array" ref="AM409">IF(SUMPRODUCT(--(NOT(ISERR(SEARCH({"Drive","Firmware","Host","Kernel"},AD409)))))&gt;0,"1","0")</f>
        <v>0</v>
      </c>
      <c r="AN409" s="37">
        <v>0</v>
      </c>
      <c r="AO409" s="37">
        <v>0</v>
      </c>
      <c r="AP409" s="37">
        <f>parameters!$J$21*TechniqueData[[#This Row],[TAT Utility]]+parameters!$J$22*TechniqueData[[#This Row],[Count Utility]]</f>
        <v>0.3</v>
      </c>
      <c r="AQ409" s="37">
        <f>(TechniqueData[[#This Row],[Total Top Att&amp;ck Score ]]-parameters!$D$19)/(parameters!$D$20-parameters!$D$19)</f>
        <v>74.617511777777779</v>
      </c>
      <c r="AR409" s="37">
        <f>IF(TechniqueData[[#This Row],[TAT Utility (unclipped)]]&gt;1,1, IF(TechniqueData[[#This Row],[TAT Utility (unclipped)]]&lt;0,0, TechniqueData[[#This Row],[TAT Utility (unclipped)]]) )</f>
        <v>1</v>
      </c>
      <c r="AS409" s="37">
        <f>(TechniqueData[[#This Row],[Ransomware (Total '# of ATT&amp;CK Observations)]]-parameters!$D$21)/(parameters!$D$22-parameters!$D$21)</f>
        <v>0</v>
      </c>
      <c r="AT409" s="37">
        <f>IF(TechniqueData[[#This Row],[Count Utility (unclipped)]]&gt;1,1, IF(TechniqueData[[#This Row],[Count Utility (unclipped)]]&lt;0,0, TechniqueData[[#This Row],[Count Utility (unclipped)]]) )</f>
        <v>0</v>
      </c>
      <c r="AU40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0" spans="1:47" ht="34" x14ac:dyDescent="0.2">
      <c r="A410" s="37">
        <f>parameters!$J$21*TechniqueData[[#This Row],[TAT Utility]]+parameters!$J$22*TechniqueData[[#This Row],[Count Utility]]</f>
        <v>0.3</v>
      </c>
      <c r="B410" s="37">
        <f t="shared" si="6"/>
        <v>177.97619047619048</v>
      </c>
      <c r="C410" s="37" t="s">
        <v>1442</v>
      </c>
      <c r="D410" s="58" t="s">
        <v>1430</v>
      </c>
      <c r="E410" s="37" t="s">
        <v>1443</v>
      </c>
      <c r="F410" s="37">
        <v>1</v>
      </c>
      <c r="G410" s="37">
        <v>1</v>
      </c>
      <c r="H410" s="37">
        <f>parameters!$J$10*TechniqueData[[#This Row],[Before Utility]]+parameters!$J$11*TechniqueData[[#This Row],[After Utility]]</f>
        <v>0.1</v>
      </c>
      <c r="I410" s="37">
        <f>(TechniqueData[[#This Row],[Num. TID Before]]-parameters!$D$8)/(parameters!$D$9-parameters!$D$8)</f>
        <v>0.1</v>
      </c>
      <c r="J410" s="37">
        <f>IF(TechniqueData[[#This Row],[Before Utility (unclipped)]]&gt;1,1, IF(TechniqueData[[#This Row],[Before Utility (unclipped)]]&lt;0,0, TechniqueData[[#This Row],[Before Utility (unclipped)]]))</f>
        <v>0.1</v>
      </c>
      <c r="K410" s="37">
        <f>(TechniqueData[[#This Row],[Num. TID After]]-parameters!$D$10)/(parameters!$D$11-parameters!$D$10)</f>
        <v>0.1</v>
      </c>
      <c r="L410" s="37">
        <f>IF(TechniqueData[[#This Row],[After Utility (unclipped)]]&gt;1,1, IF(TechniqueData[[#This Row],[After Utility (unclipped)]]&lt;0,0, TechniqueData[[#This Row],[After Utility (unclipped)]]))</f>
        <v>0.1</v>
      </c>
      <c r="M410" s="37">
        <v>0</v>
      </c>
      <c r="N410" s="68">
        <v>0</v>
      </c>
      <c r="O410" s="68">
        <v>1</v>
      </c>
      <c r="P410" s="68">
        <v>0</v>
      </c>
      <c r="Q410" s="68">
        <v>1</v>
      </c>
      <c r="R410" s="69"/>
      <c r="S410" s="69">
        <v>0</v>
      </c>
      <c r="T410" s="69" t="s">
        <v>1444</v>
      </c>
      <c r="U410" s="69">
        <v>0</v>
      </c>
      <c r="V410" s="37">
        <f>parameters!$J$4*TechniqueData[[#This Row],[Mitigations Utility]] + parameters!$J$5*TechniqueData[[#This Row],[Detections Utility]]</f>
        <v>9.5238095238095229E-3</v>
      </c>
      <c r="W410" s="37">
        <v>0</v>
      </c>
      <c r="X410" s="37">
        <v>0</v>
      </c>
      <c r="Y410" s="37">
        <v>0</v>
      </c>
      <c r="Z410" s="37">
        <v>2</v>
      </c>
      <c r="AA410" s="37">
        <v>0.02</v>
      </c>
      <c r="AB410" s="37">
        <v>0.02</v>
      </c>
      <c r="AC410" s="37"/>
      <c r="AD410" s="58" t="s">
        <v>1435</v>
      </c>
      <c r="AE410" s="37" t="str" cm="1">
        <f t="array" ref="AE410">IF(SUMPRODUCT(--(NOT(ISERR(SEARCH({"Process","Command","Script","WMI","Module","Pipe","Service"},AD410)))))&gt;0,"1","0")</f>
        <v>1</v>
      </c>
      <c r="AF410" s="37">
        <v>406</v>
      </c>
      <c r="AG410" s="37" t="str" cm="1">
        <f t="array" ref="AG410">IF(SUMPRODUCT(--(NOT(ISERR(SEARCH({"Network","Firewall"},AD410)))))&gt;0,"1","0")</f>
        <v>0</v>
      </c>
      <c r="AH410" s="37">
        <v>406</v>
      </c>
      <c r="AI410" s="37" t="str" cm="1">
        <f t="array" ref="AI410">IF(SUMPRODUCT(--(NOT(ISERR(SEARCH({"File","Group","Logon","Schedule","User","Registry","Active","Application"},AD410)))))&gt;0,"1","0")</f>
        <v>1</v>
      </c>
      <c r="AJ410" s="37">
        <v>406</v>
      </c>
      <c r="AK410" s="37" t="str" cm="1">
        <f t="array" ref="AK410">IF(SUMPRODUCT(--(NOT(ISERR(SEARCH({"Cloud","Cluster","Container","Image","Instance","Pod","Snapshot","Volume"},AD410)))))&gt;0,"1","0")</f>
        <v>0</v>
      </c>
      <c r="AL410" s="37">
        <v>406</v>
      </c>
      <c r="AM410" s="37" t="str" cm="1">
        <f t="array" ref="AM410">IF(SUMPRODUCT(--(NOT(ISERR(SEARCH({"Drive","Firmware","Host","Kernel"},AD410)))))&gt;0,"1","0")</f>
        <v>0</v>
      </c>
      <c r="AN410" s="37">
        <v>0</v>
      </c>
      <c r="AO410" s="37"/>
      <c r="AP410" s="37">
        <f>parameters!$J$21*TechniqueData[[#This Row],[TAT Utility]]+parameters!$J$22*TechniqueData[[#This Row],[Count Utility]]</f>
        <v>0.3</v>
      </c>
      <c r="AQ410" s="37">
        <f>(TechniqueData[[#This Row],[Total Top Att&amp;ck Score ]]-parameters!$D$19)/(parameters!$D$20-parameters!$D$19)</f>
        <v>59.32539682539683</v>
      </c>
      <c r="AR410" s="37">
        <f>IF(TechniqueData[[#This Row],[TAT Utility (unclipped)]]&gt;1,1, IF(TechniqueData[[#This Row],[TAT Utility (unclipped)]]&lt;0,0, TechniqueData[[#This Row],[TAT Utility (unclipped)]]) )</f>
        <v>1</v>
      </c>
      <c r="AS410" s="37">
        <f>(TechniqueData[[#This Row],[Ransomware (Total '# of ATT&amp;CK Observations)]]-parameters!$D$21)/(parameters!$D$22-parameters!$D$21)</f>
        <v>0</v>
      </c>
      <c r="AT410" s="37">
        <f>IF(TechniqueData[[#This Row],[Count Utility (unclipped)]]&gt;1,1, IF(TechniqueData[[#This Row],[Count Utility (unclipped)]]&lt;0,0, TechniqueData[[#This Row],[Count Utility (unclipped)]]) )</f>
        <v>0</v>
      </c>
      <c r="AU41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1" spans="1:47" ht="34" x14ac:dyDescent="0.2">
      <c r="A411" s="37">
        <f>parameters!$J$21*TechniqueData[[#This Row],[TAT Utility]]+parameters!$J$22*TechniqueData[[#This Row],[Count Utility]]</f>
        <v>0.3</v>
      </c>
      <c r="B411" s="37">
        <f t="shared" si="6"/>
        <v>287.01428571428568</v>
      </c>
      <c r="C411" s="37" t="s">
        <v>1445</v>
      </c>
      <c r="D411" s="58" t="s">
        <v>1430</v>
      </c>
      <c r="E411" s="37" t="s">
        <v>1446</v>
      </c>
      <c r="F411" s="37">
        <v>1</v>
      </c>
      <c r="G411" s="37">
        <v>1</v>
      </c>
      <c r="H411" s="37">
        <f>parameters!$J$10*TechniqueData[[#This Row],[Before Utility]]+parameters!$J$11*TechniqueData[[#This Row],[After Utility]]</f>
        <v>0.1</v>
      </c>
      <c r="I411" s="37">
        <f>(TechniqueData[[#This Row],[Num. TID Before]]-parameters!$D$8)/(parameters!$D$9-parameters!$D$8)</f>
        <v>0.1</v>
      </c>
      <c r="J411" s="37">
        <f>IF(TechniqueData[[#This Row],[Before Utility (unclipped)]]&gt;1,1, IF(TechniqueData[[#This Row],[Before Utility (unclipped)]]&lt;0,0, TechniqueData[[#This Row],[Before Utility (unclipped)]]))</f>
        <v>0.1</v>
      </c>
      <c r="K411" s="37">
        <f>(TechniqueData[[#This Row],[Num. TID After]]-parameters!$D$10)/(parameters!$D$11-parameters!$D$10)</f>
        <v>0.1</v>
      </c>
      <c r="L411" s="37">
        <f>IF(TechniqueData[[#This Row],[After Utility (unclipped)]]&gt;1,1, IF(TechniqueData[[#This Row],[After Utility (unclipped)]]&lt;0,0, TechniqueData[[#This Row],[After Utility (unclipped)]]))</f>
        <v>0.1</v>
      </c>
      <c r="M411" s="37">
        <v>0</v>
      </c>
      <c r="N411" s="68">
        <v>0</v>
      </c>
      <c r="O411" s="68">
        <v>2</v>
      </c>
      <c r="P411" s="68">
        <v>9</v>
      </c>
      <c r="Q411" s="68">
        <v>5</v>
      </c>
      <c r="R411" s="69"/>
      <c r="S411" s="69">
        <v>0</v>
      </c>
      <c r="T411" s="69" t="s">
        <v>1447</v>
      </c>
      <c r="U411" s="69">
        <v>0</v>
      </c>
      <c r="V411" s="37">
        <f>parameters!$J$4*TechniqueData[[#This Row],[Mitigations Utility]] + parameters!$J$5*TechniqueData[[#This Row],[Detections Utility]]</f>
        <v>7.6190476190476183E-2</v>
      </c>
      <c r="W411" s="37">
        <v>0</v>
      </c>
      <c r="X411" s="37">
        <v>0</v>
      </c>
      <c r="Y411" s="37">
        <v>0</v>
      </c>
      <c r="Z411" s="37">
        <v>16</v>
      </c>
      <c r="AA411" s="37">
        <v>0.16</v>
      </c>
      <c r="AB411" s="37">
        <v>0.16</v>
      </c>
      <c r="AC411" s="37"/>
      <c r="AD411" s="58" t="s">
        <v>1441</v>
      </c>
      <c r="AE411" s="37" t="str" cm="1">
        <f t="array" ref="AE411">IF(SUMPRODUCT(--(NOT(ISERR(SEARCH({"Process","Command","Script","WMI","Module","Pipe","Service"},AD411)))))&gt;0,"1","0")</f>
        <v>1</v>
      </c>
      <c r="AF411" s="37">
        <v>407</v>
      </c>
      <c r="AG411" s="37" t="str" cm="1">
        <f t="array" ref="AG411">IF(SUMPRODUCT(--(NOT(ISERR(SEARCH({"Network","Firewall"},AD411)))))&gt;0,"1","0")</f>
        <v>0</v>
      </c>
      <c r="AH411" s="37">
        <v>407</v>
      </c>
      <c r="AI411" s="37" t="str" cm="1">
        <f t="array" ref="AI411">IF(SUMPRODUCT(--(NOT(ISERR(SEARCH({"File","Group","Logon","Schedule","User","Registry","Active","Application"},AD411)))))&gt;0,"1","0")</f>
        <v>1</v>
      </c>
      <c r="AJ411" s="37">
        <v>407</v>
      </c>
      <c r="AK411" s="37" t="str" cm="1">
        <f t="array" ref="AK411">IF(SUMPRODUCT(--(NOT(ISERR(SEARCH({"Cloud","Cluster","Container","Image","Instance","Pod","Snapshot","Volume"},AD411)))))&gt;0,"1","0")</f>
        <v>0</v>
      </c>
      <c r="AL411" s="37">
        <v>407</v>
      </c>
      <c r="AM411" s="37" t="str" cm="1">
        <f t="array" ref="AM411">IF(SUMPRODUCT(--(NOT(ISERR(SEARCH({"Drive","Firmware","Host","Kernel"},AD411)))))&gt;0,"1","0")</f>
        <v>0</v>
      </c>
      <c r="AN411" s="37">
        <v>0</v>
      </c>
      <c r="AO411" s="37"/>
      <c r="AP411" s="37">
        <f>parameters!$J$21*TechniqueData[[#This Row],[TAT Utility]]+parameters!$J$22*TechniqueData[[#This Row],[Count Utility]]</f>
        <v>0.3</v>
      </c>
      <c r="AQ411" s="37">
        <f>(TechniqueData[[#This Row],[Total Top Att&amp;ck Score ]]-parameters!$D$19)/(parameters!$D$20-parameters!$D$19)</f>
        <v>95.671428571428564</v>
      </c>
      <c r="AR411" s="37">
        <f>IF(TechniqueData[[#This Row],[TAT Utility (unclipped)]]&gt;1,1, IF(TechniqueData[[#This Row],[TAT Utility (unclipped)]]&lt;0,0, TechniqueData[[#This Row],[TAT Utility (unclipped)]]) )</f>
        <v>1</v>
      </c>
      <c r="AS411" s="37">
        <f>(TechniqueData[[#This Row],[Ransomware (Total '# of ATT&amp;CK Observations)]]-parameters!$D$21)/(parameters!$D$22-parameters!$D$21)</f>
        <v>0</v>
      </c>
      <c r="AT411" s="37">
        <f>IF(TechniqueData[[#This Row],[Count Utility (unclipped)]]&gt;1,1, IF(TechniqueData[[#This Row],[Count Utility (unclipped)]]&lt;0,0, TechniqueData[[#This Row],[Count Utility (unclipped)]]) )</f>
        <v>0</v>
      </c>
      <c r="AU41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2" spans="1:47" ht="34" x14ac:dyDescent="0.2">
      <c r="A412" s="37">
        <f>parameters!$J$21*TechniqueData[[#This Row],[TAT Utility]]+parameters!$J$22*TechniqueData[[#This Row],[Count Utility]]</f>
        <v>0.3</v>
      </c>
      <c r="B412" s="37">
        <f t="shared" si="6"/>
        <v>163.30000000000001</v>
      </c>
      <c r="C412" s="37" t="s">
        <v>3795</v>
      </c>
      <c r="D412" s="58" t="s">
        <v>1430</v>
      </c>
      <c r="E412" s="37" t="s">
        <v>3796</v>
      </c>
      <c r="F412" s="37">
        <v>1</v>
      </c>
      <c r="G412" s="37">
        <v>1</v>
      </c>
      <c r="H412" s="37">
        <f>parameters!$J$10*TechniqueData[[#This Row],[Before Utility]]+parameters!$J$11*TechniqueData[[#This Row],[After Utility]]</f>
        <v>0.1</v>
      </c>
      <c r="I412" s="37">
        <f>(TechniqueData[[#This Row],[Num. TID Before]]-parameters!$D$8)/(parameters!$D$9-parameters!$D$8)</f>
        <v>0.1</v>
      </c>
      <c r="J412" s="37">
        <f>IF(TechniqueData[[#This Row],[Before Utility (unclipped)]]&gt;1,1, IF(TechniqueData[[#This Row],[Before Utility (unclipped)]]&lt;0,0, TechniqueData[[#This Row],[Before Utility (unclipped)]]))</f>
        <v>0.1</v>
      </c>
      <c r="K412" s="37">
        <f>(TechniqueData[[#This Row],[Num. TID After]]-parameters!$D$10)/(parameters!$D$11-parameters!$D$10)</f>
        <v>0.1</v>
      </c>
      <c r="L412" s="37">
        <f>IF(TechniqueData[[#This Row],[After Utility (unclipped)]]&gt;1,1, IF(TechniqueData[[#This Row],[After Utility (unclipped)]]&lt;0,0, TechniqueData[[#This Row],[After Utility (unclipped)]]))</f>
        <v>0.1</v>
      </c>
      <c r="M412" s="37">
        <v>0</v>
      </c>
      <c r="N412" s="68">
        <v>0</v>
      </c>
      <c r="O412" s="68">
        <v>0</v>
      </c>
      <c r="P412" s="68">
        <v>0</v>
      </c>
      <c r="Q412" s="68">
        <v>0</v>
      </c>
      <c r="R412" s="69"/>
      <c r="S412" s="69"/>
      <c r="T412" s="69"/>
      <c r="U412" s="69"/>
      <c r="V412" s="37">
        <f>parameters!$J$4*TechniqueData[[#This Row],[Mitigations Utility]] + parameters!$J$5*TechniqueData[[#This Row],[Detections Utility]]</f>
        <v>0</v>
      </c>
      <c r="W412" s="37"/>
      <c r="X412" s="37"/>
      <c r="Y412" s="37"/>
      <c r="Z412" s="37"/>
      <c r="AA412" s="37"/>
      <c r="AB412" s="37"/>
      <c r="AC412" s="37"/>
      <c r="AD412" s="58" t="s">
        <v>1133</v>
      </c>
      <c r="AE412" s="37" t="str" cm="1">
        <f t="array" ref="AE412">IF(SUMPRODUCT(--(NOT(ISERR(SEARCH({"Process","Command","Script","WMI","Module","Pipe","Service"},AD412)))))&gt;0,"1","0")</f>
        <v>1</v>
      </c>
      <c r="AF412" s="37">
        <v>408</v>
      </c>
      <c r="AG412" s="37" t="str" cm="1">
        <f t="array" ref="AG412">IF(SUMPRODUCT(--(NOT(ISERR(SEARCH({"Network","Firewall"},AD412)))))&gt;0,"1","0")</f>
        <v>0</v>
      </c>
      <c r="AH412" s="37">
        <v>408</v>
      </c>
      <c r="AI412" s="37" t="str" cm="1">
        <f t="array" ref="AI412">IF(SUMPRODUCT(--(NOT(ISERR(SEARCH({"File","Group","Logon","Schedule","User","Registry","Active","Application"},AD412)))))&gt;0,"1","0")</f>
        <v>0</v>
      </c>
      <c r="AJ412" s="37">
        <v>408</v>
      </c>
      <c r="AK412" s="37" t="str" cm="1">
        <f t="array" ref="AK412">IF(SUMPRODUCT(--(NOT(ISERR(SEARCH({"Cloud","Cluster","Container","Image","Instance","Pod","Snapshot","Volume"},AD412)))))&gt;0,"1","0")</f>
        <v>1</v>
      </c>
      <c r="AL412" s="37">
        <v>408</v>
      </c>
      <c r="AM412" s="37" t="str" cm="1">
        <f t="array" ref="AM412">IF(SUMPRODUCT(--(NOT(ISERR(SEARCH({"Drive","Firmware","Host","Kernel"},AD412)))))&gt;0,"1","0")</f>
        <v>0</v>
      </c>
      <c r="AN412" s="37"/>
      <c r="AO412" s="37"/>
      <c r="AP412" s="37">
        <f>parameters!$J$21*TechniqueData[[#This Row],[TAT Utility]]+parameters!$J$22*TechniqueData[[#This Row],[Count Utility]]</f>
        <v>0.3</v>
      </c>
      <c r="AQ412" s="37">
        <f>(TechniqueData[[#This Row],[Total Top Att&amp;ck Score ]]-parameters!$D$19)/(parameters!$D$20-parameters!$D$19)</f>
        <v>54.433333333333337</v>
      </c>
      <c r="AR412" s="37">
        <f>IF(TechniqueData[[#This Row],[TAT Utility (unclipped)]]&gt;1,1, IF(TechniqueData[[#This Row],[TAT Utility (unclipped)]]&lt;0,0, TechniqueData[[#This Row],[TAT Utility (unclipped)]]) )</f>
        <v>1</v>
      </c>
      <c r="AS412" s="37">
        <f>(TechniqueData[[#This Row],[Ransomware (Total '# of ATT&amp;CK Observations)]]-parameters!$D$21)/(parameters!$D$22-parameters!$D$21)</f>
        <v>0</v>
      </c>
      <c r="AT412" s="37">
        <f>IF(TechniqueData[[#This Row],[Count Utility (unclipped)]]&gt;1,1, IF(TechniqueData[[#This Row],[Count Utility (unclipped)]]&lt;0,0, TechniqueData[[#This Row],[Count Utility (unclipped)]]) )</f>
        <v>0</v>
      </c>
      <c r="AU41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3" spans="1:47" ht="136" x14ac:dyDescent="0.2">
      <c r="A413" s="37">
        <f>parameters!$J$21*TechniqueData[[#This Row],[TAT Utility]]+parameters!$J$22*TechniqueData[[#This Row],[Count Utility]]</f>
        <v>0.3</v>
      </c>
      <c r="B413" s="37">
        <f t="shared" si="6"/>
        <v>647.0044500952381</v>
      </c>
      <c r="C413" s="37" t="s">
        <v>1448</v>
      </c>
      <c r="D413" s="58" t="s">
        <v>1449</v>
      </c>
      <c r="E413" s="37"/>
      <c r="F413" s="37">
        <v>1</v>
      </c>
      <c r="G413" s="37">
        <v>1</v>
      </c>
      <c r="H413" s="37">
        <f>parameters!$J$10*TechniqueData[[#This Row],[Before Utility]]+parameters!$J$11*TechniqueData[[#This Row],[After Utility]]</f>
        <v>0.1</v>
      </c>
      <c r="I413" s="37">
        <f>(TechniqueData[[#This Row],[Num. TID Before]]-parameters!$D$8)/(parameters!$D$9-parameters!$D$8)</f>
        <v>0.1</v>
      </c>
      <c r="J413" s="37">
        <f>IF(TechniqueData[[#This Row],[Before Utility (unclipped)]]&gt;1,1, IF(TechniqueData[[#This Row],[Before Utility (unclipped)]]&lt;0,0, TechniqueData[[#This Row],[Before Utility (unclipped)]]))</f>
        <v>0.1</v>
      </c>
      <c r="K413" s="37">
        <f>(TechniqueData[[#This Row],[Num. TID After]]-parameters!$D$10)/(parameters!$D$11-parameters!$D$10)</f>
        <v>0.1</v>
      </c>
      <c r="L413" s="37">
        <f>IF(TechniqueData[[#This Row],[After Utility (unclipped)]]&gt;1,1, IF(TechniqueData[[#This Row],[After Utility (unclipped)]]&lt;0,0, TechniqueData[[#This Row],[After Utility (unclipped)]]))</f>
        <v>0.1</v>
      </c>
      <c r="M413" s="37">
        <v>0</v>
      </c>
      <c r="N413" s="68">
        <v>0</v>
      </c>
      <c r="O413" s="68">
        <v>0</v>
      </c>
      <c r="P413" s="68">
        <v>0</v>
      </c>
      <c r="Q413" s="68">
        <v>0</v>
      </c>
      <c r="R413" s="69" t="s">
        <v>1450</v>
      </c>
      <c r="S413" s="69">
        <v>15</v>
      </c>
      <c r="T413" s="69" t="s">
        <v>1451</v>
      </c>
      <c r="U413" s="69">
        <v>16</v>
      </c>
      <c r="V413" s="37">
        <f>parameters!$J$4*TechniqueData[[#This Row],[Mitigations Utility]] + parameters!$J$5*TechniqueData[[#This Row],[Detections Utility]]</f>
        <v>0.29523790476190481</v>
      </c>
      <c r="W413" s="37">
        <v>31</v>
      </c>
      <c r="X413" s="37">
        <v>0.56363600000000003</v>
      </c>
      <c r="Y413" s="37">
        <v>0.56363600000000003</v>
      </c>
      <c r="Z413" s="37">
        <v>0</v>
      </c>
      <c r="AA413" s="37">
        <v>0</v>
      </c>
      <c r="AB413" s="37">
        <v>0</v>
      </c>
      <c r="AC413" s="37"/>
      <c r="AD413" s="58" t="s">
        <v>1452</v>
      </c>
      <c r="AE413" s="37" t="str" cm="1">
        <f t="array" ref="AE413">IF(SUMPRODUCT(--(NOT(ISERR(SEARCH({"Process","Command","Script","WMI","Module","Pipe","Service"},AD413)))))&gt;0,"1","0")</f>
        <v>1</v>
      </c>
      <c r="AF413" s="37">
        <v>409</v>
      </c>
      <c r="AG413" s="37" t="str" cm="1">
        <f t="array" ref="AG413">IF(SUMPRODUCT(--(NOT(ISERR(SEARCH({"Network","Firewall"},AD413)))))&gt;0,"1","0")</f>
        <v>0</v>
      </c>
      <c r="AH413" s="37">
        <v>409</v>
      </c>
      <c r="AI413" s="37" t="str" cm="1">
        <f t="array" ref="AI413">IF(SUMPRODUCT(--(NOT(ISERR(SEARCH({"File","Group","Logon","Schedule","User","Registry","Active","Application"},AD413)))))&gt;0,"1","0")</f>
        <v>1</v>
      </c>
      <c r="AJ413" s="37">
        <v>409</v>
      </c>
      <c r="AK413" s="37" t="str" cm="1">
        <f t="array" ref="AK413">IF(SUMPRODUCT(--(NOT(ISERR(SEARCH({"Cloud","Cluster","Container","Image","Instance","Pod","Snapshot","Volume"},AD413)))))&gt;0,"1","0")</f>
        <v>0</v>
      </c>
      <c r="AL413" s="37">
        <v>409</v>
      </c>
      <c r="AM413" s="37" t="str" cm="1">
        <f t="array" ref="AM413">IF(SUMPRODUCT(--(NOT(ISERR(SEARCH({"Drive","Firmware","Host","Kernel"},AD413)))))&gt;0,"1","0")</f>
        <v>0</v>
      </c>
      <c r="AN413" s="37">
        <v>0</v>
      </c>
      <c r="AO413" s="37">
        <v>0</v>
      </c>
      <c r="AP413" s="37">
        <f>parameters!$J$21*TechniqueData[[#This Row],[TAT Utility]]+parameters!$J$22*TechniqueData[[#This Row],[Count Utility]]</f>
        <v>0.3</v>
      </c>
      <c r="AQ413" s="37">
        <f>(TechniqueData[[#This Row],[Total Top Att&amp;ck Score ]]-parameters!$D$19)/(parameters!$D$20-parameters!$D$19)</f>
        <v>215.66815003174602</v>
      </c>
      <c r="AR413" s="37">
        <f>IF(TechniqueData[[#This Row],[TAT Utility (unclipped)]]&gt;1,1, IF(TechniqueData[[#This Row],[TAT Utility (unclipped)]]&lt;0,0, TechniqueData[[#This Row],[TAT Utility (unclipped)]]) )</f>
        <v>1</v>
      </c>
      <c r="AS413" s="37">
        <f>(TechniqueData[[#This Row],[Ransomware (Total '# of ATT&amp;CK Observations)]]-parameters!$D$21)/(parameters!$D$22-parameters!$D$21)</f>
        <v>0</v>
      </c>
      <c r="AT413" s="37">
        <f>IF(TechniqueData[[#This Row],[Count Utility (unclipped)]]&gt;1,1, IF(TechniqueData[[#This Row],[Count Utility (unclipped)]]&lt;0,0, TechniqueData[[#This Row],[Count Utility (unclipped)]]) )</f>
        <v>0</v>
      </c>
      <c r="AU41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4" spans="1:47" ht="51" x14ac:dyDescent="0.2">
      <c r="A414" s="37">
        <f>parameters!$J$21*TechniqueData[[#This Row],[TAT Utility]]+parameters!$J$22*TechniqueData[[#This Row],[Count Utility]]</f>
        <v>0.3</v>
      </c>
      <c r="B414" s="37">
        <f t="shared" si="6"/>
        <v>593.88547985714285</v>
      </c>
      <c r="C414" s="37" t="s">
        <v>1453</v>
      </c>
      <c r="D414" s="58" t="s">
        <v>1449</v>
      </c>
      <c r="E414" s="37" t="s">
        <v>1454</v>
      </c>
      <c r="F414" s="37">
        <v>1</v>
      </c>
      <c r="G414" s="37">
        <v>1</v>
      </c>
      <c r="H414" s="37">
        <f>parameters!$J$10*TechniqueData[[#This Row],[Before Utility]]+parameters!$J$11*TechniqueData[[#This Row],[After Utility]]</f>
        <v>0.1</v>
      </c>
      <c r="I414" s="37">
        <f>(TechniqueData[[#This Row],[Num. TID Before]]-parameters!$D$8)/(parameters!$D$9-parameters!$D$8)</f>
        <v>0.1</v>
      </c>
      <c r="J414" s="37">
        <f>IF(TechniqueData[[#This Row],[Before Utility (unclipped)]]&gt;1,1, IF(TechniqueData[[#This Row],[Before Utility (unclipped)]]&lt;0,0, TechniqueData[[#This Row],[Before Utility (unclipped)]]))</f>
        <v>0.1</v>
      </c>
      <c r="K414" s="37">
        <f>(TechniqueData[[#This Row],[Num. TID After]]-parameters!$D$10)/(parameters!$D$11-parameters!$D$10)</f>
        <v>0.1</v>
      </c>
      <c r="L414" s="37">
        <f>IF(TechniqueData[[#This Row],[After Utility (unclipped)]]&gt;1,1, IF(TechniqueData[[#This Row],[After Utility (unclipped)]]&lt;0,0, TechniqueData[[#This Row],[After Utility (unclipped)]]))</f>
        <v>0.1</v>
      </c>
      <c r="M414" s="37">
        <v>0</v>
      </c>
      <c r="N414" s="68">
        <v>0</v>
      </c>
      <c r="O414" s="68">
        <v>3</v>
      </c>
      <c r="P414" s="68">
        <v>0</v>
      </c>
      <c r="Q414" s="68">
        <v>0</v>
      </c>
      <c r="R414" s="69" t="s">
        <v>1455</v>
      </c>
      <c r="S414" s="69">
        <v>12</v>
      </c>
      <c r="T414" s="69" t="s">
        <v>1456</v>
      </c>
      <c r="U414" s="69">
        <v>14</v>
      </c>
      <c r="V414" s="37">
        <f>parameters!$J$4*TechniqueData[[#This Row],[Mitigations Utility]] + parameters!$J$5*TechniqueData[[#This Row],[Detections Utility]]</f>
        <v>0.26190461904761908</v>
      </c>
      <c r="W414" s="37">
        <v>26</v>
      </c>
      <c r="X414" s="37">
        <v>0.47272700000000001</v>
      </c>
      <c r="Y414" s="37">
        <v>0.47272700000000001</v>
      </c>
      <c r="Z414" s="37">
        <v>3</v>
      </c>
      <c r="AA414" s="37">
        <v>0.03</v>
      </c>
      <c r="AB414" s="37">
        <v>0.03</v>
      </c>
      <c r="AC414" s="37"/>
      <c r="AD414" s="58" t="s">
        <v>1457</v>
      </c>
      <c r="AE414" s="37" t="str" cm="1">
        <f t="array" ref="AE414">IF(SUMPRODUCT(--(NOT(ISERR(SEARCH({"Process","Command","Script","WMI","Module","Pipe","Service"},AD414)))))&gt;0,"1","0")</f>
        <v>1</v>
      </c>
      <c r="AF414" s="37">
        <v>410</v>
      </c>
      <c r="AG414" s="37" t="str" cm="1">
        <f t="array" ref="AG414">IF(SUMPRODUCT(--(NOT(ISERR(SEARCH({"Network","Firewall"},AD414)))))&gt;0,"1","0")</f>
        <v>0</v>
      </c>
      <c r="AH414" s="37">
        <v>410</v>
      </c>
      <c r="AI414" s="37" t="str" cm="1">
        <f t="array" ref="AI414">IF(SUMPRODUCT(--(NOT(ISERR(SEARCH({"File","Group","Logon","Schedule","User","Registry","Active","Application"},AD414)))))&gt;0,"1","0")</f>
        <v>1</v>
      </c>
      <c r="AJ414" s="37">
        <v>410</v>
      </c>
      <c r="AK414" s="37" t="str" cm="1">
        <f t="array" ref="AK414">IF(SUMPRODUCT(--(NOT(ISERR(SEARCH({"Cloud","Cluster","Container","Image","Instance","Pod","Snapshot","Volume"},AD414)))))&gt;0,"1","0")</f>
        <v>0</v>
      </c>
      <c r="AL414" s="37">
        <v>410</v>
      </c>
      <c r="AM414" s="37" t="str" cm="1">
        <f t="array" ref="AM414">IF(SUMPRODUCT(--(NOT(ISERR(SEARCH({"Drive","Firmware","Host","Kernel"},AD414)))))&gt;0,"1","0")</f>
        <v>0</v>
      </c>
      <c r="AN414" s="37">
        <v>0</v>
      </c>
      <c r="AO414" s="37">
        <v>0</v>
      </c>
      <c r="AP414" s="37">
        <f>parameters!$J$21*TechniqueData[[#This Row],[TAT Utility]]+parameters!$J$22*TechniqueData[[#This Row],[Count Utility]]</f>
        <v>0.3</v>
      </c>
      <c r="AQ414" s="37">
        <f>(TechniqueData[[#This Row],[Total Top Att&amp;ck Score ]]-parameters!$D$19)/(parameters!$D$20-parameters!$D$19)</f>
        <v>197.96182661904763</v>
      </c>
      <c r="AR414" s="37">
        <f>IF(TechniqueData[[#This Row],[TAT Utility (unclipped)]]&gt;1,1, IF(TechniqueData[[#This Row],[TAT Utility (unclipped)]]&lt;0,0, TechniqueData[[#This Row],[TAT Utility (unclipped)]]) )</f>
        <v>1</v>
      </c>
      <c r="AS414" s="37">
        <f>(TechniqueData[[#This Row],[Ransomware (Total '# of ATT&amp;CK Observations)]]-parameters!$D$21)/(parameters!$D$22-parameters!$D$21)</f>
        <v>0</v>
      </c>
      <c r="AT414" s="37">
        <f>IF(TechniqueData[[#This Row],[Count Utility (unclipped)]]&gt;1,1, IF(TechniqueData[[#This Row],[Count Utility (unclipped)]]&lt;0,0, TechniqueData[[#This Row],[Count Utility (unclipped)]]) )</f>
        <v>0</v>
      </c>
      <c r="AU41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5" spans="1:47" ht="34" x14ac:dyDescent="0.2">
      <c r="A415" s="37">
        <f>parameters!$J$21*TechniqueData[[#This Row],[TAT Utility]]+parameters!$J$22*TechniqueData[[#This Row],[Count Utility]]</f>
        <v>0.3</v>
      </c>
      <c r="B415" s="37">
        <f t="shared" si="6"/>
        <v>258.50007833333331</v>
      </c>
      <c r="C415" s="37" t="s">
        <v>1458</v>
      </c>
      <c r="D415" s="58" t="s">
        <v>1449</v>
      </c>
      <c r="E415" s="37" t="s">
        <v>1459</v>
      </c>
      <c r="F415" s="37">
        <v>1</v>
      </c>
      <c r="G415" s="37">
        <v>1</v>
      </c>
      <c r="H415" s="37">
        <f>parameters!$J$10*TechniqueData[[#This Row],[Before Utility]]+parameters!$J$11*TechniqueData[[#This Row],[After Utility]]</f>
        <v>0.1</v>
      </c>
      <c r="I415" s="37">
        <f>(TechniqueData[[#This Row],[Num. TID Before]]-parameters!$D$8)/(parameters!$D$9-parameters!$D$8)</f>
        <v>0.1</v>
      </c>
      <c r="J415" s="37">
        <f>IF(TechniqueData[[#This Row],[Before Utility (unclipped)]]&gt;1,1, IF(TechniqueData[[#This Row],[Before Utility (unclipped)]]&lt;0,0, TechniqueData[[#This Row],[Before Utility (unclipped)]]))</f>
        <v>0.1</v>
      </c>
      <c r="K415" s="37">
        <f>(TechniqueData[[#This Row],[Num. TID After]]-parameters!$D$10)/(parameters!$D$11-parameters!$D$10)</f>
        <v>0.1</v>
      </c>
      <c r="L415" s="37">
        <f>IF(TechniqueData[[#This Row],[After Utility (unclipped)]]&gt;1,1, IF(TechniqueData[[#This Row],[After Utility (unclipped)]]&lt;0,0, TechniqueData[[#This Row],[After Utility (unclipped)]]))</f>
        <v>0.1</v>
      </c>
      <c r="M415" s="37">
        <v>0</v>
      </c>
      <c r="N415" s="68">
        <v>0</v>
      </c>
      <c r="O415" s="68">
        <v>0</v>
      </c>
      <c r="P415" s="68">
        <v>0</v>
      </c>
      <c r="Q415" s="68">
        <v>0</v>
      </c>
      <c r="R415" s="69" t="s">
        <v>141</v>
      </c>
      <c r="S415" s="69">
        <v>3</v>
      </c>
      <c r="T415" s="69" t="s">
        <v>584</v>
      </c>
      <c r="U415" s="69">
        <v>3</v>
      </c>
      <c r="V415" s="37">
        <f>parameters!$J$4*TechniqueData[[#This Row],[Mitigations Utility]] + parameters!$J$5*TechniqueData[[#This Row],[Detections Utility]]</f>
        <v>5.7142904761904763E-2</v>
      </c>
      <c r="W415" s="37">
        <v>6</v>
      </c>
      <c r="X415" s="37">
        <v>0.10909099999999999</v>
      </c>
      <c r="Y415" s="37">
        <v>0.10909099999999999</v>
      </c>
      <c r="Z415" s="37">
        <v>0</v>
      </c>
      <c r="AA415" s="37">
        <v>0</v>
      </c>
      <c r="AB415" s="37">
        <v>0</v>
      </c>
      <c r="AC415" s="37"/>
      <c r="AD415" s="58" t="s">
        <v>1460</v>
      </c>
      <c r="AE415" s="37" t="str" cm="1">
        <f t="array" ref="AE415">IF(SUMPRODUCT(--(NOT(ISERR(SEARCH({"Process","Command","Script","WMI","Module","Pipe","Service"},AD415)))))&gt;0,"1","0")</f>
        <v>1</v>
      </c>
      <c r="AF415" s="37">
        <v>411</v>
      </c>
      <c r="AG415" s="37" t="str" cm="1">
        <f t="array" ref="AG415">IF(SUMPRODUCT(--(NOT(ISERR(SEARCH({"Network","Firewall"},AD415)))))&gt;0,"1","0")</f>
        <v>0</v>
      </c>
      <c r="AH415" s="37">
        <v>411</v>
      </c>
      <c r="AI415" s="37" t="str" cm="1">
        <f t="array" ref="AI415">IF(SUMPRODUCT(--(NOT(ISERR(SEARCH({"File","Group","Logon","Schedule","User","Registry","Active","Application"},AD415)))))&gt;0,"1","0")</f>
        <v>1</v>
      </c>
      <c r="AJ415" s="37">
        <v>411</v>
      </c>
      <c r="AK415" s="37" t="str" cm="1">
        <f t="array" ref="AK415">IF(SUMPRODUCT(--(NOT(ISERR(SEARCH({"Cloud","Cluster","Container","Image","Instance","Pod","Snapshot","Volume"},AD415)))))&gt;0,"1","0")</f>
        <v>0</v>
      </c>
      <c r="AL415" s="37">
        <v>411</v>
      </c>
      <c r="AM415" s="37" t="str" cm="1">
        <f t="array" ref="AM415">IF(SUMPRODUCT(--(NOT(ISERR(SEARCH({"Drive","Firmware","Host","Kernel"},AD415)))))&gt;0,"1","0")</f>
        <v>0</v>
      </c>
      <c r="AN415" s="37">
        <v>0</v>
      </c>
      <c r="AO415" s="37">
        <v>0</v>
      </c>
      <c r="AP415" s="37">
        <f>parameters!$J$21*TechniqueData[[#This Row],[TAT Utility]]+parameters!$J$22*TechniqueData[[#This Row],[Count Utility]]</f>
        <v>0.3</v>
      </c>
      <c r="AQ415" s="37">
        <f>(TechniqueData[[#This Row],[Total Top Att&amp;ck Score ]]-parameters!$D$19)/(parameters!$D$20-parameters!$D$19)</f>
        <v>86.166692777777769</v>
      </c>
      <c r="AR415" s="37">
        <f>IF(TechniqueData[[#This Row],[TAT Utility (unclipped)]]&gt;1,1, IF(TechniqueData[[#This Row],[TAT Utility (unclipped)]]&lt;0,0, TechniqueData[[#This Row],[TAT Utility (unclipped)]]) )</f>
        <v>1</v>
      </c>
      <c r="AS415" s="37">
        <f>(TechniqueData[[#This Row],[Ransomware (Total '# of ATT&amp;CK Observations)]]-parameters!$D$21)/(parameters!$D$22-parameters!$D$21)</f>
        <v>0</v>
      </c>
      <c r="AT415" s="37">
        <f>IF(TechniqueData[[#This Row],[Count Utility (unclipped)]]&gt;1,1, IF(TechniqueData[[#This Row],[Count Utility (unclipped)]]&lt;0,0, TechniqueData[[#This Row],[Count Utility (unclipped)]]) )</f>
        <v>0</v>
      </c>
      <c r="AU41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6" spans="1:47" ht="34" x14ac:dyDescent="0.2">
      <c r="A416" s="37">
        <f>parameters!$J$21*TechniqueData[[#This Row],[TAT Utility]]+parameters!$J$22*TechniqueData[[#This Row],[Count Utility]]</f>
        <v>0.3</v>
      </c>
      <c r="B416" s="37">
        <f t="shared" si="6"/>
        <v>494.69984295238095</v>
      </c>
      <c r="C416" s="37" t="s">
        <v>1461</v>
      </c>
      <c r="D416" s="58" t="s">
        <v>1449</v>
      </c>
      <c r="E416" s="37" t="s">
        <v>1462</v>
      </c>
      <c r="F416" s="37">
        <v>1</v>
      </c>
      <c r="G416" s="37">
        <v>1</v>
      </c>
      <c r="H416" s="37">
        <f>parameters!$J$10*TechniqueData[[#This Row],[Before Utility]]+parameters!$J$11*TechniqueData[[#This Row],[After Utility]]</f>
        <v>0.1</v>
      </c>
      <c r="I416" s="37">
        <f>(TechniqueData[[#This Row],[Num. TID Before]]-parameters!$D$8)/(parameters!$D$9-parameters!$D$8)</f>
        <v>0.1</v>
      </c>
      <c r="J416" s="37">
        <f>IF(TechniqueData[[#This Row],[Before Utility (unclipped)]]&gt;1,1, IF(TechniqueData[[#This Row],[Before Utility (unclipped)]]&lt;0,0, TechniqueData[[#This Row],[Before Utility (unclipped)]]))</f>
        <v>0.1</v>
      </c>
      <c r="K416" s="37">
        <f>(TechniqueData[[#This Row],[Num. TID After]]-parameters!$D$10)/(parameters!$D$11-parameters!$D$10)</f>
        <v>0.1</v>
      </c>
      <c r="L416" s="37">
        <f>IF(TechniqueData[[#This Row],[After Utility (unclipped)]]&gt;1,1, IF(TechniqueData[[#This Row],[After Utility (unclipped)]]&lt;0,0, TechniqueData[[#This Row],[After Utility (unclipped)]]))</f>
        <v>0.1</v>
      </c>
      <c r="M416" s="37">
        <v>0</v>
      </c>
      <c r="N416" s="68">
        <v>0</v>
      </c>
      <c r="O416" s="68">
        <v>0</v>
      </c>
      <c r="P416" s="68">
        <v>0</v>
      </c>
      <c r="Q416" s="68">
        <v>0</v>
      </c>
      <c r="R416" s="69" t="s">
        <v>1463</v>
      </c>
      <c r="S416" s="69">
        <v>9</v>
      </c>
      <c r="T416" s="69" t="s">
        <v>1464</v>
      </c>
      <c r="U416" s="69">
        <v>12</v>
      </c>
      <c r="V416" s="37">
        <f>parameters!$J$4*TechniqueData[[#This Row],[Mitigations Utility]] + parameters!$J$5*TechniqueData[[#This Row],[Detections Utility]]</f>
        <v>0.19999990476190477</v>
      </c>
      <c r="W416" s="37">
        <v>21</v>
      </c>
      <c r="X416" s="37">
        <v>0.38181799999999999</v>
      </c>
      <c r="Y416" s="37">
        <v>0.38181799999999999</v>
      </c>
      <c r="Z416" s="37">
        <v>0</v>
      </c>
      <c r="AA416" s="37">
        <v>0</v>
      </c>
      <c r="AB416" s="37">
        <v>0</v>
      </c>
      <c r="AC416" s="37"/>
      <c r="AD416" s="58" t="s">
        <v>1465</v>
      </c>
      <c r="AE416" s="37" t="str" cm="1">
        <f t="array" ref="AE416">IF(SUMPRODUCT(--(NOT(ISERR(SEARCH({"Process","Command","Script","WMI","Module","Pipe","Service"},AD416)))))&gt;0,"1","0")</f>
        <v>0</v>
      </c>
      <c r="AF416" s="37">
        <v>412</v>
      </c>
      <c r="AG416" s="37" t="str" cm="1">
        <f t="array" ref="AG416">IF(SUMPRODUCT(--(NOT(ISERR(SEARCH({"Network","Firewall"},AD416)))))&gt;0,"1","0")</f>
        <v>0</v>
      </c>
      <c r="AH416" s="37">
        <v>412</v>
      </c>
      <c r="AI416" s="37" t="str" cm="1">
        <f t="array" ref="AI416">IF(SUMPRODUCT(--(NOT(ISERR(SEARCH({"File","Group","Logon","Schedule","User","Registry","Active","Application"},AD416)))))&gt;0,"1","0")</f>
        <v>1</v>
      </c>
      <c r="AJ416" s="37">
        <v>412</v>
      </c>
      <c r="AK416" s="37" t="str" cm="1">
        <f t="array" ref="AK416">IF(SUMPRODUCT(--(NOT(ISERR(SEARCH({"Cloud","Cluster","Container","Image","Instance","Pod","Snapshot","Volume"},AD416)))))&gt;0,"1","0")</f>
        <v>0</v>
      </c>
      <c r="AL416" s="37">
        <v>412</v>
      </c>
      <c r="AM416" s="37" t="str" cm="1">
        <f t="array" ref="AM416">IF(SUMPRODUCT(--(NOT(ISERR(SEARCH({"Drive","Firmware","Host","Kernel"},AD416)))))&gt;0,"1","0")</f>
        <v>0</v>
      </c>
      <c r="AN416" s="37">
        <v>0</v>
      </c>
      <c r="AO416" s="37">
        <v>0</v>
      </c>
      <c r="AP416" s="37">
        <f>parameters!$J$21*TechniqueData[[#This Row],[TAT Utility]]+parameters!$J$22*TechniqueData[[#This Row],[Count Utility]]</f>
        <v>0.3</v>
      </c>
      <c r="AQ416" s="37">
        <f>(TechniqueData[[#This Row],[Total Top Att&amp;ck Score ]]-parameters!$D$19)/(parameters!$D$20-parameters!$D$19)</f>
        <v>164.89994765079365</v>
      </c>
      <c r="AR416" s="37">
        <f>IF(TechniqueData[[#This Row],[TAT Utility (unclipped)]]&gt;1,1, IF(TechniqueData[[#This Row],[TAT Utility (unclipped)]]&lt;0,0, TechniqueData[[#This Row],[TAT Utility (unclipped)]]) )</f>
        <v>1</v>
      </c>
      <c r="AS416" s="37">
        <f>(TechniqueData[[#This Row],[Ransomware (Total '# of ATT&amp;CK Observations)]]-parameters!$D$21)/(parameters!$D$22-parameters!$D$21)</f>
        <v>0</v>
      </c>
      <c r="AT416" s="37">
        <f>IF(TechniqueData[[#This Row],[Count Utility (unclipped)]]&gt;1,1, IF(TechniqueData[[#This Row],[Count Utility (unclipped)]]&lt;0,0, TechniqueData[[#This Row],[Count Utility (unclipped)]]) )</f>
        <v>0</v>
      </c>
      <c r="AU41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7" spans="1:47" ht="34" x14ac:dyDescent="0.2">
      <c r="A417" s="37">
        <f>parameters!$J$21*TechniqueData[[#This Row],[TAT Utility]]+parameters!$J$22*TechniqueData[[#This Row],[Count Utility]]</f>
        <v>0.33333333333333331</v>
      </c>
      <c r="B417" s="37">
        <f t="shared" si="6"/>
        <v>543.12888628571432</v>
      </c>
      <c r="C417" s="37" t="s">
        <v>1466</v>
      </c>
      <c r="D417" s="58" t="s">
        <v>1449</v>
      </c>
      <c r="E417" s="37" t="s">
        <v>1467</v>
      </c>
      <c r="F417" s="37">
        <v>1</v>
      </c>
      <c r="G417" s="37">
        <v>1</v>
      </c>
      <c r="H417" s="37">
        <f>parameters!$J$10*TechniqueData[[#This Row],[Before Utility]]+parameters!$J$11*TechniqueData[[#This Row],[After Utility]]</f>
        <v>0.1</v>
      </c>
      <c r="I417" s="37">
        <f>(TechniqueData[[#This Row],[Num. TID Before]]-parameters!$D$8)/(parameters!$D$9-parameters!$D$8)</f>
        <v>0.1</v>
      </c>
      <c r="J417" s="37">
        <f>IF(TechniqueData[[#This Row],[Before Utility (unclipped)]]&gt;1,1, IF(TechniqueData[[#This Row],[Before Utility (unclipped)]]&lt;0,0, TechniqueData[[#This Row],[Before Utility (unclipped)]]))</f>
        <v>0.1</v>
      </c>
      <c r="K417" s="37">
        <f>(TechniqueData[[#This Row],[Num. TID After]]-parameters!$D$10)/(parameters!$D$11-parameters!$D$10)</f>
        <v>0.1</v>
      </c>
      <c r="L417" s="37">
        <f>IF(TechniqueData[[#This Row],[After Utility (unclipped)]]&gt;1,1, IF(TechniqueData[[#This Row],[After Utility (unclipped)]]&lt;0,0, TechniqueData[[#This Row],[After Utility (unclipped)]]))</f>
        <v>0.1</v>
      </c>
      <c r="M417" s="37">
        <v>0</v>
      </c>
      <c r="N417" s="68">
        <v>0</v>
      </c>
      <c r="O417" s="68">
        <v>0</v>
      </c>
      <c r="P417" s="68">
        <v>0</v>
      </c>
      <c r="Q417" s="68">
        <v>0</v>
      </c>
      <c r="R417" s="69" t="s">
        <v>1468</v>
      </c>
      <c r="S417" s="69">
        <v>11</v>
      </c>
      <c r="T417" s="69" t="s">
        <v>1469</v>
      </c>
      <c r="U417" s="69">
        <v>13</v>
      </c>
      <c r="V417" s="37">
        <f>parameters!$J$4*TechniqueData[[#This Row],[Mitigations Utility]] + parameters!$J$5*TechniqueData[[#This Row],[Detections Utility]]</f>
        <v>0.22857161904761905</v>
      </c>
      <c r="W417" s="37">
        <v>24</v>
      </c>
      <c r="X417" s="37">
        <v>0.43636399999999997</v>
      </c>
      <c r="Y417" s="37">
        <v>0.43636399999999997</v>
      </c>
      <c r="Z417" s="37">
        <v>0</v>
      </c>
      <c r="AA417" s="37">
        <v>0</v>
      </c>
      <c r="AB417" s="37">
        <v>0</v>
      </c>
      <c r="AC417" s="37"/>
      <c r="AD417" s="58" t="s">
        <v>393</v>
      </c>
      <c r="AE417" s="37" t="str" cm="1">
        <f t="array" ref="AE417">IF(SUMPRODUCT(--(NOT(ISERR(SEARCH({"Process","Command","Script","WMI","Module","Pipe","Service"},AD417)))))&gt;0,"1","0")</f>
        <v>0</v>
      </c>
      <c r="AF417" s="37">
        <v>413</v>
      </c>
      <c r="AG417" s="37" t="str" cm="1">
        <f t="array" ref="AG417">IF(SUMPRODUCT(--(NOT(ISERR(SEARCH({"Network","Firewall"},AD417)))))&gt;0,"1","0")</f>
        <v>0</v>
      </c>
      <c r="AH417" s="37">
        <v>413</v>
      </c>
      <c r="AI417" s="37" t="str" cm="1">
        <f t="array" ref="AI417">IF(SUMPRODUCT(--(NOT(ISERR(SEARCH({"File","Group","Logon","Schedule","User","Registry","Active","Application"},AD417)))))&gt;0,"1","0")</f>
        <v>1</v>
      </c>
      <c r="AJ417" s="37">
        <v>413</v>
      </c>
      <c r="AK417" s="37" t="str" cm="1">
        <f t="array" ref="AK417">IF(SUMPRODUCT(--(NOT(ISERR(SEARCH({"Cloud","Cluster","Container","Image","Instance","Pod","Snapshot","Volume"},AD417)))))&gt;0,"1","0")</f>
        <v>0</v>
      </c>
      <c r="AL417" s="37">
        <v>413</v>
      </c>
      <c r="AM417" s="37" t="str" cm="1">
        <f t="array" ref="AM417">IF(SUMPRODUCT(--(NOT(ISERR(SEARCH({"Drive","Firmware","Host","Kernel"},AD417)))))&gt;0,"1","0")</f>
        <v>0</v>
      </c>
      <c r="AN417" s="37">
        <v>0</v>
      </c>
      <c r="AO417" s="37">
        <v>1</v>
      </c>
      <c r="AP417" s="37">
        <f>parameters!$J$21*TechniqueData[[#This Row],[TAT Utility]]+parameters!$J$22*TechniqueData[[#This Row],[Count Utility]]</f>
        <v>0.33333333333333331</v>
      </c>
      <c r="AQ417" s="37">
        <f>(TechniqueData[[#This Row],[Total Top Att&amp;ck Score ]]-parameters!$D$19)/(parameters!$D$20-parameters!$D$19)</f>
        <v>181.0429620952381</v>
      </c>
      <c r="AR417" s="37">
        <f>IF(TechniqueData[[#This Row],[TAT Utility (unclipped)]]&gt;1,1, IF(TechniqueData[[#This Row],[TAT Utility (unclipped)]]&lt;0,0, TechniqueData[[#This Row],[TAT Utility (unclipped)]]) )</f>
        <v>1</v>
      </c>
      <c r="AS417" s="37">
        <f>(TechniqueData[[#This Row],[Ransomware (Total '# of ATT&amp;CK Observations)]]-parameters!$D$21)/(parameters!$D$22-parameters!$D$21)</f>
        <v>4.7619047619047616E-2</v>
      </c>
      <c r="AT417" s="37">
        <f>IF(TechniqueData[[#This Row],[Count Utility (unclipped)]]&gt;1,1, IF(TechniqueData[[#This Row],[Count Utility (unclipped)]]&lt;0,0, TechniqueData[[#This Row],[Count Utility (unclipped)]]) )</f>
        <v>4.7619047619047616E-2</v>
      </c>
      <c r="AU41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4.334356240362812</v>
      </c>
    </row>
    <row r="418" spans="1:47" ht="51" x14ac:dyDescent="0.2">
      <c r="A418" s="37">
        <f>parameters!$J$21*TechniqueData[[#This Row],[TAT Utility]]+parameters!$J$22*TechniqueData[[#This Row],[Count Utility]]</f>
        <v>0.3</v>
      </c>
      <c r="B418" s="37">
        <f t="shared" si="6"/>
        <v>165.70000000000002</v>
      </c>
      <c r="C418" s="37" t="s">
        <v>1470</v>
      </c>
      <c r="D418" s="58" t="s">
        <v>1449</v>
      </c>
      <c r="E418" s="37" t="s">
        <v>1471</v>
      </c>
      <c r="F418" s="37">
        <v>1</v>
      </c>
      <c r="G418" s="37">
        <v>1</v>
      </c>
      <c r="H418" s="37">
        <f>parameters!$J$10*TechniqueData[[#This Row],[Before Utility]]+parameters!$J$11*TechniqueData[[#This Row],[After Utility]]</f>
        <v>0.1</v>
      </c>
      <c r="I418" s="37">
        <f>(TechniqueData[[#This Row],[Num. TID Before]]-parameters!$D$8)/(parameters!$D$9-parameters!$D$8)</f>
        <v>0.1</v>
      </c>
      <c r="J418" s="37">
        <f>IF(TechniqueData[[#This Row],[Before Utility (unclipped)]]&gt;1,1, IF(TechniqueData[[#This Row],[Before Utility (unclipped)]]&lt;0,0, TechniqueData[[#This Row],[Before Utility (unclipped)]]))</f>
        <v>0.1</v>
      </c>
      <c r="K418" s="37">
        <f>(TechniqueData[[#This Row],[Num. TID After]]-parameters!$D$10)/(parameters!$D$11-parameters!$D$10)</f>
        <v>0.1</v>
      </c>
      <c r="L418" s="37">
        <f>IF(TechniqueData[[#This Row],[After Utility (unclipped)]]&gt;1,1, IF(TechniqueData[[#This Row],[After Utility (unclipped)]]&lt;0,0, TechniqueData[[#This Row],[After Utility (unclipped)]]))</f>
        <v>0.1</v>
      </c>
      <c r="M418" s="37">
        <v>0</v>
      </c>
      <c r="N418" s="68">
        <v>0</v>
      </c>
      <c r="O418" s="68">
        <v>0</v>
      </c>
      <c r="P418" s="68">
        <v>0</v>
      </c>
      <c r="Q418" s="68">
        <v>0</v>
      </c>
      <c r="R418" s="69"/>
      <c r="S418" s="69"/>
      <c r="T418" s="69"/>
      <c r="U418" s="69"/>
      <c r="V418" s="37">
        <f>parameters!$J$4*TechniqueData[[#This Row],[Mitigations Utility]] + parameters!$J$5*TechniqueData[[#This Row],[Detections Utility]]</f>
        <v>0</v>
      </c>
      <c r="W418" s="37">
        <v>0</v>
      </c>
      <c r="X418" s="37">
        <v>0</v>
      </c>
      <c r="Y418" s="37">
        <v>0</v>
      </c>
      <c r="Z418" s="37">
        <v>0</v>
      </c>
      <c r="AA418" s="37">
        <v>0</v>
      </c>
      <c r="AB418" s="37">
        <v>0</v>
      </c>
      <c r="AC418" s="37"/>
      <c r="AD418" s="58" t="s">
        <v>1472</v>
      </c>
      <c r="AE418" s="37" t="str" cm="1">
        <f t="array" ref="AE418">IF(SUMPRODUCT(--(NOT(ISERR(SEARCH({"Process","Command","Script","WMI","Module","Pipe","Service"},AD418)))))&gt;0,"1","0")</f>
        <v>1</v>
      </c>
      <c r="AF418" s="37">
        <v>414</v>
      </c>
      <c r="AG418" s="37" t="str" cm="1">
        <f t="array" ref="AG418">IF(SUMPRODUCT(--(NOT(ISERR(SEARCH({"Network","Firewall"},AD418)))))&gt;0,"1","0")</f>
        <v>0</v>
      </c>
      <c r="AH418" s="37">
        <v>414</v>
      </c>
      <c r="AI418" s="37" t="str" cm="1">
        <f t="array" ref="AI418">IF(SUMPRODUCT(--(NOT(ISERR(SEARCH({"File","Group","Logon","Schedule","User","Registry","Active","Application"},AD418)))))&gt;0,"1","0")</f>
        <v>1</v>
      </c>
      <c r="AJ418" s="37">
        <v>414</v>
      </c>
      <c r="AK418" s="37" t="str" cm="1">
        <f t="array" ref="AK418">IF(SUMPRODUCT(--(NOT(ISERR(SEARCH({"Cloud","Cluster","Container","Image","Instance","Pod","Snapshot","Volume"},AD418)))))&gt;0,"1","0")</f>
        <v>0</v>
      </c>
      <c r="AL418" s="37">
        <v>414</v>
      </c>
      <c r="AM418" s="37" t="str" cm="1">
        <f t="array" ref="AM418">IF(SUMPRODUCT(--(NOT(ISERR(SEARCH({"Drive","Firmware","Host","Kernel"},AD418)))))&gt;0,"1","0")</f>
        <v>0</v>
      </c>
      <c r="AN418" s="37">
        <v>0</v>
      </c>
      <c r="AO418" s="37"/>
      <c r="AP418" s="37">
        <f>parameters!$J$21*TechniqueData[[#This Row],[TAT Utility]]+parameters!$J$22*TechniqueData[[#This Row],[Count Utility]]</f>
        <v>0.3</v>
      </c>
      <c r="AQ418" s="37">
        <f>(TechniqueData[[#This Row],[Total Top Att&amp;ck Score ]]-parameters!$D$19)/(parameters!$D$20-parameters!$D$19)</f>
        <v>55.233333333333341</v>
      </c>
      <c r="AR418" s="37">
        <f>IF(TechniqueData[[#This Row],[TAT Utility (unclipped)]]&gt;1,1, IF(TechniqueData[[#This Row],[TAT Utility (unclipped)]]&lt;0,0, TechniqueData[[#This Row],[TAT Utility (unclipped)]]) )</f>
        <v>1</v>
      </c>
      <c r="AS418" s="37">
        <f>(TechniqueData[[#This Row],[Ransomware (Total '# of ATT&amp;CK Observations)]]-parameters!$D$21)/(parameters!$D$22-parameters!$D$21)</f>
        <v>0</v>
      </c>
      <c r="AT418" s="37">
        <f>IF(TechniqueData[[#This Row],[Count Utility (unclipped)]]&gt;1,1, IF(TechniqueData[[#This Row],[Count Utility (unclipped)]]&lt;0,0, TechniqueData[[#This Row],[Count Utility (unclipped)]]) )</f>
        <v>0</v>
      </c>
      <c r="AU41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9" spans="1:47" ht="68" x14ac:dyDescent="0.2">
      <c r="A419" s="37">
        <f>parameters!$J$21*TechniqueData[[#This Row],[TAT Utility]]+parameters!$J$22*TechniqueData[[#This Row],[Count Utility]]</f>
        <v>0.3</v>
      </c>
      <c r="B419" s="37">
        <f t="shared" si="6"/>
        <v>166.10000000000002</v>
      </c>
      <c r="C419" s="37" t="s">
        <v>1473</v>
      </c>
      <c r="D419" s="58" t="s">
        <v>1449</v>
      </c>
      <c r="E419" s="37" t="s">
        <v>1474</v>
      </c>
      <c r="F419" s="37">
        <v>1</v>
      </c>
      <c r="G419" s="37">
        <v>1</v>
      </c>
      <c r="H419" s="37">
        <f>parameters!$J$10*TechniqueData[[#This Row],[Before Utility]]+parameters!$J$11*TechniqueData[[#This Row],[After Utility]]</f>
        <v>0.1</v>
      </c>
      <c r="I419" s="37">
        <f>(TechniqueData[[#This Row],[Num. TID Before]]-parameters!$D$8)/(parameters!$D$9-parameters!$D$8)</f>
        <v>0.1</v>
      </c>
      <c r="J419" s="37">
        <f>IF(TechniqueData[[#This Row],[Before Utility (unclipped)]]&gt;1,1, IF(TechniqueData[[#This Row],[Before Utility (unclipped)]]&lt;0,0, TechniqueData[[#This Row],[Before Utility (unclipped)]]))</f>
        <v>0.1</v>
      </c>
      <c r="K419" s="37">
        <f>(TechniqueData[[#This Row],[Num. TID After]]-parameters!$D$10)/(parameters!$D$11-parameters!$D$10)</f>
        <v>0.1</v>
      </c>
      <c r="L419" s="37">
        <f>IF(TechniqueData[[#This Row],[After Utility (unclipped)]]&gt;1,1, IF(TechniqueData[[#This Row],[After Utility (unclipped)]]&lt;0,0, TechniqueData[[#This Row],[After Utility (unclipped)]]))</f>
        <v>0.1</v>
      </c>
      <c r="M419" s="37">
        <v>0</v>
      </c>
      <c r="N419" s="68">
        <v>0</v>
      </c>
      <c r="O419" s="68">
        <v>0</v>
      </c>
      <c r="P419" s="68">
        <v>0</v>
      </c>
      <c r="Q419" s="68">
        <v>0</v>
      </c>
      <c r="R419" s="69"/>
      <c r="S419" s="69"/>
      <c r="T419" s="69"/>
      <c r="U419" s="69"/>
      <c r="V419" s="37">
        <f>parameters!$J$4*TechniqueData[[#This Row],[Mitigations Utility]] + parameters!$J$5*TechniqueData[[#This Row],[Detections Utility]]</f>
        <v>0</v>
      </c>
      <c r="W419" s="37">
        <v>0</v>
      </c>
      <c r="X419" s="37">
        <v>0</v>
      </c>
      <c r="Y419" s="37">
        <v>0</v>
      </c>
      <c r="Z419" s="37">
        <v>0</v>
      </c>
      <c r="AA419" s="37">
        <v>0</v>
      </c>
      <c r="AB419" s="37">
        <v>0</v>
      </c>
      <c r="AC419" s="37"/>
      <c r="AD419" s="58" t="s">
        <v>1475</v>
      </c>
      <c r="AE419" s="37" t="str" cm="1">
        <f t="array" ref="AE419">IF(SUMPRODUCT(--(NOT(ISERR(SEARCH({"Process","Command","Script","WMI","Module","Pipe","Service"},AD419)))))&gt;0,"1","0")</f>
        <v>0</v>
      </c>
      <c r="AF419" s="37">
        <v>415</v>
      </c>
      <c r="AG419" s="37" t="str" cm="1">
        <f t="array" ref="AG419">IF(SUMPRODUCT(--(NOT(ISERR(SEARCH({"Network","Firewall"},AD419)))))&gt;0,"1","0")</f>
        <v>0</v>
      </c>
      <c r="AH419" s="37">
        <v>415</v>
      </c>
      <c r="AI419" s="37" t="str" cm="1">
        <f t="array" ref="AI419">IF(SUMPRODUCT(--(NOT(ISERR(SEARCH({"File","Group","Logon","Schedule","User","Registry","Active","Application"},AD419)))))&gt;0,"1","0")</f>
        <v>1</v>
      </c>
      <c r="AJ419" s="37">
        <v>415</v>
      </c>
      <c r="AK419" s="37" t="str" cm="1">
        <f t="array" ref="AK419">IF(SUMPRODUCT(--(NOT(ISERR(SEARCH({"Cloud","Cluster","Container","Image","Instance","Pod","Snapshot","Volume"},AD419)))))&gt;0,"1","0")</f>
        <v>0</v>
      </c>
      <c r="AL419" s="37">
        <v>415</v>
      </c>
      <c r="AM419" s="37" t="str" cm="1">
        <f t="array" ref="AM419">IF(SUMPRODUCT(--(NOT(ISERR(SEARCH({"Drive","Firmware","Host","Kernel"},AD419)))))&gt;0,"1","0")</f>
        <v>0</v>
      </c>
      <c r="AN419" s="37">
        <v>0</v>
      </c>
      <c r="AO419" s="37"/>
      <c r="AP419" s="37">
        <f>parameters!$J$21*TechniqueData[[#This Row],[TAT Utility]]+parameters!$J$22*TechniqueData[[#This Row],[Count Utility]]</f>
        <v>0.3</v>
      </c>
      <c r="AQ419" s="37">
        <f>(TechniqueData[[#This Row],[Total Top Att&amp;ck Score ]]-parameters!$D$19)/(parameters!$D$20-parameters!$D$19)</f>
        <v>55.366666666666674</v>
      </c>
      <c r="AR419" s="37">
        <f>IF(TechniqueData[[#This Row],[TAT Utility (unclipped)]]&gt;1,1, IF(TechniqueData[[#This Row],[TAT Utility (unclipped)]]&lt;0,0, TechniqueData[[#This Row],[TAT Utility (unclipped)]]) )</f>
        <v>1</v>
      </c>
      <c r="AS419" s="37">
        <f>(TechniqueData[[#This Row],[Ransomware (Total '# of ATT&amp;CK Observations)]]-parameters!$D$21)/(parameters!$D$22-parameters!$D$21)</f>
        <v>0</v>
      </c>
      <c r="AT419" s="37">
        <f>IF(TechniqueData[[#This Row],[Count Utility (unclipped)]]&gt;1,1, IF(TechniqueData[[#This Row],[Count Utility (unclipped)]]&lt;0,0, TechniqueData[[#This Row],[Count Utility (unclipped)]]) )</f>
        <v>0</v>
      </c>
      <c r="AU41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20" spans="1:47" ht="51" x14ac:dyDescent="0.2">
      <c r="A420" s="37">
        <f>parameters!$J$21*TechniqueData[[#This Row],[TAT Utility]]+parameters!$J$22*TechniqueData[[#This Row],[Count Utility]]</f>
        <v>0.3</v>
      </c>
      <c r="B420" s="37">
        <f t="shared" si="6"/>
        <v>206.14285714285714</v>
      </c>
      <c r="C420" s="37" t="s">
        <v>1476</v>
      </c>
      <c r="D420" s="58" t="s">
        <v>1449</v>
      </c>
      <c r="E420" s="37" t="s">
        <v>1477</v>
      </c>
      <c r="F420" s="37">
        <v>1</v>
      </c>
      <c r="G420" s="37">
        <v>1</v>
      </c>
      <c r="H420" s="37">
        <f>parameters!$J$10*TechniqueData[[#This Row],[Before Utility]]+parameters!$J$11*TechniqueData[[#This Row],[After Utility]]</f>
        <v>0.1</v>
      </c>
      <c r="I420" s="37">
        <f>(TechniqueData[[#This Row],[Num. TID Before]]-parameters!$D$8)/(parameters!$D$9-parameters!$D$8)</f>
        <v>0.1</v>
      </c>
      <c r="J420" s="37">
        <f>IF(TechniqueData[[#This Row],[Before Utility (unclipped)]]&gt;1,1, IF(TechniqueData[[#This Row],[Before Utility (unclipped)]]&lt;0,0, TechniqueData[[#This Row],[Before Utility (unclipped)]]))</f>
        <v>0.1</v>
      </c>
      <c r="K420" s="37">
        <f>(TechniqueData[[#This Row],[Num. TID After]]-parameters!$D$10)/(parameters!$D$11-parameters!$D$10)</f>
        <v>0.1</v>
      </c>
      <c r="L420" s="37">
        <f>IF(TechniqueData[[#This Row],[After Utility (unclipped)]]&gt;1,1, IF(TechniqueData[[#This Row],[After Utility (unclipped)]]&lt;0,0, TechniqueData[[#This Row],[After Utility (unclipped)]]))</f>
        <v>0.1</v>
      </c>
      <c r="M420" s="37">
        <v>0</v>
      </c>
      <c r="N420" s="68">
        <v>0</v>
      </c>
      <c r="O420" s="68">
        <v>1</v>
      </c>
      <c r="P420" s="68">
        <v>0</v>
      </c>
      <c r="Q420" s="68">
        <v>4</v>
      </c>
      <c r="R420" s="69"/>
      <c r="S420" s="69"/>
      <c r="T420" s="69"/>
      <c r="U420" s="69"/>
      <c r="V420" s="37">
        <f>parameters!$J$4*TechniqueData[[#This Row],[Mitigations Utility]] + parameters!$J$5*TechniqueData[[#This Row],[Detections Utility]]</f>
        <v>2.3809523809523808E-2</v>
      </c>
      <c r="W420" s="37">
        <v>0</v>
      </c>
      <c r="X420" s="37">
        <v>0</v>
      </c>
      <c r="Y420" s="37">
        <v>0</v>
      </c>
      <c r="Z420" s="37">
        <v>5</v>
      </c>
      <c r="AA420" s="37">
        <v>0.05</v>
      </c>
      <c r="AB420" s="37">
        <v>0.05</v>
      </c>
      <c r="AC420" s="37"/>
      <c r="AD420" s="58" t="s">
        <v>1478</v>
      </c>
      <c r="AE420" s="37" t="str" cm="1">
        <f t="array" ref="AE420">IF(SUMPRODUCT(--(NOT(ISERR(SEARCH({"Process","Command","Script","WMI","Module","Pipe","Service"},AD420)))))&gt;0,"1","0")</f>
        <v>1</v>
      </c>
      <c r="AF420" s="37">
        <v>416</v>
      </c>
      <c r="AG420" s="37" t="str" cm="1">
        <f t="array" ref="AG420">IF(SUMPRODUCT(--(NOT(ISERR(SEARCH({"Network","Firewall"},AD420)))))&gt;0,"1","0")</f>
        <v>0</v>
      </c>
      <c r="AH420" s="37">
        <v>416</v>
      </c>
      <c r="AI420" s="37" t="str" cm="1">
        <f t="array" ref="AI420">IF(SUMPRODUCT(--(NOT(ISERR(SEARCH({"File","Group","Logon","Schedule","User","Registry","Active","Application"},AD420)))))&gt;0,"1","0")</f>
        <v>1</v>
      </c>
      <c r="AJ420" s="37">
        <v>416</v>
      </c>
      <c r="AK420" s="37" t="str" cm="1">
        <f t="array" ref="AK420">IF(SUMPRODUCT(--(NOT(ISERR(SEARCH({"Cloud","Cluster","Container","Image","Instance","Pod","Snapshot","Volume"},AD420)))))&gt;0,"1","0")</f>
        <v>0</v>
      </c>
      <c r="AL420" s="37">
        <v>416</v>
      </c>
      <c r="AM420" s="37" t="str" cm="1">
        <f t="array" ref="AM420">IF(SUMPRODUCT(--(NOT(ISERR(SEARCH({"Drive","Firmware","Host","Kernel"},AD420)))))&gt;0,"1","0")</f>
        <v>0</v>
      </c>
      <c r="AN420" s="37">
        <v>0</v>
      </c>
      <c r="AO420" s="37"/>
      <c r="AP420" s="37">
        <f>parameters!$J$21*TechniqueData[[#This Row],[TAT Utility]]+parameters!$J$22*TechniqueData[[#This Row],[Count Utility]]</f>
        <v>0.3</v>
      </c>
      <c r="AQ420" s="37">
        <f>(TechniqueData[[#This Row],[Total Top Att&amp;ck Score ]]-parameters!$D$19)/(parameters!$D$20-parameters!$D$19)</f>
        <v>68.714285714285708</v>
      </c>
      <c r="AR420" s="37">
        <f>IF(TechniqueData[[#This Row],[TAT Utility (unclipped)]]&gt;1,1, IF(TechniqueData[[#This Row],[TAT Utility (unclipped)]]&lt;0,0, TechniqueData[[#This Row],[TAT Utility (unclipped)]]) )</f>
        <v>1</v>
      </c>
      <c r="AS420" s="37">
        <f>(TechniqueData[[#This Row],[Ransomware (Total '# of ATT&amp;CK Observations)]]-parameters!$D$21)/(parameters!$D$22-parameters!$D$21)</f>
        <v>0</v>
      </c>
      <c r="AT420" s="37">
        <f>IF(TechniqueData[[#This Row],[Count Utility (unclipped)]]&gt;1,1, IF(TechniqueData[[#This Row],[Count Utility (unclipped)]]&lt;0,0, TechniqueData[[#This Row],[Count Utility (unclipped)]]) )</f>
        <v>0</v>
      </c>
      <c r="AU42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21" spans="1:47" ht="68" x14ac:dyDescent="0.2">
      <c r="A421" s="37">
        <f>parameters!$J$21*TechniqueData[[#This Row],[TAT Utility]]+parameters!$J$22*TechniqueData[[#This Row],[Count Utility]]</f>
        <v>0.3</v>
      </c>
      <c r="B421" s="37">
        <f t="shared" si="6"/>
        <v>166.9</v>
      </c>
      <c r="C421" s="37" t="s">
        <v>3797</v>
      </c>
      <c r="D421" s="58" t="s">
        <v>1449</v>
      </c>
      <c r="E421" s="37" t="s">
        <v>3798</v>
      </c>
      <c r="F421" s="37">
        <v>1</v>
      </c>
      <c r="G421" s="37">
        <v>1</v>
      </c>
      <c r="H421" s="37">
        <f>parameters!$J$10*TechniqueData[[#This Row],[Before Utility]]+parameters!$J$11*TechniqueData[[#This Row],[After Utility]]</f>
        <v>0.1</v>
      </c>
      <c r="I421" s="37">
        <f>(TechniqueData[[#This Row],[Num. TID Before]]-parameters!$D$8)/(parameters!$D$9-parameters!$D$8)</f>
        <v>0.1</v>
      </c>
      <c r="J421" s="37">
        <f>IF(TechniqueData[[#This Row],[Before Utility (unclipped)]]&gt;1,1, IF(TechniqueData[[#This Row],[Before Utility (unclipped)]]&lt;0,0, TechniqueData[[#This Row],[Before Utility (unclipped)]]))</f>
        <v>0.1</v>
      </c>
      <c r="K421" s="37">
        <f>(TechniqueData[[#This Row],[Num. TID After]]-parameters!$D$10)/(parameters!$D$11-parameters!$D$10)</f>
        <v>0.1</v>
      </c>
      <c r="L421" s="37">
        <f>IF(TechniqueData[[#This Row],[After Utility (unclipped)]]&gt;1,1, IF(TechniqueData[[#This Row],[After Utility (unclipped)]]&lt;0,0, TechniqueData[[#This Row],[After Utility (unclipped)]]))</f>
        <v>0.1</v>
      </c>
      <c r="M421" s="37">
        <v>0</v>
      </c>
      <c r="N421" s="68">
        <v>0</v>
      </c>
      <c r="O421" s="68">
        <v>0</v>
      </c>
      <c r="P421" s="68">
        <v>0</v>
      </c>
      <c r="Q421" s="68">
        <v>0</v>
      </c>
      <c r="R421" s="69"/>
      <c r="S421" s="69"/>
      <c r="T421" s="69"/>
      <c r="U421" s="69"/>
      <c r="V421" s="37">
        <f>parameters!$J$4*TechniqueData[[#This Row],[Mitigations Utility]] + parameters!$J$5*TechniqueData[[#This Row],[Detections Utility]]</f>
        <v>0</v>
      </c>
      <c r="W421" s="37"/>
      <c r="X421" s="37"/>
      <c r="Y421" s="37"/>
      <c r="Z421" s="37"/>
      <c r="AA421" s="37"/>
      <c r="AB421" s="37"/>
      <c r="AC421" s="37"/>
      <c r="AD421" s="58" t="s">
        <v>3799</v>
      </c>
      <c r="AE421" s="37" t="str" cm="1">
        <f t="array" ref="AE421">IF(SUMPRODUCT(--(NOT(ISERR(SEARCH({"Process","Command","Script","WMI","Module","Pipe","Service"},AD421)))))&gt;0,"1","0")</f>
        <v>1</v>
      </c>
      <c r="AF421" s="37">
        <v>417</v>
      </c>
      <c r="AG421" s="37" t="str" cm="1">
        <f t="array" ref="AG421">IF(SUMPRODUCT(--(NOT(ISERR(SEARCH({"Network","Firewall"},AD421)))))&gt;0,"1","0")</f>
        <v>0</v>
      </c>
      <c r="AH421" s="37">
        <v>417</v>
      </c>
      <c r="AI421" s="37" t="str" cm="1">
        <f t="array" ref="AI421">IF(SUMPRODUCT(--(NOT(ISERR(SEARCH({"File","Group","Logon","Schedule","User","Registry","Active","Application"},AD421)))))&gt;0,"1","0")</f>
        <v>1</v>
      </c>
      <c r="AJ421" s="37">
        <v>417</v>
      </c>
      <c r="AK421" s="37" t="str" cm="1">
        <f t="array" ref="AK421">IF(SUMPRODUCT(--(NOT(ISERR(SEARCH({"Cloud","Cluster","Container","Image","Instance","Pod","Snapshot","Volume"},AD421)))))&gt;0,"1","0")</f>
        <v>0</v>
      </c>
      <c r="AL421" s="37">
        <v>417</v>
      </c>
      <c r="AM421" s="37" t="str" cm="1">
        <f t="array" ref="AM421">IF(SUMPRODUCT(--(NOT(ISERR(SEARCH({"Drive","Firmware","Host","Kernel"},AD421)))))&gt;0,"1","0")</f>
        <v>0</v>
      </c>
      <c r="AN421" s="37"/>
      <c r="AO421" s="37"/>
      <c r="AP421" s="37">
        <f>parameters!$J$21*TechniqueData[[#This Row],[TAT Utility]]+parameters!$J$22*TechniqueData[[#This Row],[Count Utility]]</f>
        <v>0.3</v>
      </c>
      <c r="AQ421" s="37">
        <f>(TechniqueData[[#This Row],[Total Top Att&amp;ck Score ]]-parameters!$D$19)/(parameters!$D$20-parameters!$D$19)</f>
        <v>55.633333333333333</v>
      </c>
      <c r="AR421" s="37">
        <f>IF(TechniqueData[[#This Row],[TAT Utility (unclipped)]]&gt;1,1, IF(TechniqueData[[#This Row],[TAT Utility (unclipped)]]&lt;0,0, TechniqueData[[#This Row],[TAT Utility (unclipped)]]) )</f>
        <v>1</v>
      </c>
      <c r="AS421" s="37">
        <f>(TechniqueData[[#This Row],[Ransomware (Total '# of ATT&amp;CK Observations)]]-parameters!$D$21)/(parameters!$D$22-parameters!$D$21)</f>
        <v>0</v>
      </c>
      <c r="AT421" s="37">
        <f>IF(TechniqueData[[#This Row],[Count Utility (unclipped)]]&gt;1,1, IF(TechniqueData[[#This Row],[Count Utility (unclipped)]]&lt;0,0, TechniqueData[[#This Row],[Count Utility (unclipped)]]) )</f>
        <v>0</v>
      </c>
      <c r="AU42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22" spans="1:47" ht="68" x14ac:dyDescent="0.2">
      <c r="A422" s="37">
        <f>parameters!$J$21*TechniqueData[[#This Row],[TAT Utility]]+parameters!$J$22*TechniqueData[[#This Row],[Count Utility]]</f>
        <v>0.33333333333333331</v>
      </c>
      <c r="B422" s="37">
        <f t="shared" si="6"/>
        <v>1291.8937069999999</v>
      </c>
      <c r="C422" s="37" t="s">
        <v>1479</v>
      </c>
      <c r="D422" s="58" t="s">
        <v>1480</v>
      </c>
      <c r="E422" s="37"/>
      <c r="F422" s="37">
        <v>3</v>
      </c>
      <c r="G422" s="37">
        <v>3</v>
      </c>
      <c r="H422" s="37">
        <f>parameters!$J$10*TechniqueData[[#This Row],[Before Utility]]+parameters!$J$11*TechniqueData[[#This Row],[After Utility]]</f>
        <v>0.3</v>
      </c>
      <c r="I422" s="37">
        <f>(TechniqueData[[#This Row],[Num. TID Before]]-parameters!$D$8)/(parameters!$D$9-parameters!$D$8)</f>
        <v>0.3</v>
      </c>
      <c r="J422" s="37">
        <f>IF(TechniqueData[[#This Row],[Before Utility (unclipped)]]&gt;1,1, IF(TechniqueData[[#This Row],[Before Utility (unclipped)]]&lt;0,0, TechniqueData[[#This Row],[Before Utility (unclipped)]]))</f>
        <v>0.3</v>
      </c>
      <c r="K422" s="37">
        <f>(TechniqueData[[#This Row],[Num. TID After]]-parameters!$D$10)/(parameters!$D$11-parameters!$D$10)</f>
        <v>0.3</v>
      </c>
      <c r="L422" s="37">
        <f>IF(TechniqueData[[#This Row],[After Utility (unclipped)]]&gt;1,1, IF(TechniqueData[[#This Row],[After Utility (unclipped)]]&lt;0,0, TechniqueData[[#This Row],[After Utility (unclipped)]]))</f>
        <v>0.3</v>
      </c>
      <c r="M422" s="37">
        <v>1.0297000000000001E-2</v>
      </c>
      <c r="N422" s="68">
        <v>0</v>
      </c>
      <c r="O422" s="68">
        <v>7</v>
      </c>
      <c r="P422" s="68">
        <v>0</v>
      </c>
      <c r="Q422" s="68">
        <v>0</v>
      </c>
      <c r="R422" s="69" t="s">
        <v>1481</v>
      </c>
      <c r="S422" s="69">
        <v>21</v>
      </c>
      <c r="T422" s="69" t="s">
        <v>1482</v>
      </c>
      <c r="U422" s="69">
        <v>24</v>
      </c>
      <c r="V422" s="37">
        <f>parameters!$J$4*TechniqueData[[#This Row],[Mitigations Utility]] + parameters!$J$5*TechniqueData[[#This Row],[Detections Utility]]</f>
        <v>0.46190485714285712</v>
      </c>
      <c r="W422" s="37">
        <v>45</v>
      </c>
      <c r="X422" s="37">
        <v>0.81818199999999996</v>
      </c>
      <c r="Y422" s="37">
        <v>0.81818199999999996</v>
      </c>
      <c r="Z422" s="37">
        <v>7</v>
      </c>
      <c r="AA422" s="37">
        <v>7.0000000000000007E-2</v>
      </c>
      <c r="AB422" s="37">
        <v>7.0000000000000007E-2</v>
      </c>
      <c r="AC422" s="37"/>
      <c r="AD422" s="58" t="s">
        <v>1483</v>
      </c>
      <c r="AE422" s="37" t="str" cm="1">
        <f t="array" ref="AE422">IF(SUMPRODUCT(--(NOT(ISERR(SEARCH({"Process","Command","Script","WMI","Module","Pipe","Service"},AD422)))))&gt;0,"1","0")</f>
        <v>1</v>
      </c>
      <c r="AF422" s="37">
        <v>418</v>
      </c>
      <c r="AG422" s="37" t="str" cm="1">
        <f t="array" ref="AG422">IF(SUMPRODUCT(--(NOT(ISERR(SEARCH({"Network","Firewall"},AD422)))))&gt;0,"1","0")</f>
        <v>1</v>
      </c>
      <c r="AH422" s="37">
        <v>418</v>
      </c>
      <c r="AI422" s="37" t="str" cm="1">
        <f t="array" ref="AI422">IF(SUMPRODUCT(--(NOT(ISERR(SEARCH({"File","Group","Logon","Schedule","User","Registry","Active","Application"},AD422)))))&gt;0,"1","0")</f>
        <v>1</v>
      </c>
      <c r="AJ422" s="37">
        <v>418</v>
      </c>
      <c r="AK422" s="37" t="str" cm="1">
        <f t="array" ref="AK422">IF(SUMPRODUCT(--(NOT(ISERR(SEARCH({"Cloud","Cluster","Container","Image","Instance","Pod","Snapshot","Volume"},AD422)))))&gt;0,"1","0")</f>
        <v>0</v>
      </c>
      <c r="AL422" s="37">
        <v>418</v>
      </c>
      <c r="AM422" s="37" t="str" cm="1">
        <f t="array" ref="AM422">IF(SUMPRODUCT(--(NOT(ISERR(SEARCH({"Drive","Firmware","Host","Kernel"},AD422)))))&gt;0,"1","0")</f>
        <v>0</v>
      </c>
      <c r="AN422" s="37">
        <v>0</v>
      </c>
      <c r="AO422" s="37">
        <v>1</v>
      </c>
      <c r="AP422" s="37">
        <f>parameters!$J$21*TechniqueData[[#This Row],[TAT Utility]]+parameters!$J$22*TechniqueData[[#This Row],[Count Utility]]</f>
        <v>0.33333333333333331</v>
      </c>
      <c r="AQ422" s="37">
        <f>(TechniqueData[[#This Row],[Total Top Att&amp;ck Score ]]-parameters!$D$19)/(parameters!$D$20-parameters!$D$19)</f>
        <v>430.63123566666667</v>
      </c>
      <c r="AR422" s="37">
        <f>IF(TechniqueData[[#This Row],[TAT Utility (unclipped)]]&gt;1,1, IF(TechniqueData[[#This Row],[TAT Utility (unclipped)]]&lt;0,0, TechniqueData[[#This Row],[TAT Utility (unclipped)]]) )</f>
        <v>1</v>
      </c>
      <c r="AS422" s="37">
        <f>(TechniqueData[[#This Row],[Ransomware (Total '# of ATT&amp;CK Observations)]]-parameters!$D$21)/(parameters!$D$22-parameters!$D$21)</f>
        <v>4.7619047619047616E-2</v>
      </c>
      <c r="AT422" s="37">
        <f>IF(TechniqueData[[#This Row],[Count Utility (unclipped)]]&gt;1,1, IF(TechniqueData[[#This Row],[Count Utility (unclipped)]]&lt;0,0, TechniqueData[[#This Row],[Count Utility (unclipped)]]) )</f>
        <v>4.7619047619047616E-2</v>
      </c>
      <c r="AU42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10.276934182539682</v>
      </c>
    </row>
    <row r="423" spans="1:47" ht="68" x14ac:dyDescent="0.2">
      <c r="A423" s="37">
        <f>parameters!$J$21*TechniqueData[[#This Row],[TAT Utility]]+parameters!$J$22*TechniqueData[[#This Row],[Count Utility]]</f>
        <v>0.33333333333333331</v>
      </c>
      <c r="B423" s="37">
        <f t="shared" si="6"/>
        <v>686.77110914285731</v>
      </c>
      <c r="C423" s="37" t="s">
        <v>1484</v>
      </c>
      <c r="D423" s="58" t="s">
        <v>1480</v>
      </c>
      <c r="E423" s="37" t="s">
        <v>1485</v>
      </c>
      <c r="F423" s="37">
        <v>1</v>
      </c>
      <c r="G423" s="37">
        <v>1</v>
      </c>
      <c r="H423" s="37">
        <f>parameters!$J$10*TechniqueData[[#This Row],[Before Utility]]+parameters!$J$11*TechniqueData[[#This Row],[After Utility]]</f>
        <v>0.1</v>
      </c>
      <c r="I423" s="37">
        <f>(TechniqueData[[#This Row],[Num. TID Before]]-parameters!$D$8)/(parameters!$D$9-parameters!$D$8)</f>
        <v>0.1</v>
      </c>
      <c r="J423" s="37">
        <f>IF(TechniqueData[[#This Row],[Before Utility (unclipped)]]&gt;1,1, IF(TechniqueData[[#This Row],[Before Utility (unclipped)]]&lt;0,0, TechniqueData[[#This Row],[Before Utility (unclipped)]]))</f>
        <v>0.1</v>
      </c>
      <c r="K423" s="37">
        <f>(TechniqueData[[#This Row],[Num. TID After]]-parameters!$D$10)/(parameters!$D$11-parameters!$D$10)</f>
        <v>0.1</v>
      </c>
      <c r="L423" s="37">
        <f>IF(TechniqueData[[#This Row],[After Utility (unclipped)]]&gt;1,1, IF(TechniqueData[[#This Row],[After Utility (unclipped)]]&lt;0,0, TechniqueData[[#This Row],[After Utility (unclipped)]]))</f>
        <v>0.1</v>
      </c>
      <c r="M423" s="37">
        <v>0</v>
      </c>
      <c r="N423" s="68">
        <v>0</v>
      </c>
      <c r="O423" s="68">
        <v>0</v>
      </c>
      <c r="P423" s="68">
        <v>0</v>
      </c>
      <c r="Q423" s="68">
        <v>3</v>
      </c>
      <c r="R423" s="69" t="s">
        <v>1486</v>
      </c>
      <c r="S423" s="69">
        <v>16</v>
      </c>
      <c r="T423" s="69" t="s">
        <v>1487</v>
      </c>
      <c r="U423" s="69">
        <v>15</v>
      </c>
      <c r="V423" s="37">
        <f>parameters!$J$4*TechniqueData[[#This Row],[Mitigations Utility]] + parameters!$J$5*TechniqueData[[#This Row],[Detections Utility]]</f>
        <v>0.3095236190476191</v>
      </c>
      <c r="W423" s="37">
        <v>31</v>
      </c>
      <c r="X423" s="37">
        <v>0.56363600000000003</v>
      </c>
      <c r="Y423" s="37">
        <v>0.56363600000000003</v>
      </c>
      <c r="Z423" s="37">
        <v>3</v>
      </c>
      <c r="AA423" s="37">
        <v>0.03</v>
      </c>
      <c r="AB423" s="37">
        <v>0.03</v>
      </c>
      <c r="AC423" s="37"/>
      <c r="AD423" s="58" t="s">
        <v>1488</v>
      </c>
      <c r="AE423" s="37" t="str" cm="1">
        <f t="array" ref="AE423">IF(SUMPRODUCT(--(NOT(ISERR(SEARCH({"Process","Command","Script","WMI","Module","Pipe","Service"},AD423)))))&gt;0,"1","0")</f>
        <v>1</v>
      </c>
      <c r="AF423" s="37">
        <v>419</v>
      </c>
      <c r="AG423" s="37" t="str" cm="1">
        <f t="array" ref="AG423">IF(SUMPRODUCT(--(NOT(ISERR(SEARCH({"Network","Firewall"},AD423)))))&gt;0,"1","0")</f>
        <v>1</v>
      </c>
      <c r="AH423" s="37">
        <v>419</v>
      </c>
      <c r="AI423" s="37" t="str" cm="1">
        <f t="array" ref="AI423">IF(SUMPRODUCT(--(NOT(ISERR(SEARCH({"File","Group","Logon","Schedule","User","Registry","Active","Application"},AD423)))))&gt;0,"1","0")</f>
        <v>1</v>
      </c>
      <c r="AJ423" s="37">
        <v>419</v>
      </c>
      <c r="AK423" s="37" t="str" cm="1">
        <f t="array" ref="AK423">IF(SUMPRODUCT(--(NOT(ISERR(SEARCH({"Cloud","Cluster","Container","Image","Instance","Pod","Snapshot","Volume"},AD423)))))&gt;0,"1","0")</f>
        <v>0</v>
      </c>
      <c r="AL423" s="37">
        <v>419</v>
      </c>
      <c r="AM423" s="37" t="str" cm="1">
        <f t="array" ref="AM423">IF(SUMPRODUCT(--(NOT(ISERR(SEARCH({"Drive","Firmware","Host","Kernel"},AD423)))))&gt;0,"1","0")</f>
        <v>0</v>
      </c>
      <c r="AN423" s="37">
        <v>0</v>
      </c>
      <c r="AO423" s="37">
        <v>1</v>
      </c>
      <c r="AP423" s="37">
        <f>parameters!$J$21*TechniqueData[[#This Row],[TAT Utility]]+parameters!$J$22*TechniqueData[[#This Row],[Count Utility]]</f>
        <v>0.33333333333333331</v>
      </c>
      <c r="AQ423" s="37">
        <f>(TechniqueData[[#This Row],[Total Top Att&amp;ck Score ]]-parameters!$D$19)/(parameters!$D$20-parameters!$D$19)</f>
        <v>228.92370304761911</v>
      </c>
      <c r="AR423" s="37">
        <f>IF(TechniqueData[[#This Row],[TAT Utility (unclipped)]]&gt;1,1, IF(TechniqueData[[#This Row],[TAT Utility (unclipped)]]&lt;0,0, TechniqueData[[#This Row],[TAT Utility (unclipped)]]) )</f>
        <v>1</v>
      </c>
      <c r="AS423" s="37">
        <f>(TechniqueData[[#This Row],[Ransomware (Total '# of ATT&amp;CK Observations)]]-parameters!$D$21)/(parameters!$D$22-parameters!$D$21)</f>
        <v>4.7619047619047616E-2</v>
      </c>
      <c r="AT423" s="37">
        <f>IF(TechniqueData[[#This Row],[Count Utility (unclipped)]]&gt;1,1, IF(TechniqueData[[#This Row],[Count Utility (unclipped)]]&lt;0,0, TechniqueData[[#This Row],[Count Utility (unclipped)]]) )</f>
        <v>4.7619047619047616E-2</v>
      </c>
      <c r="AU42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5.4743738820861685</v>
      </c>
    </row>
    <row r="424" spans="1:47" ht="34" x14ac:dyDescent="0.2">
      <c r="A424" s="37">
        <f>parameters!$J$21*TechniqueData[[#This Row],[TAT Utility]]+parameters!$J$22*TechniqueData[[#This Row],[Count Utility]]</f>
        <v>0.33333333333333331</v>
      </c>
      <c r="B424" s="37">
        <f t="shared" si="6"/>
        <v>760.45214080952383</v>
      </c>
      <c r="C424" s="37" t="s">
        <v>1489</v>
      </c>
      <c r="D424" s="58" t="s">
        <v>1480</v>
      </c>
      <c r="E424" s="37" t="s">
        <v>1490</v>
      </c>
      <c r="F424" s="37">
        <v>1</v>
      </c>
      <c r="G424" s="37">
        <v>1</v>
      </c>
      <c r="H424" s="37">
        <f>parameters!$J$10*TechniqueData[[#This Row],[Before Utility]]+parameters!$J$11*TechniqueData[[#This Row],[After Utility]]</f>
        <v>0.1</v>
      </c>
      <c r="I424" s="37">
        <f>(TechniqueData[[#This Row],[Num. TID Before]]-parameters!$D$8)/(parameters!$D$9-parameters!$D$8)</f>
        <v>0.1</v>
      </c>
      <c r="J424" s="37">
        <f>IF(TechniqueData[[#This Row],[Before Utility (unclipped)]]&gt;1,1, IF(TechniqueData[[#This Row],[Before Utility (unclipped)]]&lt;0,0, TechniqueData[[#This Row],[Before Utility (unclipped)]]))</f>
        <v>0.1</v>
      </c>
      <c r="K424" s="37">
        <f>(TechniqueData[[#This Row],[Num. TID After]]-parameters!$D$10)/(parameters!$D$11-parameters!$D$10)</f>
        <v>0.1</v>
      </c>
      <c r="L424" s="37">
        <f>IF(TechniqueData[[#This Row],[After Utility (unclipped)]]&gt;1,1, IF(TechniqueData[[#This Row],[After Utility (unclipped)]]&lt;0,0, TechniqueData[[#This Row],[After Utility (unclipped)]]))</f>
        <v>0.1</v>
      </c>
      <c r="M424" s="37">
        <v>0</v>
      </c>
      <c r="N424" s="68">
        <v>0</v>
      </c>
      <c r="O424" s="68">
        <v>0</v>
      </c>
      <c r="P424" s="68">
        <v>0</v>
      </c>
      <c r="Q424" s="68">
        <v>0</v>
      </c>
      <c r="R424" s="69" t="s">
        <v>1491</v>
      </c>
      <c r="S424" s="69">
        <v>15</v>
      </c>
      <c r="T424" s="69" t="s">
        <v>1492</v>
      </c>
      <c r="U424" s="69">
        <v>22</v>
      </c>
      <c r="V424" s="37">
        <f>parameters!$J$4*TechniqueData[[#This Row],[Mitigations Utility]] + parameters!$J$5*TechniqueData[[#This Row],[Detections Utility]]</f>
        <v>0.35238080952380951</v>
      </c>
      <c r="W424" s="37">
        <v>37</v>
      </c>
      <c r="X424" s="37">
        <v>0.67272699999999996</v>
      </c>
      <c r="Y424" s="37">
        <v>0.67272699999999996</v>
      </c>
      <c r="Z424" s="37">
        <v>0</v>
      </c>
      <c r="AA424" s="37">
        <v>0</v>
      </c>
      <c r="AB424" s="37">
        <v>0</v>
      </c>
      <c r="AC424" s="37"/>
      <c r="AD424" s="58" t="s">
        <v>526</v>
      </c>
      <c r="AE424" s="37" t="str" cm="1">
        <f t="array" ref="AE424">IF(SUMPRODUCT(--(NOT(ISERR(SEARCH({"Process","Command","Script","WMI","Module","Pipe","Service"},AD424)))))&gt;0,"1","0")</f>
        <v>0</v>
      </c>
      <c r="AF424" s="37">
        <v>420</v>
      </c>
      <c r="AG424" s="37" t="str" cm="1">
        <f t="array" ref="AG424">IF(SUMPRODUCT(--(NOT(ISERR(SEARCH({"Network","Firewall"},AD424)))))&gt;0,"1","0")</f>
        <v>1</v>
      </c>
      <c r="AH424" s="37">
        <v>420</v>
      </c>
      <c r="AI424" s="37" t="str" cm="1">
        <f t="array" ref="AI424">IF(SUMPRODUCT(--(NOT(ISERR(SEARCH({"File","Group","Logon","Schedule","User","Registry","Active","Application"},AD424)))))&gt;0,"1","0")</f>
        <v>0</v>
      </c>
      <c r="AJ424" s="37">
        <v>420</v>
      </c>
      <c r="AK424" s="37" t="str" cm="1">
        <f t="array" ref="AK424">IF(SUMPRODUCT(--(NOT(ISERR(SEARCH({"Cloud","Cluster","Container","Image","Instance","Pod","Snapshot","Volume"},AD424)))))&gt;0,"1","0")</f>
        <v>0</v>
      </c>
      <c r="AL424" s="37">
        <v>420</v>
      </c>
      <c r="AM424" s="37" t="str" cm="1">
        <f t="array" ref="AM424">IF(SUMPRODUCT(--(NOT(ISERR(SEARCH({"Drive","Firmware","Host","Kernel"},AD424)))))&gt;0,"1","0")</f>
        <v>0</v>
      </c>
      <c r="AN424" s="37">
        <v>0</v>
      </c>
      <c r="AO424" s="37">
        <v>1</v>
      </c>
      <c r="AP424" s="37">
        <f>parameters!$J$21*TechniqueData[[#This Row],[TAT Utility]]+parameters!$J$22*TechniqueData[[#This Row],[Count Utility]]</f>
        <v>0.33333333333333331</v>
      </c>
      <c r="AQ424" s="37">
        <f>(TechniqueData[[#This Row],[Total Top Att&amp;ck Score ]]-parameters!$D$19)/(parameters!$D$20-parameters!$D$19)</f>
        <v>253.48404693650795</v>
      </c>
      <c r="AR424" s="37">
        <f>IF(TechniqueData[[#This Row],[TAT Utility (unclipped)]]&gt;1,1, IF(TechniqueData[[#This Row],[TAT Utility (unclipped)]]&lt;0,0, TechniqueData[[#This Row],[TAT Utility (unclipped)]]) )</f>
        <v>1</v>
      </c>
      <c r="AS424" s="37">
        <f>(TechniqueData[[#This Row],[Ransomware (Total '# of ATT&amp;CK Observations)]]-parameters!$D$21)/(parameters!$D$22-parameters!$D$21)</f>
        <v>4.7619047619047616E-2</v>
      </c>
      <c r="AT424" s="37">
        <f>IF(TechniqueData[[#This Row],[Count Utility (unclipped)]]&gt;1,1, IF(TechniqueData[[#This Row],[Count Utility (unclipped)]]&lt;0,0, TechniqueData[[#This Row],[Count Utility (unclipped)]]) )</f>
        <v>4.7619047619047616E-2</v>
      </c>
      <c r="AU42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6.0591439746787596</v>
      </c>
    </row>
    <row r="425" spans="1:47" ht="51" x14ac:dyDescent="0.2">
      <c r="A425" s="37">
        <f>parameters!$J$21*TechniqueData[[#This Row],[TAT Utility]]+parameters!$J$22*TechniqueData[[#This Row],[Count Utility]]</f>
        <v>0.3</v>
      </c>
      <c r="B425" s="37">
        <f t="shared" si="6"/>
        <v>2094.2142857142858</v>
      </c>
      <c r="C425" s="37" t="s">
        <v>1493</v>
      </c>
      <c r="D425" s="58" t="s">
        <v>1480</v>
      </c>
      <c r="E425" s="37" t="s">
        <v>1494</v>
      </c>
      <c r="F425" s="37">
        <v>1</v>
      </c>
      <c r="G425" s="37">
        <v>1</v>
      </c>
      <c r="H425" s="37">
        <f>parameters!$J$10*TechniqueData[[#This Row],[Before Utility]]+parameters!$J$11*TechniqueData[[#This Row],[After Utility]]</f>
        <v>0.1</v>
      </c>
      <c r="I425" s="37">
        <f>(TechniqueData[[#This Row],[Num. TID Before]]-parameters!$D$8)/(parameters!$D$9-parameters!$D$8)</f>
        <v>0.1</v>
      </c>
      <c r="J425" s="37">
        <f>IF(TechniqueData[[#This Row],[Before Utility (unclipped)]]&gt;1,1, IF(TechniqueData[[#This Row],[Before Utility (unclipped)]]&lt;0,0, TechniqueData[[#This Row],[Before Utility (unclipped)]]))</f>
        <v>0.1</v>
      </c>
      <c r="K425" s="37">
        <f>(TechniqueData[[#This Row],[Num. TID After]]-parameters!$D$10)/(parameters!$D$11-parameters!$D$10)</f>
        <v>0.1</v>
      </c>
      <c r="L425" s="37">
        <f>IF(TechniqueData[[#This Row],[After Utility (unclipped)]]&gt;1,1, IF(TechniqueData[[#This Row],[After Utility (unclipped)]]&lt;0,0, TechniqueData[[#This Row],[After Utility (unclipped)]]))</f>
        <v>0.1</v>
      </c>
      <c r="M425" s="37">
        <v>1</v>
      </c>
      <c r="N425" s="68">
        <v>0</v>
      </c>
      <c r="O425" s="68">
        <v>3</v>
      </c>
      <c r="P425" s="68">
        <v>9</v>
      </c>
      <c r="Q425" s="68">
        <v>18</v>
      </c>
      <c r="R425" s="69"/>
      <c r="S425" s="69"/>
      <c r="T425" s="69"/>
      <c r="U425" s="69"/>
      <c r="V425" s="37">
        <f>parameters!$J$4*TechniqueData[[#This Row],[Mitigations Utility]] + parameters!$J$5*TechniqueData[[#This Row],[Detections Utility]]</f>
        <v>0.14285714285714285</v>
      </c>
      <c r="W425" s="37">
        <v>0</v>
      </c>
      <c r="X425" s="37">
        <v>0</v>
      </c>
      <c r="Y425" s="37">
        <v>0</v>
      </c>
      <c r="Z425" s="37">
        <v>30</v>
      </c>
      <c r="AA425" s="37">
        <v>0.3</v>
      </c>
      <c r="AB425" s="37">
        <v>0.3</v>
      </c>
      <c r="AC425" s="37"/>
      <c r="AD425" s="58" t="s">
        <v>1151</v>
      </c>
      <c r="AE425" s="37" t="str" cm="1">
        <f t="array" ref="AE425">IF(SUMPRODUCT(--(NOT(ISERR(SEARCH({"Process","Command","Script","WMI","Module","Pipe","Service"},AD425)))))&gt;0,"1","0")</f>
        <v>0</v>
      </c>
      <c r="AF425" s="37">
        <v>421</v>
      </c>
      <c r="AG425" s="37" t="str" cm="1">
        <f t="array" ref="AG425">IF(SUMPRODUCT(--(NOT(ISERR(SEARCH({"Network","Firewall"},AD425)))))&gt;0,"1","0")</f>
        <v>1</v>
      </c>
      <c r="AH425" s="37">
        <v>421</v>
      </c>
      <c r="AI425" s="37" t="str" cm="1">
        <f t="array" ref="AI425">IF(SUMPRODUCT(--(NOT(ISERR(SEARCH({"File","Group","Logon","Schedule","User","Registry","Active","Application"},AD425)))))&gt;0,"1","0")</f>
        <v>1</v>
      </c>
      <c r="AJ425" s="37">
        <v>421</v>
      </c>
      <c r="AK425" s="37" t="str" cm="1">
        <f t="array" ref="AK425">IF(SUMPRODUCT(--(NOT(ISERR(SEARCH({"Cloud","Cluster","Container","Image","Instance","Pod","Snapshot","Volume"},AD425)))))&gt;0,"1","0")</f>
        <v>0</v>
      </c>
      <c r="AL425" s="37">
        <v>421</v>
      </c>
      <c r="AM425" s="37" t="str" cm="1">
        <f t="array" ref="AM425">IF(SUMPRODUCT(--(NOT(ISERR(SEARCH({"Drive","Firmware","Host","Kernel"},AD425)))))&gt;0,"1","0")</f>
        <v>0</v>
      </c>
      <c r="AN425" s="37">
        <v>0</v>
      </c>
      <c r="AO425" s="37"/>
      <c r="AP425" s="37">
        <f>parameters!$J$21*TechniqueData[[#This Row],[TAT Utility]]+parameters!$J$22*TechniqueData[[#This Row],[Count Utility]]</f>
        <v>0.3</v>
      </c>
      <c r="AQ425" s="37">
        <f>(TechniqueData[[#This Row],[Total Top Att&amp;ck Score ]]-parameters!$D$19)/(parameters!$D$20-parameters!$D$19)</f>
        <v>698.07142857142856</v>
      </c>
      <c r="AR425" s="37">
        <f>IF(TechniqueData[[#This Row],[TAT Utility (unclipped)]]&gt;1,1, IF(TechniqueData[[#This Row],[TAT Utility (unclipped)]]&lt;0,0, TechniqueData[[#This Row],[TAT Utility (unclipped)]]) )</f>
        <v>1</v>
      </c>
      <c r="AS425" s="37">
        <f>(TechniqueData[[#This Row],[Ransomware (Total '# of ATT&amp;CK Observations)]]-parameters!$D$21)/(parameters!$D$22-parameters!$D$21)</f>
        <v>0</v>
      </c>
      <c r="AT425" s="37">
        <f>IF(TechniqueData[[#This Row],[Count Utility (unclipped)]]&gt;1,1, IF(TechniqueData[[#This Row],[Count Utility (unclipped)]]&lt;0,0, TechniqueData[[#This Row],[Count Utility (unclipped)]]) )</f>
        <v>0</v>
      </c>
      <c r="AU42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26" spans="1:47" ht="51" x14ac:dyDescent="0.2">
      <c r="A426" s="37">
        <f>parameters!$J$21*TechniqueData[[#This Row],[TAT Utility]]+parameters!$J$22*TechniqueData[[#This Row],[Count Utility]]</f>
        <v>0.3</v>
      </c>
      <c r="B426" s="37">
        <f t="shared" si="6"/>
        <v>937.25618028571432</v>
      </c>
      <c r="C426" s="37" t="s">
        <v>1495</v>
      </c>
      <c r="D426" s="58" t="s">
        <v>1496</v>
      </c>
      <c r="E426" s="37"/>
      <c r="F426" s="37">
        <v>2</v>
      </c>
      <c r="G426" s="37">
        <v>3</v>
      </c>
      <c r="H426" s="37">
        <f>parameters!$J$10*TechniqueData[[#This Row],[Before Utility]]+parameters!$J$11*TechniqueData[[#This Row],[After Utility]]</f>
        <v>0.25</v>
      </c>
      <c r="I426" s="37">
        <f>(TechniqueData[[#This Row],[Num. TID Before]]-parameters!$D$8)/(parameters!$D$9-parameters!$D$8)</f>
        <v>0.2</v>
      </c>
      <c r="J426" s="37">
        <f>IF(TechniqueData[[#This Row],[Before Utility (unclipped)]]&gt;1,1, IF(TechniqueData[[#This Row],[Before Utility (unclipped)]]&lt;0,0, TechniqueData[[#This Row],[Before Utility (unclipped)]]))</f>
        <v>0.2</v>
      </c>
      <c r="K426" s="37">
        <f>(TechniqueData[[#This Row],[Num. TID After]]-parameters!$D$10)/(parameters!$D$11-parameters!$D$10)</f>
        <v>0.3</v>
      </c>
      <c r="L426" s="37">
        <f>IF(TechniqueData[[#This Row],[After Utility (unclipped)]]&gt;1,1, IF(TechniqueData[[#This Row],[After Utility (unclipped)]]&lt;0,0, TechniqueData[[#This Row],[After Utility (unclipped)]]))</f>
        <v>0.3</v>
      </c>
      <c r="M426" s="37">
        <v>4.9179999999999996E-3</v>
      </c>
      <c r="N426" s="68">
        <v>0</v>
      </c>
      <c r="O426" s="68">
        <v>0</v>
      </c>
      <c r="P426" s="68">
        <v>0</v>
      </c>
      <c r="Q426" s="68">
        <v>1</v>
      </c>
      <c r="R426" s="69" t="s">
        <v>1497</v>
      </c>
      <c r="S426" s="69">
        <v>12</v>
      </c>
      <c r="T426" s="69" t="s">
        <v>1498</v>
      </c>
      <c r="U426" s="69">
        <v>19</v>
      </c>
      <c r="V426" s="37">
        <f>parameters!$J$4*TechniqueData[[#This Row],[Mitigations Utility]] + parameters!$J$5*TechniqueData[[#This Row],[Detections Utility]]</f>
        <v>0.29999980952380956</v>
      </c>
      <c r="W426" s="37">
        <v>31</v>
      </c>
      <c r="X426" s="37">
        <v>0.56363600000000003</v>
      </c>
      <c r="Y426" s="37">
        <v>0.56363600000000003</v>
      </c>
      <c r="Z426" s="37">
        <v>1</v>
      </c>
      <c r="AA426" s="37">
        <v>0.01</v>
      </c>
      <c r="AB426" s="37">
        <v>0.01</v>
      </c>
      <c r="AC426" s="37"/>
      <c r="AD426" s="58" t="s">
        <v>1499</v>
      </c>
      <c r="AE426" s="37" t="str" cm="1">
        <f t="array" ref="AE426">IF(SUMPRODUCT(--(NOT(ISERR(SEARCH({"Process","Command","Script","WMI","Module","Pipe","Service"},AD426)))))&gt;0,"1","0")</f>
        <v>1</v>
      </c>
      <c r="AF426" s="37">
        <v>422</v>
      </c>
      <c r="AG426" s="37" t="str" cm="1">
        <f t="array" ref="AG426">IF(SUMPRODUCT(--(NOT(ISERR(SEARCH({"Network","Firewall"},AD426)))))&gt;0,"1","0")</f>
        <v>0</v>
      </c>
      <c r="AH426" s="37">
        <v>422</v>
      </c>
      <c r="AI426" s="37" t="str" cm="1">
        <f t="array" ref="AI426">IF(SUMPRODUCT(--(NOT(ISERR(SEARCH({"File","Group","Logon","Schedule","User","Registry","Active","Application"},AD426)))))&gt;0,"1","0")</f>
        <v>1</v>
      </c>
      <c r="AJ426" s="37">
        <v>422</v>
      </c>
      <c r="AK426" s="37" t="str" cm="1">
        <f t="array" ref="AK426">IF(SUMPRODUCT(--(NOT(ISERR(SEARCH({"Cloud","Cluster","Container","Image","Instance","Pod","Snapshot","Volume"},AD426)))))&gt;0,"1","0")</f>
        <v>0</v>
      </c>
      <c r="AL426" s="37">
        <v>422</v>
      </c>
      <c r="AM426" s="37" t="str" cm="1">
        <f t="array" ref="AM426">IF(SUMPRODUCT(--(NOT(ISERR(SEARCH({"Drive","Firmware","Host","Kernel"},AD426)))))&gt;0,"1","0")</f>
        <v>0</v>
      </c>
      <c r="AN426" s="37">
        <v>0</v>
      </c>
      <c r="AO426" s="37">
        <v>0</v>
      </c>
      <c r="AP426" s="37">
        <f>parameters!$J$21*TechniqueData[[#This Row],[TAT Utility]]+parameters!$J$22*TechniqueData[[#This Row],[Count Utility]]</f>
        <v>0.3</v>
      </c>
      <c r="AQ426" s="37">
        <f>(TechniqueData[[#This Row],[Total Top Att&amp;ck Score ]]-parameters!$D$19)/(parameters!$D$20-parameters!$D$19)</f>
        <v>312.41872676190479</v>
      </c>
      <c r="AR426" s="37">
        <f>IF(TechniqueData[[#This Row],[TAT Utility (unclipped)]]&gt;1,1, IF(TechniqueData[[#This Row],[TAT Utility (unclipped)]]&lt;0,0, TechniqueData[[#This Row],[TAT Utility (unclipped)]]) )</f>
        <v>1</v>
      </c>
      <c r="AS426" s="37">
        <f>(TechniqueData[[#This Row],[Ransomware (Total '# of ATT&amp;CK Observations)]]-parameters!$D$21)/(parameters!$D$22-parameters!$D$21)</f>
        <v>0</v>
      </c>
      <c r="AT426" s="37">
        <f>IF(TechniqueData[[#This Row],[Count Utility (unclipped)]]&gt;1,1, IF(TechniqueData[[#This Row],[Count Utility (unclipped)]]&lt;0,0, TechniqueData[[#This Row],[Count Utility (unclipped)]]) )</f>
        <v>0</v>
      </c>
      <c r="AU42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27" spans="1:47" ht="34" x14ac:dyDescent="0.2">
      <c r="A427" s="37">
        <f>parameters!$J$21*TechniqueData[[#This Row],[TAT Utility]]+parameters!$J$22*TechniqueData[[#This Row],[Count Utility]]</f>
        <v>0.3</v>
      </c>
      <c r="B427" s="37">
        <f t="shared" si="6"/>
        <v>459.52881328571431</v>
      </c>
      <c r="C427" s="37" t="s">
        <v>1500</v>
      </c>
      <c r="D427" s="58" t="s">
        <v>1496</v>
      </c>
      <c r="E427" s="37" t="s">
        <v>1501</v>
      </c>
      <c r="F427" s="37">
        <v>1</v>
      </c>
      <c r="G427" s="37">
        <v>1</v>
      </c>
      <c r="H427" s="37">
        <f>parameters!$J$10*TechniqueData[[#This Row],[Before Utility]]+parameters!$J$11*TechniqueData[[#This Row],[After Utility]]</f>
        <v>0.1</v>
      </c>
      <c r="I427" s="37">
        <f>(TechniqueData[[#This Row],[Num. TID Before]]-parameters!$D$8)/(parameters!$D$9-parameters!$D$8)</f>
        <v>0.1</v>
      </c>
      <c r="J427" s="37">
        <f>IF(TechniqueData[[#This Row],[Before Utility (unclipped)]]&gt;1,1, IF(TechniqueData[[#This Row],[Before Utility (unclipped)]]&lt;0,0, TechniqueData[[#This Row],[Before Utility (unclipped)]]))</f>
        <v>0.1</v>
      </c>
      <c r="K427" s="37">
        <f>(TechniqueData[[#This Row],[Num. TID After]]-parameters!$D$10)/(parameters!$D$11-parameters!$D$10)</f>
        <v>0.1</v>
      </c>
      <c r="L427" s="37">
        <f>IF(TechniqueData[[#This Row],[After Utility (unclipped)]]&gt;1,1, IF(TechniqueData[[#This Row],[After Utility (unclipped)]]&lt;0,0, TechniqueData[[#This Row],[After Utility (unclipped)]]))</f>
        <v>0.1</v>
      </c>
      <c r="M427" s="37">
        <v>0</v>
      </c>
      <c r="N427" s="68">
        <v>0</v>
      </c>
      <c r="O427" s="68">
        <v>0</v>
      </c>
      <c r="P427" s="68">
        <v>0</v>
      </c>
      <c r="Q427" s="68">
        <v>0</v>
      </c>
      <c r="R427" s="69" t="s">
        <v>1033</v>
      </c>
      <c r="S427" s="69">
        <v>9</v>
      </c>
      <c r="T427" s="69" t="s">
        <v>1502</v>
      </c>
      <c r="U427" s="69">
        <v>9</v>
      </c>
      <c r="V427" s="37">
        <f>parameters!$J$4*TechniqueData[[#This Row],[Mitigations Utility]] + parameters!$J$5*TechniqueData[[#This Row],[Detections Utility]]</f>
        <v>0.1714287142857143</v>
      </c>
      <c r="W427" s="37">
        <v>18</v>
      </c>
      <c r="X427" s="37">
        <v>0.32727299999999998</v>
      </c>
      <c r="Y427" s="37">
        <v>0.32727299999999998</v>
      </c>
      <c r="Z427" s="37">
        <v>0</v>
      </c>
      <c r="AA427" s="37">
        <v>0</v>
      </c>
      <c r="AB427" s="37">
        <v>0</v>
      </c>
      <c r="AC427" s="37"/>
      <c r="AD427" s="58" t="s">
        <v>1503</v>
      </c>
      <c r="AE427" s="37" t="str" cm="1">
        <f t="array" ref="AE427">IF(SUMPRODUCT(--(NOT(ISERR(SEARCH({"Process","Command","Script","WMI","Module","Pipe","Service"},AD427)))))&gt;0,"1","0")</f>
        <v>0</v>
      </c>
      <c r="AF427" s="37">
        <v>423</v>
      </c>
      <c r="AG427" s="37" t="str" cm="1">
        <f t="array" ref="AG427">IF(SUMPRODUCT(--(NOT(ISERR(SEARCH({"Network","Firewall"},AD427)))))&gt;0,"1","0")</f>
        <v>0</v>
      </c>
      <c r="AH427" s="37">
        <v>423</v>
      </c>
      <c r="AI427" s="37" t="str" cm="1">
        <f t="array" ref="AI427">IF(SUMPRODUCT(--(NOT(ISERR(SEARCH({"File","Group","Logon","Schedule","User","Registry","Active","Application"},AD427)))))&gt;0,"1","0")</f>
        <v>1</v>
      </c>
      <c r="AJ427" s="37">
        <v>423</v>
      </c>
      <c r="AK427" s="37" t="str" cm="1">
        <f t="array" ref="AK427">IF(SUMPRODUCT(--(NOT(ISERR(SEARCH({"Cloud","Cluster","Container","Image","Instance","Pod","Snapshot","Volume"},AD427)))))&gt;0,"1","0")</f>
        <v>0</v>
      </c>
      <c r="AL427" s="37">
        <v>423</v>
      </c>
      <c r="AM427" s="37" t="str" cm="1">
        <f t="array" ref="AM427">IF(SUMPRODUCT(--(NOT(ISERR(SEARCH({"Drive","Firmware","Host","Kernel"},AD427)))))&gt;0,"1","0")</f>
        <v>0</v>
      </c>
      <c r="AN427" s="37">
        <v>0</v>
      </c>
      <c r="AO427" s="37">
        <v>0</v>
      </c>
      <c r="AP427" s="37">
        <f>parameters!$J$21*TechniqueData[[#This Row],[TAT Utility]]+parameters!$J$22*TechniqueData[[#This Row],[Count Utility]]</f>
        <v>0.3</v>
      </c>
      <c r="AQ427" s="37">
        <f>(TechniqueData[[#This Row],[Total Top Att&amp;ck Score ]]-parameters!$D$19)/(parameters!$D$20-parameters!$D$19)</f>
        <v>153.17627109523809</v>
      </c>
      <c r="AR427" s="37">
        <f>IF(TechniqueData[[#This Row],[TAT Utility (unclipped)]]&gt;1,1, IF(TechniqueData[[#This Row],[TAT Utility (unclipped)]]&lt;0,0, TechniqueData[[#This Row],[TAT Utility (unclipped)]]) )</f>
        <v>1</v>
      </c>
      <c r="AS427" s="37">
        <f>(TechniqueData[[#This Row],[Ransomware (Total '# of ATT&amp;CK Observations)]]-parameters!$D$21)/(parameters!$D$22-parameters!$D$21)</f>
        <v>0</v>
      </c>
      <c r="AT427" s="37">
        <f>IF(TechniqueData[[#This Row],[Count Utility (unclipped)]]&gt;1,1, IF(TechniqueData[[#This Row],[Count Utility (unclipped)]]&lt;0,0, TechniqueData[[#This Row],[Count Utility (unclipped)]]) )</f>
        <v>0</v>
      </c>
      <c r="AU42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28" spans="1:47" ht="34" x14ac:dyDescent="0.2">
      <c r="A428" s="37">
        <f>parameters!$J$21*TechniqueData[[#This Row],[TAT Utility]]+parameters!$J$22*TechniqueData[[#This Row],[Count Utility]]</f>
        <v>0.3</v>
      </c>
      <c r="B428" s="37">
        <f t="shared" si="6"/>
        <v>767.69039538095228</v>
      </c>
      <c r="C428" s="37" t="s">
        <v>1504</v>
      </c>
      <c r="D428" s="58" t="s">
        <v>1496</v>
      </c>
      <c r="E428" s="37" t="s">
        <v>1505</v>
      </c>
      <c r="F428" s="37">
        <v>1</v>
      </c>
      <c r="G428" s="37">
        <v>1</v>
      </c>
      <c r="H428" s="37">
        <f>parameters!$J$10*TechniqueData[[#This Row],[Before Utility]]+parameters!$J$11*TechniqueData[[#This Row],[After Utility]]</f>
        <v>0.1</v>
      </c>
      <c r="I428" s="37">
        <f>(TechniqueData[[#This Row],[Num. TID Before]]-parameters!$D$8)/(parameters!$D$9-parameters!$D$8)</f>
        <v>0.1</v>
      </c>
      <c r="J428" s="37">
        <f>IF(TechniqueData[[#This Row],[Before Utility (unclipped)]]&gt;1,1, IF(TechniqueData[[#This Row],[Before Utility (unclipped)]]&lt;0,0, TechniqueData[[#This Row],[Before Utility (unclipped)]]))</f>
        <v>0.1</v>
      </c>
      <c r="K428" s="37">
        <f>(TechniqueData[[#This Row],[Num. TID After]]-parameters!$D$10)/(parameters!$D$11-parameters!$D$10)</f>
        <v>0.1</v>
      </c>
      <c r="L428" s="37">
        <f>IF(TechniqueData[[#This Row],[After Utility (unclipped)]]&gt;1,1, IF(TechniqueData[[#This Row],[After Utility (unclipped)]]&lt;0,0, TechniqueData[[#This Row],[After Utility (unclipped)]]))</f>
        <v>0.1</v>
      </c>
      <c r="M428" s="37">
        <v>0</v>
      </c>
      <c r="N428" s="68">
        <v>0</v>
      </c>
      <c r="O428" s="68">
        <v>11</v>
      </c>
      <c r="P428" s="68">
        <v>1</v>
      </c>
      <c r="Q428" s="68">
        <v>8</v>
      </c>
      <c r="R428" s="69" t="s">
        <v>1506</v>
      </c>
      <c r="S428" s="69">
        <v>8</v>
      </c>
      <c r="T428" s="69" t="s">
        <v>1498</v>
      </c>
      <c r="U428" s="69">
        <v>19</v>
      </c>
      <c r="V428" s="37">
        <f>parameters!$J$4*TechniqueData[[#This Row],[Mitigations Utility]] + parameters!$J$5*TechniqueData[[#This Row],[Detections Utility]]</f>
        <v>0.35238090476190476</v>
      </c>
      <c r="W428" s="37">
        <v>27</v>
      </c>
      <c r="X428" s="37">
        <v>0.49090899999999998</v>
      </c>
      <c r="Y428" s="37">
        <v>0.49090899999999998</v>
      </c>
      <c r="Z428" s="37">
        <v>20</v>
      </c>
      <c r="AA428" s="37">
        <v>0.2</v>
      </c>
      <c r="AB428" s="37">
        <v>0.2</v>
      </c>
      <c r="AC428" s="37"/>
      <c r="AD428" s="58" t="s">
        <v>1507</v>
      </c>
      <c r="AE428" s="37" t="str" cm="1">
        <f t="array" ref="AE428">IF(SUMPRODUCT(--(NOT(ISERR(SEARCH({"Process","Command","Script","WMI","Module","Pipe","Service"},AD428)))))&gt;0,"1","0")</f>
        <v>0</v>
      </c>
      <c r="AF428" s="37">
        <v>424</v>
      </c>
      <c r="AG428" s="37" t="str" cm="1">
        <f t="array" ref="AG428">IF(SUMPRODUCT(--(NOT(ISERR(SEARCH({"Network","Firewall"},AD428)))))&gt;0,"1","0")</f>
        <v>0</v>
      </c>
      <c r="AH428" s="37">
        <v>424</v>
      </c>
      <c r="AI428" s="37" t="str" cm="1">
        <f t="array" ref="AI428">IF(SUMPRODUCT(--(NOT(ISERR(SEARCH({"File","Group","Logon","Schedule","User","Registry","Active","Application"},AD428)))))&gt;0,"1","0")</f>
        <v>1</v>
      </c>
      <c r="AJ428" s="37">
        <v>424</v>
      </c>
      <c r="AK428" s="37" t="str" cm="1">
        <f t="array" ref="AK428">IF(SUMPRODUCT(--(NOT(ISERR(SEARCH({"Cloud","Cluster","Container","Image","Instance","Pod","Snapshot","Volume"},AD428)))))&gt;0,"1","0")</f>
        <v>0</v>
      </c>
      <c r="AL428" s="37">
        <v>424</v>
      </c>
      <c r="AM428" s="37" t="str" cm="1">
        <f t="array" ref="AM428">IF(SUMPRODUCT(--(NOT(ISERR(SEARCH({"Drive","Firmware","Host","Kernel"},AD428)))))&gt;0,"1","0")</f>
        <v>0</v>
      </c>
      <c r="AN428" s="37">
        <v>0</v>
      </c>
      <c r="AO428" s="37">
        <v>0</v>
      </c>
      <c r="AP428" s="37">
        <f>parameters!$J$21*TechniqueData[[#This Row],[TAT Utility]]+parameters!$J$22*TechniqueData[[#This Row],[Count Utility]]</f>
        <v>0.3</v>
      </c>
      <c r="AQ428" s="37">
        <f>(TechniqueData[[#This Row],[Total Top Att&amp;ck Score ]]-parameters!$D$19)/(parameters!$D$20-parameters!$D$19)</f>
        <v>255.89679846031743</v>
      </c>
      <c r="AR428" s="37">
        <f>IF(TechniqueData[[#This Row],[TAT Utility (unclipped)]]&gt;1,1, IF(TechniqueData[[#This Row],[TAT Utility (unclipped)]]&lt;0,0, TechniqueData[[#This Row],[TAT Utility (unclipped)]]) )</f>
        <v>1</v>
      </c>
      <c r="AS428" s="37">
        <f>(TechniqueData[[#This Row],[Ransomware (Total '# of ATT&amp;CK Observations)]]-parameters!$D$21)/(parameters!$D$22-parameters!$D$21)</f>
        <v>0</v>
      </c>
      <c r="AT428" s="37">
        <f>IF(TechniqueData[[#This Row],[Count Utility (unclipped)]]&gt;1,1, IF(TechniqueData[[#This Row],[Count Utility (unclipped)]]&lt;0,0, TechniqueData[[#This Row],[Count Utility (unclipped)]]) )</f>
        <v>0</v>
      </c>
      <c r="AU42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29" spans="1:47" ht="34" x14ac:dyDescent="0.2">
      <c r="A429" s="37">
        <f>parameters!$J$21*TechniqueData[[#This Row],[TAT Utility]]+parameters!$J$22*TechniqueData[[#This Row],[Count Utility]]</f>
        <v>0.3</v>
      </c>
      <c r="B429" s="37">
        <f t="shared" si="6"/>
        <v>664.19991899999991</v>
      </c>
      <c r="C429" s="37" t="s">
        <v>1508</v>
      </c>
      <c r="D429" s="58" t="s">
        <v>1496</v>
      </c>
      <c r="E429" s="37" t="s">
        <v>1509</v>
      </c>
      <c r="F429" s="37">
        <v>1</v>
      </c>
      <c r="G429" s="37">
        <v>1</v>
      </c>
      <c r="H429" s="37">
        <f>parameters!$J$10*TechniqueData[[#This Row],[Before Utility]]+parameters!$J$11*TechniqueData[[#This Row],[After Utility]]</f>
        <v>0.1</v>
      </c>
      <c r="I429" s="37">
        <f>(TechniqueData[[#This Row],[Num. TID Before]]-parameters!$D$8)/(parameters!$D$9-parameters!$D$8)</f>
        <v>0.1</v>
      </c>
      <c r="J429" s="37">
        <f>IF(TechniqueData[[#This Row],[Before Utility (unclipped)]]&gt;1,1, IF(TechniqueData[[#This Row],[Before Utility (unclipped)]]&lt;0,0, TechniqueData[[#This Row],[Before Utility (unclipped)]]))</f>
        <v>0.1</v>
      </c>
      <c r="K429" s="37">
        <f>(TechniqueData[[#This Row],[Num. TID After]]-parameters!$D$10)/(parameters!$D$11-parameters!$D$10)</f>
        <v>0.1</v>
      </c>
      <c r="L429" s="37">
        <f>IF(TechniqueData[[#This Row],[After Utility (unclipped)]]&gt;1,1, IF(TechniqueData[[#This Row],[After Utility (unclipped)]]&lt;0,0, TechniqueData[[#This Row],[After Utility (unclipped)]]))</f>
        <v>0.1</v>
      </c>
      <c r="M429" s="37">
        <v>0</v>
      </c>
      <c r="N429" s="68">
        <v>0</v>
      </c>
      <c r="O429" s="68">
        <v>0</v>
      </c>
      <c r="P429" s="68">
        <v>0</v>
      </c>
      <c r="Q429" s="68">
        <v>7</v>
      </c>
      <c r="R429" s="69" t="s">
        <v>1506</v>
      </c>
      <c r="S429" s="69">
        <v>8</v>
      </c>
      <c r="T429" s="69" t="s">
        <v>1498</v>
      </c>
      <c r="U429" s="69">
        <v>19</v>
      </c>
      <c r="V429" s="37">
        <f>parameters!$J$4*TechniqueData[[#This Row],[Mitigations Utility]] + parameters!$J$5*TechniqueData[[#This Row],[Detections Utility]]</f>
        <v>0.29047614285714285</v>
      </c>
      <c r="W429" s="37">
        <v>27</v>
      </c>
      <c r="X429" s="37">
        <v>0.49090899999999998</v>
      </c>
      <c r="Y429" s="37">
        <v>0.49090899999999998</v>
      </c>
      <c r="Z429" s="37">
        <v>7</v>
      </c>
      <c r="AA429" s="37">
        <v>7.0000000000000007E-2</v>
      </c>
      <c r="AB429" s="37">
        <v>7.0000000000000007E-2</v>
      </c>
      <c r="AC429" s="37"/>
      <c r="AD429" s="58" t="s">
        <v>1510</v>
      </c>
      <c r="AE429" s="37" t="str" cm="1">
        <f t="array" ref="AE429">IF(SUMPRODUCT(--(NOT(ISERR(SEARCH({"Process","Command","Script","WMI","Module","Pipe","Service"},AD429)))))&gt;0,"1","0")</f>
        <v>0</v>
      </c>
      <c r="AF429" s="37">
        <v>425</v>
      </c>
      <c r="AG429" s="37" t="str" cm="1">
        <f t="array" ref="AG429">IF(SUMPRODUCT(--(NOT(ISERR(SEARCH({"Network","Firewall"},AD429)))))&gt;0,"1","0")</f>
        <v>0</v>
      </c>
      <c r="AH429" s="37">
        <v>425</v>
      </c>
      <c r="AI429" s="37" t="str" cm="1">
        <f t="array" ref="AI429">IF(SUMPRODUCT(--(NOT(ISERR(SEARCH({"File","Group","Logon","Schedule","User","Registry","Active","Application"},AD429)))))&gt;0,"1","0")</f>
        <v>1</v>
      </c>
      <c r="AJ429" s="37">
        <v>425</v>
      </c>
      <c r="AK429" s="37" t="str" cm="1">
        <f t="array" ref="AK429">IF(SUMPRODUCT(--(NOT(ISERR(SEARCH({"Cloud","Cluster","Container","Image","Instance","Pod","Snapshot","Volume"},AD429)))))&gt;0,"1","0")</f>
        <v>0</v>
      </c>
      <c r="AL429" s="37">
        <v>425</v>
      </c>
      <c r="AM429" s="37" t="str" cm="1">
        <f t="array" ref="AM429">IF(SUMPRODUCT(--(NOT(ISERR(SEARCH({"Drive","Firmware","Host","Kernel"},AD429)))))&gt;0,"1","0")</f>
        <v>0</v>
      </c>
      <c r="AN429" s="37">
        <v>0</v>
      </c>
      <c r="AO429" s="37">
        <v>0</v>
      </c>
      <c r="AP429" s="37">
        <f>parameters!$J$21*TechniqueData[[#This Row],[TAT Utility]]+parameters!$J$22*TechniqueData[[#This Row],[Count Utility]]</f>
        <v>0.3</v>
      </c>
      <c r="AQ429" s="37">
        <f>(TechniqueData[[#This Row],[Total Top Att&amp;ck Score ]]-parameters!$D$19)/(parameters!$D$20-parameters!$D$19)</f>
        <v>221.39997299999996</v>
      </c>
      <c r="AR429" s="37">
        <f>IF(TechniqueData[[#This Row],[TAT Utility (unclipped)]]&gt;1,1, IF(TechniqueData[[#This Row],[TAT Utility (unclipped)]]&lt;0,0, TechniqueData[[#This Row],[TAT Utility (unclipped)]]) )</f>
        <v>1</v>
      </c>
      <c r="AS429" s="37">
        <f>(TechniqueData[[#This Row],[Ransomware (Total '# of ATT&amp;CK Observations)]]-parameters!$D$21)/(parameters!$D$22-parameters!$D$21)</f>
        <v>0</v>
      </c>
      <c r="AT429" s="37">
        <f>IF(TechniqueData[[#This Row],[Count Utility (unclipped)]]&gt;1,1, IF(TechniqueData[[#This Row],[Count Utility (unclipped)]]&lt;0,0, TechniqueData[[#This Row],[Count Utility (unclipped)]]) )</f>
        <v>0</v>
      </c>
      <c r="AU42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30" spans="1:47" ht="34" x14ac:dyDescent="0.2">
      <c r="A430" s="37">
        <f>parameters!$J$21*TechniqueData[[#This Row],[TAT Utility]]+parameters!$J$22*TechniqueData[[#This Row],[Count Utility]]</f>
        <v>0.3</v>
      </c>
      <c r="B430" s="37">
        <f t="shared" si="6"/>
        <v>617.0473754761905</v>
      </c>
      <c r="C430" s="37" t="s">
        <v>1511</v>
      </c>
      <c r="D430" s="58" t="s">
        <v>1496</v>
      </c>
      <c r="E430" s="37" t="s">
        <v>1512</v>
      </c>
      <c r="F430" s="37">
        <v>1</v>
      </c>
      <c r="G430" s="37">
        <v>1</v>
      </c>
      <c r="H430" s="37">
        <f>parameters!$J$10*TechniqueData[[#This Row],[Before Utility]]+parameters!$J$11*TechniqueData[[#This Row],[After Utility]]</f>
        <v>0.1</v>
      </c>
      <c r="I430" s="37">
        <f>(TechniqueData[[#This Row],[Num. TID Before]]-parameters!$D$8)/(parameters!$D$9-parameters!$D$8)</f>
        <v>0.1</v>
      </c>
      <c r="J430" s="37">
        <f>IF(TechniqueData[[#This Row],[Before Utility (unclipped)]]&gt;1,1, IF(TechniqueData[[#This Row],[Before Utility (unclipped)]]&lt;0,0, TechniqueData[[#This Row],[Before Utility (unclipped)]]))</f>
        <v>0.1</v>
      </c>
      <c r="K430" s="37">
        <f>(TechniqueData[[#This Row],[Num. TID After]]-parameters!$D$10)/(parameters!$D$11-parameters!$D$10)</f>
        <v>0.1</v>
      </c>
      <c r="L430" s="37">
        <f>IF(TechniqueData[[#This Row],[After Utility (unclipped)]]&gt;1,1, IF(TechniqueData[[#This Row],[After Utility (unclipped)]]&lt;0,0, TechniqueData[[#This Row],[After Utility (unclipped)]]))</f>
        <v>0.1</v>
      </c>
      <c r="M430" s="37">
        <v>0</v>
      </c>
      <c r="N430" s="68">
        <v>0</v>
      </c>
      <c r="O430" s="68">
        <v>1</v>
      </c>
      <c r="P430" s="68">
        <v>2</v>
      </c>
      <c r="Q430" s="68">
        <v>0</v>
      </c>
      <c r="R430" s="69" t="s">
        <v>1513</v>
      </c>
      <c r="S430" s="69">
        <v>6</v>
      </c>
      <c r="T430" s="69" t="s">
        <v>1514</v>
      </c>
      <c r="U430" s="69">
        <v>20</v>
      </c>
      <c r="V430" s="37">
        <f>parameters!$J$4*TechniqueData[[#This Row],[Mitigations Utility]] + parameters!$J$5*TechniqueData[[#This Row],[Detections Utility]]</f>
        <v>0.26190461904761908</v>
      </c>
      <c r="W430" s="37">
        <v>26</v>
      </c>
      <c r="X430" s="37">
        <v>0.47272700000000001</v>
      </c>
      <c r="Y430" s="37">
        <v>0.47272700000000001</v>
      </c>
      <c r="Z430" s="37">
        <v>3</v>
      </c>
      <c r="AA430" s="37">
        <v>0.03</v>
      </c>
      <c r="AB430" s="37">
        <v>0.03</v>
      </c>
      <c r="AC430" s="37"/>
      <c r="AD430" s="58" t="s">
        <v>1510</v>
      </c>
      <c r="AE430" s="37" t="str" cm="1">
        <f t="array" ref="AE430">IF(SUMPRODUCT(--(NOT(ISERR(SEARCH({"Process","Command","Script","WMI","Module","Pipe","Service"},AD430)))))&gt;0,"1","0")</f>
        <v>0</v>
      </c>
      <c r="AF430" s="37">
        <v>426</v>
      </c>
      <c r="AG430" s="37" t="str" cm="1">
        <f t="array" ref="AG430">IF(SUMPRODUCT(--(NOT(ISERR(SEARCH({"Network","Firewall"},AD430)))))&gt;0,"1","0")</f>
        <v>0</v>
      </c>
      <c r="AH430" s="37">
        <v>426</v>
      </c>
      <c r="AI430" s="37" t="str" cm="1">
        <f t="array" ref="AI430">IF(SUMPRODUCT(--(NOT(ISERR(SEARCH({"File","Group","Logon","Schedule","User","Registry","Active","Application"},AD430)))))&gt;0,"1","0")</f>
        <v>1</v>
      </c>
      <c r="AJ430" s="37">
        <v>426</v>
      </c>
      <c r="AK430" s="37" t="str" cm="1">
        <f t="array" ref="AK430">IF(SUMPRODUCT(--(NOT(ISERR(SEARCH({"Cloud","Cluster","Container","Image","Instance","Pod","Snapshot","Volume"},AD430)))))&gt;0,"1","0")</f>
        <v>0</v>
      </c>
      <c r="AL430" s="37">
        <v>426</v>
      </c>
      <c r="AM430" s="37" t="str" cm="1">
        <f t="array" ref="AM430">IF(SUMPRODUCT(--(NOT(ISERR(SEARCH({"Drive","Firmware","Host","Kernel"},AD430)))))&gt;0,"1","0")</f>
        <v>0</v>
      </c>
      <c r="AN430" s="37">
        <v>0</v>
      </c>
      <c r="AO430" s="37">
        <v>0</v>
      </c>
      <c r="AP430" s="37">
        <f>parameters!$J$21*TechniqueData[[#This Row],[TAT Utility]]+parameters!$J$22*TechniqueData[[#This Row],[Count Utility]]</f>
        <v>0.3</v>
      </c>
      <c r="AQ430" s="37">
        <f>(TechniqueData[[#This Row],[Total Top Att&amp;ck Score ]]-parameters!$D$19)/(parameters!$D$20-parameters!$D$19)</f>
        <v>205.68245849206349</v>
      </c>
      <c r="AR430" s="37">
        <f>IF(TechniqueData[[#This Row],[TAT Utility (unclipped)]]&gt;1,1, IF(TechniqueData[[#This Row],[TAT Utility (unclipped)]]&lt;0,0, TechniqueData[[#This Row],[TAT Utility (unclipped)]]) )</f>
        <v>1</v>
      </c>
      <c r="AS430" s="37">
        <f>(TechniqueData[[#This Row],[Ransomware (Total '# of ATT&amp;CK Observations)]]-parameters!$D$21)/(parameters!$D$22-parameters!$D$21)</f>
        <v>0</v>
      </c>
      <c r="AT430" s="37">
        <f>IF(TechniqueData[[#This Row],[Count Utility (unclipped)]]&gt;1,1, IF(TechniqueData[[#This Row],[Count Utility (unclipped)]]&lt;0,0, TechniqueData[[#This Row],[Count Utility (unclipped)]]) )</f>
        <v>0</v>
      </c>
      <c r="AU43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31" spans="1:47" ht="34" x14ac:dyDescent="0.2">
      <c r="A431" s="37">
        <f>parameters!$J$21*TechniqueData[[#This Row],[TAT Utility]]+parameters!$J$22*TechniqueData[[#This Row],[Count Utility]]</f>
        <v>0.3</v>
      </c>
      <c r="B431" s="37">
        <f t="shared" si="6"/>
        <v>1011.3884786666667</v>
      </c>
      <c r="C431" s="37" t="s">
        <v>1515</v>
      </c>
      <c r="D431" s="58" t="s">
        <v>1516</v>
      </c>
      <c r="E431" s="37"/>
      <c r="F431" s="37">
        <v>3</v>
      </c>
      <c r="G431" s="37">
        <v>3</v>
      </c>
      <c r="H431" s="37">
        <f>parameters!$J$10*TechniqueData[[#This Row],[Before Utility]]+parameters!$J$11*TechniqueData[[#This Row],[After Utility]]</f>
        <v>0.3</v>
      </c>
      <c r="I431" s="37">
        <f>(TechniqueData[[#This Row],[Num. TID Before]]-parameters!$D$8)/(parameters!$D$9-parameters!$D$8)</f>
        <v>0.3</v>
      </c>
      <c r="J431" s="37">
        <f>IF(TechniqueData[[#This Row],[Before Utility (unclipped)]]&gt;1,1, IF(TechniqueData[[#This Row],[Before Utility (unclipped)]]&lt;0,0, TechniqueData[[#This Row],[Before Utility (unclipped)]]))</f>
        <v>0.3</v>
      </c>
      <c r="K431" s="37">
        <f>(TechniqueData[[#This Row],[Num. TID After]]-parameters!$D$10)/(parameters!$D$11-parameters!$D$10)</f>
        <v>0.3</v>
      </c>
      <c r="L431" s="37">
        <f>IF(TechniqueData[[#This Row],[After Utility (unclipped)]]&gt;1,1, IF(TechniqueData[[#This Row],[After Utility (unclipped)]]&lt;0,0, TechniqueData[[#This Row],[After Utility (unclipped)]]))</f>
        <v>0.3</v>
      </c>
      <c r="M431" s="37">
        <v>1.5611E-2</v>
      </c>
      <c r="N431" s="68">
        <v>0</v>
      </c>
      <c r="O431" s="68">
        <v>4</v>
      </c>
      <c r="P431" s="68">
        <v>1</v>
      </c>
      <c r="Q431" s="68">
        <v>1</v>
      </c>
      <c r="R431" s="69" t="s">
        <v>1517</v>
      </c>
      <c r="S431" s="69">
        <v>7</v>
      </c>
      <c r="T431" s="69" t="s">
        <v>1518</v>
      </c>
      <c r="U431" s="69">
        <v>19</v>
      </c>
      <c r="V431" s="37">
        <f>parameters!$J$4*TechniqueData[[#This Row],[Mitigations Utility]] + parameters!$J$5*TechniqueData[[#This Row],[Detections Utility]]</f>
        <v>0.27619033333333337</v>
      </c>
      <c r="W431" s="37">
        <v>26</v>
      </c>
      <c r="X431" s="37">
        <v>0.47272700000000001</v>
      </c>
      <c r="Y431" s="37">
        <v>0.47272700000000001</v>
      </c>
      <c r="Z431" s="37">
        <v>6</v>
      </c>
      <c r="AA431" s="37">
        <v>0.06</v>
      </c>
      <c r="AB431" s="37">
        <v>0.06</v>
      </c>
      <c r="AC431" s="37"/>
      <c r="AD431" s="58" t="s">
        <v>1519</v>
      </c>
      <c r="AE431" s="37" t="str" cm="1">
        <f t="array" ref="AE431">IF(SUMPRODUCT(--(NOT(ISERR(SEARCH({"Process","Command","Script","WMI","Module","Pipe","Service"},AD431)))))&gt;0,"1","0")</f>
        <v>1</v>
      </c>
      <c r="AF431" s="37">
        <v>427</v>
      </c>
      <c r="AG431" s="37" t="str" cm="1">
        <f t="array" ref="AG431">IF(SUMPRODUCT(--(NOT(ISERR(SEARCH({"Network","Firewall"},AD431)))))&gt;0,"1","0")</f>
        <v>0</v>
      </c>
      <c r="AH431" s="37">
        <v>427</v>
      </c>
      <c r="AI431" s="37" t="str" cm="1">
        <f t="array" ref="AI431">IF(SUMPRODUCT(--(NOT(ISERR(SEARCH({"File","Group","Logon","Schedule","User","Registry","Active","Application"},AD431)))))&gt;0,"1","0")</f>
        <v>0</v>
      </c>
      <c r="AJ431" s="37">
        <v>427</v>
      </c>
      <c r="AK431" s="37" t="str" cm="1">
        <f t="array" ref="AK431">IF(SUMPRODUCT(--(NOT(ISERR(SEARCH({"Cloud","Cluster","Container","Image","Instance","Pod","Snapshot","Volume"},AD431)))))&gt;0,"1","0")</f>
        <v>0</v>
      </c>
      <c r="AL431" s="37">
        <v>427</v>
      </c>
      <c r="AM431" s="37" t="str" cm="1">
        <f t="array" ref="AM431">IF(SUMPRODUCT(--(NOT(ISERR(SEARCH({"Drive","Firmware","Host","Kernel"},AD431)))))&gt;0,"1","0")</f>
        <v>0</v>
      </c>
      <c r="AN431" s="37">
        <v>0</v>
      </c>
      <c r="AO431" s="37">
        <v>0</v>
      </c>
      <c r="AP431" s="37">
        <f>parameters!$J$21*TechniqueData[[#This Row],[TAT Utility]]+parameters!$J$22*TechniqueData[[#This Row],[Count Utility]]</f>
        <v>0.3</v>
      </c>
      <c r="AQ431" s="37">
        <f>(TechniqueData[[#This Row],[Total Top Att&amp;ck Score ]]-parameters!$D$19)/(parameters!$D$20-parameters!$D$19)</f>
        <v>337.12949288888893</v>
      </c>
      <c r="AR431" s="37">
        <f>IF(TechniqueData[[#This Row],[TAT Utility (unclipped)]]&gt;1,1, IF(TechniqueData[[#This Row],[TAT Utility (unclipped)]]&lt;0,0, TechniqueData[[#This Row],[TAT Utility (unclipped)]]) )</f>
        <v>1</v>
      </c>
      <c r="AS431" s="37">
        <f>(TechniqueData[[#This Row],[Ransomware (Total '# of ATT&amp;CK Observations)]]-parameters!$D$21)/(parameters!$D$22-parameters!$D$21)</f>
        <v>0</v>
      </c>
      <c r="AT431" s="37">
        <f>IF(TechniqueData[[#This Row],[Count Utility (unclipped)]]&gt;1,1, IF(TechniqueData[[#This Row],[Count Utility (unclipped)]]&lt;0,0, TechniqueData[[#This Row],[Count Utility (unclipped)]]) )</f>
        <v>0</v>
      </c>
      <c r="AU43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32" spans="1:47" ht="34" x14ac:dyDescent="0.2">
      <c r="A432" s="37">
        <f>parameters!$J$21*TechniqueData[[#This Row],[TAT Utility]]+parameters!$J$22*TechniqueData[[#This Row],[Count Utility]]</f>
        <v>0.3</v>
      </c>
      <c r="B432" s="37">
        <f t="shared" si="6"/>
        <v>416.01387785714286</v>
      </c>
      <c r="C432" s="37" t="s">
        <v>1520</v>
      </c>
      <c r="D432" s="58" t="s">
        <v>1516</v>
      </c>
      <c r="E432" s="37" t="s">
        <v>1521</v>
      </c>
      <c r="F432" s="37">
        <v>1</v>
      </c>
      <c r="G432" s="37">
        <v>1</v>
      </c>
      <c r="H432" s="37">
        <f>parameters!$J$10*TechniqueData[[#This Row],[Before Utility]]+parameters!$J$11*TechniqueData[[#This Row],[After Utility]]</f>
        <v>0.1</v>
      </c>
      <c r="I432" s="37">
        <f>(TechniqueData[[#This Row],[Num. TID Before]]-parameters!$D$8)/(parameters!$D$9-parameters!$D$8)</f>
        <v>0.1</v>
      </c>
      <c r="J432" s="37">
        <f>IF(TechniqueData[[#This Row],[Before Utility (unclipped)]]&gt;1,1, IF(TechniqueData[[#This Row],[Before Utility (unclipped)]]&lt;0,0, TechniqueData[[#This Row],[Before Utility (unclipped)]]))</f>
        <v>0.1</v>
      </c>
      <c r="K432" s="37">
        <f>(TechniqueData[[#This Row],[Num. TID After]]-parameters!$D$10)/(parameters!$D$11-parameters!$D$10)</f>
        <v>0.1</v>
      </c>
      <c r="L432" s="37">
        <f>IF(TechniqueData[[#This Row],[After Utility (unclipped)]]&gt;1,1, IF(TechniqueData[[#This Row],[After Utility (unclipped)]]&lt;0,0, TechniqueData[[#This Row],[After Utility (unclipped)]]))</f>
        <v>0.1</v>
      </c>
      <c r="M432" s="37">
        <v>0</v>
      </c>
      <c r="N432" s="68">
        <v>1</v>
      </c>
      <c r="O432" s="68">
        <v>1</v>
      </c>
      <c r="P432" s="68">
        <v>0</v>
      </c>
      <c r="Q432" s="68">
        <v>0</v>
      </c>
      <c r="R432" s="69">
        <v>4.0999999999999996</v>
      </c>
      <c r="S432" s="69">
        <v>1</v>
      </c>
      <c r="T432" s="69" t="s">
        <v>1522</v>
      </c>
      <c r="U432" s="69">
        <v>13</v>
      </c>
      <c r="V432" s="37">
        <f>parameters!$J$4*TechniqueData[[#This Row],[Mitigations Utility]] + parameters!$J$5*TechniqueData[[#This Row],[Detections Utility]]</f>
        <v>0.14285690476190477</v>
      </c>
      <c r="W432" s="37">
        <v>14</v>
      </c>
      <c r="X432" s="37">
        <v>0.25454500000000002</v>
      </c>
      <c r="Y432" s="37">
        <v>0.25454500000000002</v>
      </c>
      <c r="Z432" s="37">
        <v>2</v>
      </c>
      <c r="AA432" s="37">
        <v>0.02</v>
      </c>
      <c r="AB432" s="37">
        <v>0.02</v>
      </c>
      <c r="AC432" s="37"/>
      <c r="AD432" s="58" t="s">
        <v>1523</v>
      </c>
      <c r="AE432" s="37" t="str" cm="1">
        <f t="array" ref="AE432">IF(SUMPRODUCT(--(NOT(ISERR(SEARCH({"Process","Command","Script","WMI","Module","Pipe","Service"},AD432)))))&gt;0,"1","0")</f>
        <v>1</v>
      </c>
      <c r="AF432" s="37">
        <v>428</v>
      </c>
      <c r="AG432" s="37" t="str" cm="1">
        <f t="array" ref="AG432">IF(SUMPRODUCT(--(NOT(ISERR(SEARCH({"Network","Firewall"},AD432)))))&gt;0,"1","0")</f>
        <v>0</v>
      </c>
      <c r="AH432" s="37">
        <v>428</v>
      </c>
      <c r="AI432" s="37" t="str" cm="1">
        <f t="array" ref="AI432">IF(SUMPRODUCT(--(NOT(ISERR(SEARCH({"File","Group","Logon","Schedule","User","Registry","Active","Application"},AD432)))))&gt;0,"1","0")</f>
        <v>0</v>
      </c>
      <c r="AJ432" s="37">
        <v>428</v>
      </c>
      <c r="AK432" s="37" t="str" cm="1">
        <f t="array" ref="AK432">IF(SUMPRODUCT(--(NOT(ISERR(SEARCH({"Cloud","Cluster","Container","Image","Instance","Pod","Snapshot","Volume"},AD432)))))&gt;0,"1","0")</f>
        <v>0</v>
      </c>
      <c r="AL432" s="37">
        <v>428</v>
      </c>
      <c r="AM432" s="37" t="str" cm="1">
        <f t="array" ref="AM432">IF(SUMPRODUCT(--(NOT(ISERR(SEARCH({"Drive","Firmware","Host","Kernel"},AD432)))))&gt;0,"1","0")</f>
        <v>0</v>
      </c>
      <c r="AN432" s="37">
        <v>0</v>
      </c>
      <c r="AO432" s="37">
        <v>0</v>
      </c>
      <c r="AP432" s="37">
        <f>parameters!$J$21*TechniqueData[[#This Row],[TAT Utility]]+parameters!$J$22*TechniqueData[[#This Row],[Count Utility]]</f>
        <v>0.3</v>
      </c>
      <c r="AQ432" s="37">
        <f>(TechniqueData[[#This Row],[Total Top Att&amp;ck Score ]]-parameters!$D$19)/(parameters!$D$20-parameters!$D$19)</f>
        <v>138.67129261904762</v>
      </c>
      <c r="AR432" s="37">
        <f>IF(TechniqueData[[#This Row],[TAT Utility (unclipped)]]&gt;1,1, IF(TechniqueData[[#This Row],[TAT Utility (unclipped)]]&lt;0,0, TechniqueData[[#This Row],[TAT Utility (unclipped)]]) )</f>
        <v>1</v>
      </c>
      <c r="AS432" s="37">
        <f>(TechniqueData[[#This Row],[Ransomware (Total '# of ATT&amp;CK Observations)]]-parameters!$D$21)/(parameters!$D$22-parameters!$D$21)</f>
        <v>0</v>
      </c>
      <c r="AT432" s="37">
        <f>IF(TechniqueData[[#This Row],[Count Utility (unclipped)]]&gt;1,1, IF(TechniqueData[[#This Row],[Count Utility (unclipped)]]&lt;0,0, TechniqueData[[#This Row],[Count Utility (unclipped)]]) )</f>
        <v>0</v>
      </c>
      <c r="AU43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33" spans="1:47" ht="34" x14ac:dyDescent="0.2">
      <c r="A433" s="37">
        <f>parameters!$J$21*TechniqueData[[#This Row],[TAT Utility]]+parameters!$J$22*TechniqueData[[#This Row],[Count Utility]]</f>
        <v>0.3</v>
      </c>
      <c r="B433" s="37">
        <f t="shared" si="6"/>
        <v>515.09983647619049</v>
      </c>
      <c r="C433" s="37" t="s">
        <v>1524</v>
      </c>
      <c r="D433" s="58" t="s">
        <v>1516</v>
      </c>
      <c r="E433" s="37" t="s">
        <v>1525</v>
      </c>
      <c r="F433" s="37">
        <v>1</v>
      </c>
      <c r="G433" s="37">
        <v>1</v>
      </c>
      <c r="H433" s="37">
        <f>parameters!$J$10*TechniqueData[[#This Row],[Before Utility]]+parameters!$J$11*TechniqueData[[#This Row],[After Utility]]</f>
        <v>0.1</v>
      </c>
      <c r="I433" s="37">
        <f>(TechniqueData[[#This Row],[Num. TID Before]]-parameters!$D$8)/(parameters!$D$9-parameters!$D$8)</f>
        <v>0.1</v>
      </c>
      <c r="J433" s="37">
        <f>IF(TechniqueData[[#This Row],[Before Utility (unclipped)]]&gt;1,1, IF(TechniqueData[[#This Row],[Before Utility (unclipped)]]&lt;0,0, TechniqueData[[#This Row],[Before Utility (unclipped)]]))</f>
        <v>0.1</v>
      </c>
      <c r="K433" s="37">
        <f>(TechniqueData[[#This Row],[Num. TID After]]-parameters!$D$10)/(parameters!$D$11-parameters!$D$10)</f>
        <v>0.1</v>
      </c>
      <c r="L433" s="37">
        <f>IF(TechniqueData[[#This Row],[After Utility (unclipped)]]&gt;1,1, IF(TechniqueData[[#This Row],[After Utility (unclipped)]]&lt;0,0, TechniqueData[[#This Row],[After Utility (unclipped)]]))</f>
        <v>0.1</v>
      </c>
      <c r="M433" s="37">
        <v>0</v>
      </c>
      <c r="N433" s="68">
        <v>0</v>
      </c>
      <c r="O433" s="68">
        <v>0</v>
      </c>
      <c r="P433" s="68">
        <v>0</v>
      </c>
      <c r="Q433" s="68">
        <v>0</v>
      </c>
      <c r="R433" s="69" t="s">
        <v>1517</v>
      </c>
      <c r="S433" s="69">
        <v>7</v>
      </c>
      <c r="T433" s="69" t="s">
        <v>1526</v>
      </c>
      <c r="U433" s="69">
        <v>14</v>
      </c>
      <c r="V433" s="37">
        <f>parameters!$J$4*TechniqueData[[#This Row],[Mitigations Utility]] + parameters!$J$5*TechniqueData[[#This Row],[Detections Utility]]</f>
        <v>0.19999990476190477</v>
      </c>
      <c r="W433" s="37">
        <v>21</v>
      </c>
      <c r="X433" s="37">
        <v>0.38181799999999999</v>
      </c>
      <c r="Y433" s="37">
        <v>0.38181799999999999</v>
      </c>
      <c r="Z433" s="37">
        <v>0</v>
      </c>
      <c r="AA433" s="37">
        <v>0</v>
      </c>
      <c r="AB433" s="37">
        <v>0</v>
      </c>
      <c r="AC433" s="37"/>
      <c r="AD433" s="58" t="s">
        <v>1523</v>
      </c>
      <c r="AE433" s="37" t="str" cm="1">
        <f t="array" ref="AE433">IF(SUMPRODUCT(--(NOT(ISERR(SEARCH({"Process","Command","Script","WMI","Module","Pipe","Service"},AD433)))))&gt;0,"1","0")</f>
        <v>1</v>
      </c>
      <c r="AF433" s="37">
        <v>429</v>
      </c>
      <c r="AG433" s="37" t="str" cm="1">
        <f t="array" ref="AG433">IF(SUMPRODUCT(--(NOT(ISERR(SEARCH({"Network","Firewall"},AD433)))))&gt;0,"1","0")</f>
        <v>0</v>
      </c>
      <c r="AH433" s="37">
        <v>429</v>
      </c>
      <c r="AI433" s="37" t="str" cm="1">
        <f t="array" ref="AI433">IF(SUMPRODUCT(--(NOT(ISERR(SEARCH({"File","Group","Logon","Schedule","User","Registry","Active","Application"},AD433)))))&gt;0,"1","0")</f>
        <v>0</v>
      </c>
      <c r="AJ433" s="37">
        <v>429</v>
      </c>
      <c r="AK433" s="37" t="str" cm="1">
        <f t="array" ref="AK433">IF(SUMPRODUCT(--(NOT(ISERR(SEARCH({"Cloud","Cluster","Container","Image","Instance","Pod","Snapshot","Volume"},AD433)))))&gt;0,"1","0")</f>
        <v>0</v>
      </c>
      <c r="AL433" s="37">
        <v>429</v>
      </c>
      <c r="AM433" s="37" t="str" cm="1">
        <f t="array" ref="AM433">IF(SUMPRODUCT(--(NOT(ISERR(SEARCH({"Drive","Firmware","Host","Kernel"},AD433)))))&gt;0,"1","0")</f>
        <v>0</v>
      </c>
      <c r="AN433" s="37">
        <v>0</v>
      </c>
      <c r="AO433" s="37">
        <v>0</v>
      </c>
      <c r="AP433" s="37">
        <f>parameters!$J$21*TechniqueData[[#This Row],[TAT Utility]]+parameters!$J$22*TechniqueData[[#This Row],[Count Utility]]</f>
        <v>0.3</v>
      </c>
      <c r="AQ433" s="37">
        <f>(TechniqueData[[#This Row],[Total Top Att&amp;ck Score ]]-parameters!$D$19)/(parameters!$D$20-parameters!$D$19)</f>
        <v>171.69994549206351</v>
      </c>
      <c r="AR433" s="37">
        <f>IF(TechniqueData[[#This Row],[TAT Utility (unclipped)]]&gt;1,1, IF(TechniqueData[[#This Row],[TAT Utility (unclipped)]]&lt;0,0, TechniqueData[[#This Row],[TAT Utility (unclipped)]]) )</f>
        <v>1</v>
      </c>
      <c r="AS433" s="37">
        <f>(TechniqueData[[#This Row],[Ransomware (Total '# of ATT&amp;CK Observations)]]-parameters!$D$21)/(parameters!$D$22-parameters!$D$21)</f>
        <v>0</v>
      </c>
      <c r="AT433" s="37">
        <f>IF(TechniqueData[[#This Row],[Count Utility (unclipped)]]&gt;1,1, IF(TechniqueData[[#This Row],[Count Utility (unclipped)]]&lt;0,0, TechniqueData[[#This Row],[Count Utility (unclipped)]]) )</f>
        <v>0</v>
      </c>
      <c r="AU43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34" spans="1:47" ht="17" x14ac:dyDescent="0.2">
      <c r="A434" s="37">
        <f>parameters!$J$21*TechniqueData[[#This Row],[TAT Utility]]+parameters!$J$22*TechniqueData[[#This Row],[Count Utility]]</f>
        <v>0.3</v>
      </c>
      <c r="B434" s="37">
        <f t="shared" si="6"/>
        <v>1975.0523809523811</v>
      </c>
      <c r="C434" s="37" t="s">
        <v>1527</v>
      </c>
      <c r="D434" s="58" t="s">
        <v>1516</v>
      </c>
      <c r="E434" s="37" t="s">
        <v>1528</v>
      </c>
      <c r="F434" s="37">
        <v>1</v>
      </c>
      <c r="G434" s="37">
        <v>1</v>
      </c>
      <c r="H434" s="37">
        <f>parameters!$J$10*TechniqueData[[#This Row],[Before Utility]]+parameters!$J$11*TechniqueData[[#This Row],[After Utility]]</f>
        <v>0.1</v>
      </c>
      <c r="I434" s="37">
        <f>(TechniqueData[[#This Row],[Num. TID Before]]-parameters!$D$8)/(parameters!$D$9-parameters!$D$8)</f>
        <v>0.1</v>
      </c>
      <c r="J434" s="37">
        <f>IF(TechniqueData[[#This Row],[Before Utility (unclipped)]]&gt;1,1, IF(TechniqueData[[#This Row],[Before Utility (unclipped)]]&lt;0,0, TechniqueData[[#This Row],[Before Utility (unclipped)]]))</f>
        <v>0.1</v>
      </c>
      <c r="K434" s="37">
        <f>(TechniqueData[[#This Row],[Num. TID After]]-parameters!$D$10)/(parameters!$D$11-parameters!$D$10)</f>
        <v>0.1</v>
      </c>
      <c r="L434" s="37">
        <f>IF(TechniqueData[[#This Row],[After Utility (unclipped)]]&gt;1,1, IF(TechniqueData[[#This Row],[After Utility (unclipped)]]&lt;0,0, TechniqueData[[#This Row],[After Utility (unclipped)]]))</f>
        <v>0.1</v>
      </c>
      <c r="M434" s="37">
        <v>1</v>
      </c>
      <c r="N434" s="68">
        <v>0</v>
      </c>
      <c r="O434" s="68">
        <v>2</v>
      </c>
      <c r="P434" s="68">
        <v>2</v>
      </c>
      <c r="Q434" s="68">
        <v>6</v>
      </c>
      <c r="R434" s="69"/>
      <c r="S434" s="69"/>
      <c r="T434" s="69"/>
      <c r="U434" s="69"/>
      <c r="V434" s="37">
        <f>parameters!$J$4*TechniqueData[[#This Row],[Mitigations Utility]] + parameters!$J$5*TechniqueData[[#This Row],[Detections Utility]]</f>
        <v>4.7619047619047616E-2</v>
      </c>
      <c r="W434" s="37">
        <v>0</v>
      </c>
      <c r="X434" s="37">
        <v>0</v>
      </c>
      <c r="Y434" s="37">
        <v>0</v>
      </c>
      <c r="Z434" s="37">
        <v>10</v>
      </c>
      <c r="AA434" s="37">
        <v>0.1</v>
      </c>
      <c r="AB434" s="37">
        <v>0.1</v>
      </c>
      <c r="AC434" s="37"/>
      <c r="AD434" s="58" t="s">
        <v>1529</v>
      </c>
      <c r="AE434" s="37" t="str" cm="1">
        <f t="array" ref="AE434">IF(SUMPRODUCT(--(NOT(ISERR(SEARCH({"Process","Command","Script","WMI","Module","Pipe","Service"},AD434)))))&gt;0,"1","0")</f>
        <v>1</v>
      </c>
      <c r="AF434" s="37">
        <v>430</v>
      </c>
      <c r="AG434" s="37" t="str" cm="1">
        <f t="array" ref="AG434">IF(SUMPRODUCT(--(NOT(ISERR(SEARCH({"Network","Firewall"},AD434)))))&gt;0,"1","0")</f>
        <v>0</v>
      </c>
      <c r="AH434" s="37">
        <v>430</v>
      </c>
      <c r="AI434" s="37" t="str" cm="1">
        <f t="array" ref="AI434">IF(SUMPRODUCT(--(NOT(ISERR(SEARCH({"File","Group","Logon","Schedule","User","Registry","Active","Application"},AD434)))))&gt;0,"1","0")</f>
        <v>0</v>
      </c>
      <c r="AJ434" s="37">
        <v>430</v>
      </c>
      <c r="AK434" s="37" t="str" cm="1">
        <f t="array" ref="AK434">IF(SUMPRODUCT(--(NOT(ISERR(SEARCH({"Cloud","Cluster","Container","Image","Instance","Pod","Snapshot","Volume"},AD434)))))&gt;0,"1","0")</f>
        <v>0</v>
      </c>
      <c r="AL434" s="37">
        <v>430</v>
      </c>
      <c r="AM434" s="37" t="str" cm="1">
        <f t="array" ref="AM434">IF(SUMPRODUCT(--(NOT(ISERR(SEARCH({"Drive","Firmware","Host","Kernel"},AD434)))))&gt;0,"1","0")</f>
        <v>0</v>
      </c>
      <c r="AN434" s="37">
        <v>0</v>
      </c>
      <c r="AO434" s="37"/>
      <c r="AP434" s="37">
        <f>parameters!$J$21*TechniqueData[[#This Row],[TAT Utility]]+parameters!$J$22*TechniqueData[[#This Row],[Count Utility]]</f>
        <v>0.3</v>
      </c>
      <c r="AQ434" s="37">
        <f>(TechniqueData[[#This Row],[Total Top Att&amp;ck Score ]]-parameters!$D$19)/(parameters!$D$20-parameters!$D$19)</f>
        <v>658.35079365079366</v>
      </c>
      <c r="AR434" s="37">
        <f>IF(TechniqueData[[#This Row],[TAT Utility (unclipped)]]&gt;1,1, IF(TechniqueData[[#This Row],[TAT Utility (unclipped)]]&lt;0,0, TechniqueData[[#This Row],[TAT Utility (unclipped)]]) )</f>
        <v>1</v>
      </c>
      <c r="AS434" s="37">
        <f>(TechniqueData[[#This Row],[Ransomware (Total '# of ATT&amp;CK Observations)]]-parameters!$D$21)/(parameters!$D$22-parameters!$D$21)</f>
        <v>0</v>
      </c>
      <c r="AT434" s="37">
        <f>IF(TechniqueData[[#This Row],[Count Utility (unclipped)]]&gt;1,1, IF(TechniqueData[[#This Row],[Count Utility (unclipped)]]&lt;0,0, TechniqueData[[#This Row],[Count Utility (unclipped)]]) )</f>
        <v>0</v>
      </c>
      <c r="AU43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35" spans="1:47" ht="34" x14ac:dyDescent="0.2">
      <c r="A435" s="37">
        <f>parameters!$J$21*TechniqueData[[#This Row],[TAT Utility]]+parameters!$J$22*TechniqueData[[#This Row],[Count Utility]]</f>
        <v>0.36666666666666664</v>
      </c>
      <c r="B435" s="37">
        <f t="shared" si="6"/>
        <v>1180.7657857142858</v>
      </c>
      <c r="C435" s="37" t="s">
        <v>1530</v>
      </c>
      <c r="D435" s="58" t="s">
        <v>1531</v>
      </c>
      <c r="E435" s="37"/>
      <c r="F435" s="37">
        <v>1</v>
      </c>
      <c r="G435" s="37">
        <v>1</v>
      </c>
      <c r="H435" s="37">
        <f>parameters!$J$10*TechniqueData[[#This Row],[Before Utility]]+parameters!$J$11*TechniqueData[[#This Row],[After Utility]]</f>
        <v>0.1</v>
      </c>
      <c r="I435" s="37">
        <f>(TechniqueData[[#This Row],[Num. TID Before]]-parameters!$D$8)/(parameters!$D$9-parameters!$D$8)</f>
        <v>0.1</v>
      </c>
      <c r="J435" s="37">
        <f>IF(TechniqueData[[#This Row],[Before Utility (unclipped)]]&gt;1,1, IF(TechniqueData[[#This Row],[Before Utility (unclipped)]]&lt;0,0, TechniqueData[[#This Row],[Before Utility (unclipped)]]))</f>
        <v>0.1</v>
      </c>
      <c r="K435" s="37">
        <f>(TechniqueData[[#This Row],[Num. TID After]]-parameters!$D$10)/(parameters!$D$11-parameters!$D$10)</f>
        <v>0.1</v>
      </c>
      <c r="L435" s="37">
        <f>IF(TechniqueData[[#This Row],[After Utility (unclipped)]]&gt;1,1, IF(TechniqueData[[#This Row],[After Utility (unclipped)]]&lt;0,0, TechniqueData[[#This Row],[After Utility (unclipped)]]))</f>
        <v>0.1</v>
      </c>
      <c r="M435" s="37">
        <v>0.37974000000000002</v>
      </c>
      <c r="N435" s="68">
        <v>1</v>
      </c>
      <c r="O435" s="68">
        <v>12</v>
      </c>
      <c r="P435" s="68">
        <v>2</v>
      </c>
      <c r="Q435" s="68">
        <v>6</v>
      </c>
      <c r="R435" s="69" t="s">
        <v>1532</v>
      </c>
      <c r="S435" s="69">
        <v>6</v>
      </c>
      <c r="T435" s="69" t="s">
        <v>1533</v>
      </c>
      <c r="U435" s="69">
        <v>5</v>
      </c>
      <c r="V435" s="37">
        <f>parameters!$J$4*TechniqueData[[#This Row],[Mitigations Utility]] + parameters!$J$5*TechniqueData[[#This Row],[Detections Utility]]</f>
        <v>0.20476190476190476</v>
      </c>
      <c r="W435" s="37">
        <v>11</v>
      </c>
      <c r="X435" s="37">
        <v>0.2</v>
      </c>
      <c r="Y435" s="37">
        <v>0.2</v>
      </c>
      <c r="Z435" s="37">
        <v>21</v>
      </c>
      <c r="AA435" s="37">
        <v>0.21</v>
      </c>
      <c r="AB435" s="37">
        <v>0.21</v>
      </c>
      <c r="AC435" s="37"/>
      <c r="AD435" s="58" t="s">
        <v>1534</v>
      </c>
      <c r="AE435" s="37" t="str" cm="1">
        <f t="array" ref="AE435">IF(SUMPRODUCT(--(NOT(ISERR(SEARCH({"Process","Command","Script","WMI","Module","Pipe","Service"},AD435)))))&gt;0,"1","0")</f>
        <v>1</v>
      </c>
      <c r="AF435" s="37">
        <v>431</v>
      </c>
      <c r="AG435" s="37" t="str" cm="1">
        <f t="array" ref="AG435">IF(SUMPRODUCT(--(NOT(ISERR(SEARCH({"Network","Firewall"},AD435)))))&gt;0,"1","0")</f>
        <v>0</v>
      </c>
      <c r="AH435" s="37">
        <v>431</v>
      </c>
      <c r="AI435" s="37" t="str" cm="1">
        <f t="array" ref="AI435">IF(SUMPRODUCT(--(NOT(ISERR(SEARCH({"File","Group","Logon","Schedule","User","Registry","Active","Application"},AD435)))))&gt;0,"1","0")</f>
        <v>1</v>
      </c>
      <c r="AJ435" s="37">
        <v>431</v>
      </c>
      <c r="AK435" s="37" t="str" cm="1">
        <f t="array" ref="AK435">IF(SUMPRODUCT(--(NOT(ISERR(SEARCH({"Cloud","Cluster","Container","Image","Instance","Pod","Snapshot","Volume"},AD435)))))&gt;0,"1","0")</f>
        <v>0</v>
      </c>
      <c r="AL435" s="37">
        <v>431</v>
      </c>
      <c r="AM435" s="37" t="str" cm="1">
        <f t="array" ref="AM435">IF(SUMPRODUCT(--(NOT(ISERR(SEARCH({"Drive","Firmware","Host","Kernel"},AD435)))))&gt;0,"1","0")</f>
        <v>0</v>
      </c>
      <c r="AN435" s="37">
        <v>0</v>
      </c>
      <c r="AO435" s="37">
        <v>2</v>
      </c>
      <c r="AP435" s="37">
        <f>parameters!$J$21*TechniqueData[[#This Row],[TAT Utility]]+parameters!$J$22*TechniqueData[[#This Row],[Count Utility]]</f>
        <v>0.36666666666666664</v>
      </c>
      <c r="AQ435" s="37">
        <f>(TechniqueData[[#This Row],[Total Top Att&amp;ck Score ]]-parameters!$D$19)/(parameters!$D$20-parameters!$D$19)</f>
        <v>393.58859523809525</v>
      </c>
      <c r="AR435" s="37">
        <f>IF(TechniqueData[[#This Row],[TAT Utility (unclipped)]]&gt;1,1, IF(TechniqueData[[#This Row],[TAT Utility (unclipped)]]&lt;0,0, TechniqueData[[#This Row],[TAT Utility (unclipped)]]) )</f>
        <v>1</v>
      </c>
      <c r="AS435" s="37">
        <f>(TechniqueData[[#This Row],[Ransomware (Total '# of ATT&amp;CK Observations)]]-parameters!$D$21)/(parameters!$D$22-parameters!$D$21)</f>
        <v>9.5238095238095233E-2</v>
      </c>
      <c r="AT435" s="37">
        <f>IF(TechniqueData[[#This Row],[Count Utility (unclipped)]]&gt;1,1, IF(TechniqueData[[#This Row],[Count Utility (unclipped)]]&lt;0,0, TechniqueData[[#This Row],[Count Utility (unclipped)]]) )</f>
        <v>9.5238095238095233E-2</v>
      </c>
      <c r="AU43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18.789933106575965</v>
      </c>
    </row>
    <row r="436" spans="1:47" ht="34" x14ac:dyDescent="0.2">
      <c r="A436" s="37">
        <f>parameters!$J$21*TechniqueData[[#This Row],[TAT Utility]]+parameters!$J$22*TechniqueData[[#This Row],[Count Utility]]</f>
        <v>0.33333333333333331</v>
      </c>
      <c r="B436" s="37">
        <f t="shared" si="6"/>
        <v>354.03333333333336</v>
      </c>
      <c r="C436" s="37" t="s">
        <v>1535</v>
      </c>
      <c r="D436" s="58" t="s">
        <v>1531</v>
      </c>
      <c r="E436" s="37" t="s">
        <v>1536</v>
      </c>
      <c r="F436" s="37">
        <v>1</v>
      </c>
      <c r="G436" s="37">
        <v>1</v>
      </c>
      <c r="H436" s="37">
        <f>parameters!$J$10*TechniqueData[[#This Row],[Before Utility]]+parameters!$J$11*TechniqueData[[#This Row],[After Utility]]</f>
        <v>0.1</v>
      </c>
      <c r="I436" s="37">
        <f>(TechniqueData[[#This Row],[Num. TID Before]]-parameters!$D$8)/(parameters!$D$9-parameters!$D$8)</f>
        <v>0.1</v>
      </c>
      <c r="J436" s="37">
        <f>IF(TechniqueData[[#This Row],[Before Utility (unclipped)]]&gt;1,1, IF(TechniqueData[[#This Row],[Before Utility (unclipped)]]&lt;0,0, TechniqueData[[#This Row],[Before Utility (unclipped)]]))</f>
        <v>0.1</v>
      </c>
      <c r="K436" s="37">
        <f>(TechniqueData[[#This Row],[Num. TID After]]-parameters!$D$10)/(parameters!$D$11-parameters!$D$10)</f>
        <v>0.1</v>
      </c>
      <c r="L436" s="37">
        <f>IF(TechniqueData[[#This Row],[After Utility (unclipped)]]&gt;1,1, IF(TechniqueData[[#This Row],[After Utility (unclipped)]]&lt;0,0, TechniqueData[[#This Row],[After Utility (unclipped)]]))</f>
        <v>0.1</v>
      </c>
      <c r="M436" s="37">
        <v>0</v>
      </c>
      <c r="N436" s="68">
        <v>0</v>
      </c>
      <c r="O436" s="68">
        <v>0</v>
      </c>
      <c r="P436" s="68">
        <v>0</v>
      </c>
      <c r="Q436" s="68">
        <v>0</v>
      </c>
      <c r="R436" s="69" t="s">
        <v>1532</v>
      </c>
      <c r="S436" s="69">
        <v>6</v>
      </c>
      <c r="T436" s="69" t="s">
        <v>1533</v>
      </c>
      <c r="U436" s="69">
        <v>5</v>
      </c>
      <c r="V436" s="37">
        <f>parameters!$J$4*TechniqueData[[#This Row],[Mitigations Utility]] + parameters!$J$5*TechniqueData[[#This Row],[Detections Utility]]</f>
        <v>0.10476190476190478</v>
      </c>
      <c r="W436" s="37">
        <v>11</v>
      </c>
      <c r="X436" s="37">
        <v>0.2</v>
      </c>
      <c r="Y436" s="37">
        <v>0.2</v>
      </c>
      <c r="Z436" s="37">
        <v>0</v>
      </c>
      <c r="AA436" s="37">
        <v>0</v>
      </c>
      <c r="AB436" s="37">
        <v>0</v>
      </c>
      <c r="AC436" s="37"/>
      <c r="AD436" s="58" t="s">
        <v>957</v>
      </c>
      <c r="AE436" s="37" t="str" cm="1">
        <f t="array" ref="AE436">IF(SUMPRODUCT(--(NOT(ISERR(SEARCH({"Process","Command","Script","WMI","Module","Pipe","Service"},AD436)))))&gt;0,"1","0")</f>
        <v>1</v>
      </c>
      <c r="AF436" s="37">
        <v>432</v>
      </c>
      <c r="AG436" s="37" t="str" cm="1">
        <f t="array" ref="AG436">IF(SUMPRODUCT(--(NOT(ISERR(SEARCH({"Network","Firewall"},AD436)))))&gt;0,"1","0")</f>
        <v>0</v>
      </c>
      <c r="AH436" s="37">
        <v>432</v>
      </c>
      <c r="AI436" s="37" t="str" cm="1">
        <f t="array" ref="AI436">IF(SUMPRODUCT(--(NOT(ISERR(SEARCH({"File","Group","Logon","Schedule","User","Registry","Active","Application"},AD436)))))&gt;0,"1","0")</f>
        <v>1</v>
      </c>
      <c r="AJ436" s="37">
        <v>432</v>
      </c>
      <c r="AK436" s="37" t="str" cm="1">
        <f t="array" ref="AK436">IF(SUMPRODUCT(--(NOT(ISERR(SEARCH({"Cloud","Cluster","Container","Image","Instance","Pod","Snapshot","Volume"},AD436)))))&gt;0,"1","0")</f>
        <v>0</v>
      </c>
      <c r="AL436" s="37">
        <v>432</v>
      </c>
      <c r="AM436" s="37" t="str" cm="1">
        <f t="array" ref="AM436">IF(SUMPRODUCT(--(NOT(ISERR(SEARCH({"Drive","Firmware","Host","Kernel"},AD436)))))&gt;0,"1","0")</f>
        <v>0</v>
      </c>
      <c r="AN436" s="37">
        <v>0</v>
      </c>
      <c r="AO436" s="37">
        <v>1</v>
      </c>
      <c r="AP436" s="37">
        <f>parameters!$J$21*TechniqueData[[#This Row],[TAT Utility]]+parameters!$J$22*TechniqueData[[#This Row],[Count Utility]]</f>
        <v>0.33333333333333331</v>
      </c>
      <c r="AQ436" s="37">
        <f>(TechniqueData[[#This Row],[Total Top Att&amp;ck Score ]]-parameters!$D$19)/(parameters!$D$20-parameters!$D$19)</f>
        <v>118.01111111111112</v>
      </c>
      <c r="AR436" s="37">
        <f>IF(TechniqueData[[#This Row],[TAT Utility (unclipped)]]&gt;1,1, IF(TechniqueData[[#This Row],[TAT Utility (unclipped)]]&lt;0,0, TechniqueData[[#This Row],[TAT Utility (unclipped)]]) )</f>
        <v>1</v>
      </c>
      <c r="AS436" s="37">
        <f>(TechniqueData[[#This Row],[Ransomware (Total '# of ATT&amp;CK Observations)]]-parameters!$D$21)/(parameters!$D$22-parameters!$D$21)</f>
        <v>4.7619047619047616E-2</v>
      </c>
      <c r="AT436" s="37">
        <f>IF(TechniqueData[[#This Row],[Count Utility (unclipped)]]&gt;1,1, IF(TechniqueData[[#This Row],[Count Utility (unclipped)]]&lt;0,0, TechniqueData[[#This Row],[Count Utility (unclipped)]]) )</f>
        <v>4.7619047619047616E-2</v>
      </c>
      <c r="AU43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2.8335978835978834</v>
      </c>
    </row>
    <row r="437" spans="1:47" ht="17" x14ac:dyDescent="0.2">
      <c r="A437" s="37">
        <f>parameters!$J$21*TechniqueData[[#This Row],[TAT Utility]]+parameters!$J$22*TechniqueData[[#This Row],[Count Utility]]</f>
        <v>0.33333333333333331</v>
      </c>
      <c r="B437" s="37">
        <f t="shared" si="6"/>
        <v>173.3</v>
      </c>
      <c r="C437" s="37" t="s">
        <v>1537</v>
      </c>
      <c r="D437" s="58" t="s">
        <v>1531</v>
      </c>
      <c r="E437" s="37" t="s">
        <v>1538</v>
      </c>
      <c r="F437" s="37">
        <v>1</v>
      </c>
      <c r="G437" s="37">
        <v>1</v>
      </c>
      <c r="H437" s="37">
        <f>parameters!$J$10*TechniqueData[[#This Row],[Before Utility]]+parameters!$J$11*TechniqueData[[#This Row],[After Utility]]</f>
        <v>0.1</v>
      </c>
      <c r="I437" s="37">
        <f>(TechniqueData[[#This Row],[Num. TID Before]]-parameters!$D$8)/(parameters!$D$9-parameters!$D$8)</f>
        <v>0.1</v>
      </c>
      <c r="J437" s="37">
        <f>IF(TechniqueData[[#This Row],[Before Utility (unclipped)]]&gt;1,1, IF(TechniqueData[[#This Row],[Before Utility (unclipped)]]&lt;0,0, TechniqueData[[#This Row],[Before Utility (unclipped)]]))</f>
        <v>0.1</v>
      </c>
      <c r="K437" s="37">
        <f>(TechniqueData[[#This Row],[Num. TID After]]-parameters!$D$10)/(parameters!$D$11-parameters!$D$10)</f>
        <v>0.1</v>
      </c>
      <c r="L437" s="37">
        <f>IF(TechniqueData[[#This Row],[After Utility (unclipped)]]&gt;1,1, IF(TechniqueData[[#This Row],[After Utility (unclipped)]]&lt;0,0, TechniqueData[[#This Row],[After Utility (unclipped)]]))</f>
        <v>0.1</v>
      </c>
      <c r="M437" s="37">
        <v>0</v>
      </c>
      <c r="N437" s="68">
        <v>0</v>
      </c>
      <c r="O437" s="68">
        <v>0</v>
      </c>
      <c r="P437" s="68">
        <v>0</v>
      </c>
      <c r="Q437" s="68">
        <v>0</v>
      </c>
      <c r="R437" s="69"/>
      <c r="S437" s="69">
        <v>0</v>
      </c>
      <c r="T437" s="69"/>
      <c r="U437" s="69">
        <v>0</v>
      </c>
      <c r="V437" s="37">
        <f>parameters!$J$4*TechniqueData[[#This Row],[Mitigations Utility]] + parameters!$J$5*TechniqueData[[#This Row],[Detections Utility]]</f>
        <v>0</v>
      </c>
      <c r="W437" s="37">
        <v>0</v>
      </c>
      <c r="X437" s="37">
        <v>0</v>
      </c>
      <c r="Y437" s="37">
        <v>0</v>
      </c>
      <c r="Z437" s="37">
        <v>0</v>
      </c>
      <c r="AA437" s="37">
        <v>0</v>
      </c>
      <c r="AB437" s="37">
        <v>0</v>
      </c>
      <c r="AC437" s="37"/>
      <c r="AD437" s="58" t="s">
        <v>1539</v>
      </c>
      <c r="AE437" s="37" t="str" cm="1">
        <f t="array" ref="AE437">IF(SUMPRODUCT(--(NOT(ISERR(SEARCH({"Process","Command","Script","WMI","Module","Pipe","Service"},AD437)))))&gt;0,"1","0")</f>
        <v>1</v>
      </c>
      <c r="AF437" s="37">
        <v>433</v>
      </c>
      <c r="AG437" s="37" t="str" cm="1">
        <f t="array" ref="AG437">IF(SUMPRODUCT(--(NOT(ISERR(SEARCH({"Network","Firewall"},AD437)))))&gt;0,"1","0")</f>
        <v>0</v>
      </c>
      <c r="AH437" s="37">
        <v>433</v>
      </c>
      <c r="AI437" s="37" t="str" cm="1">
        <f t="array" ref="AI437">IF(SUMPRODUCT(--(NOT(ISERR(SEARCH({"File","Group","Logon","Schedule","User","Registry","Active","Application"},AD437)))))&gt;0,"1","0")</f>
        <v>1</v>
      </c>
      <c r="AJ437" s="37">
        <v>433</v>
      </c>
      <c r="AK437" s="37" t="str" cm="1">
        <f t="array" ref="AK437">IF(SUMPRODUCT(--(NOT(ISERR(SEARCH({"Cloud","Cluster","Container","Image","Instance","Pod","Snapshot","Volume"},AD437)))))&gt;0,"1","0")</f>
        <v>0</v>
      </c>
      <c r="AL437" s="37">
        <v>433</v>
      </c>
      <c r="AM437" s="37" t="str" cm="1">
        <f t="array" ref="AM437">IF(SUMPRODUCT(--(NOT(ISERR(SEARCH({"Drive","Firmware","Host","Kernel"},AD437)))))&gt;0,"1","0")</f>
        <v>0</v>
      </c>
      <c r="AN437" s="37">
        <v>0</v>
      </c>
      <c r="AO437" s="37">
        <v>1</v>
      </c>
      <c r="AP437" s="37">
        <f>parameters!$J$21*TechniqueData[[#This Row],[TAT Utility]]+parameters!$J$22*TechniqueData[[#This Row],[Count Utility]]</f>
        <v>0.33333333333333331</v>
      </c>
      <c r="AQ437" s="37">
        <f>(TechniqueData[[#This Row],[Total Top Att&amp;ck Score ]]-parameters!$D$19)/(parameters!$D$20-parameters!$D$19)</f>
        <v>57.766666666666673</v>
      </c>
      <c r="AR437" s="37">
        <f>IF(TechniqueData[[#This Row],[TAT Utility (unclipped)]]&gt;1,1, IF(TechniqueData[[#This Row],[TAT Utility (unclipped)]]&lt;0,0, TechniqueData[[#This Row],[TAT Utility (unclipped)]]) )</f>
        <v>1</v>
      </c>
      <c r="AS437" s="37">
        <f>(TechniqueData[[#This Row],[Ransomware (Total '# of ATT&amp;CK Observations)]]-parameters!$D$21)/(parameters!$D$22-parameters!$D$21)</f>
        <v>4.7619047619047616E-2</v>
      </c>
      <c r="AT437" s="37">
        <f>IF(TechniqueData[[#This Row],[Count Utility (unclipped)]]&gt;1,1, IF(TechniqueData[[#This Row],[Count Utility (unclipped)]]&lt;0,0, TechniqueData[[#This Row],[Count Utility (unclipped)]]) )</f>
        <v>4.7619047619047616E-2</v>
      </c>
      <c r="AU43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1.3992063492063493</v>
      </c>
    </row>
    <row r="438" spans="1:47" ht="17" x14ac:dyDescent="0.2">
      <c r="A438" s="37">
        <f>parameters!$J$21*TechniqueData[[#This Row],[TAT Utility]]+parameters!$J$22*TechniqueData[[#This Row],[Count Utility]]</f>
        <v>0.33333333333333331</v>
      </c>
      <c r="B438" s="37">
        <f t="shared" si="6"/>
        <v>190.24285714285713</v>
      </c>
      <c r="C438" s="37" t="s">
        <v>1540</v>
      </c>
      <c r="D438" s="58" t="s">
        <v>1531</v>
      </c>
      <c r="E438" s="37" t="s">
        <v>1541</v>
      </c>
      <c r="F438" s="37">
        <v>1</v>
      </c>
      <c r="G438" s="37">
        <v>1</v>
      </c>
      <c r="H438" s="37">
        <f>parameters!$J$10*TechniqueData[[#This Row],[Before Utility]]+parameters!$J$11*TechniqueData[[#This Row],[After Utility]]</f>
        <v>0.1</v>
      </c>
      <c r="I438" s="37">
        <f>(TechniqueData[[#This Row],[Num. TID Before]]-parameters!$D$8)/(parameters!$D$9-parameters!$D$8)</f>
        <v>0.1</v>
      </c>
      <c r="J438" s="37">
        <f>IF(TechniqueData[[#This Row],[Before Utility (unclipped)]]&gt;1,1, IF(TechniqueData[[#This Row],[Before Utility (unclipped)]]&lt;0,0, TechniqueData[[#This Row],[Before Utility (unclipped)]]))</f>
        <v>0.1</v>
      </c>
      <c r="K438" s="37">
        <f>(TechniqueData[[#This Row],[Num. TID After]]-parameters!$D$10)/(parameters!$D$11-parameters!$D$10)</f>
        <v>0.1</v>
      </c>
      <c r="L438" s="37">
        <f>IF(TechniqueData[[#This Row],[After Utility (unclipped)]]&gt;1,1, IF(TechniqueData[[#This Row],[After Utility (unclipped)]]&lt;0,0, TechniqueData[[#This Row],[After Utility (unclipped)]]))</f>
        <v>0.1</v>
      </c>
      <c r="M438" s="37">
        <v>0</v>
      </c>
      <c r="N438" s="68">
        <v>0</v>
      </c>
      <c r="O438" s="68">
        <v>0</v>
      </c>
      <c r="P438" s="68">
        <v>0</v>
      </c>
      <c r="Q438" s="68">
        <v>2</v>
      </c>
      <c r="R438" s="69"/>
      <c r="S438" s="69">
        <v>0</v>
      </c>
      <c r="T438" s="69"/>
      <c r="U438" s="69">
        <v>0</v>
      </c>
      <c r="V438" s="37">
        <f>parameters!$J$4*TechniqueData[[#This Row],[Mitigations Utility]] + parameters!$J$5*TechniqueData[[#This Row],[Detections Utility]]</f>
        <v>9.5238095238095229E-3</v>
      </c>
      <c r="W438" s="37">
        <v>0</v>
      </c>
      <c r="X438" s="37">
        <v>0</v>
      </c>
      <c r="Y438" s="37">
        <v>0</v>
      </c>
      <c r="Z438" s="37">
        <v>2</v>
      </c>
      <c r="AA438" s="37">
        <v>0.02</v>
      </c>
      <c r="AB438" s="37">
        <v>0.02</v>
      </c>
      <c r="AC438" s="37"/>
      <c r="AD438" s="58" t="s">
        <v>1539</v>
      </c>
      <c r="AE438" s="37" t="str" cm="1">
        <f t="array" ref="AE438">IF(SUMPRODUCT(--(NOT(ISERR(SEARCH({"Process","Command","Script","WMI","Module","Pipe","Service"},AD438)))))&gt;0,"1","0")</f>
        <v>1</v>
      </c>
      <c r="AF438" s="37">
        <v>434</v>
      </c>
      <c r="AG438" s="37" t="str" cm="1">
        <f t="array" ref="AG438">IF(SUMPRODUCT(--(NOT(ISERR(SEARCH({"Network","Firewall"},AD438)))))&gt;0,"1","0")</f>
        <v>0</v>
      </c>
      <c r="AH438" s="37">
        <v>434</v>
      </c>
      <c r="AI438" s="37" t="str" cm="1">
        <f t="array" ref="AI438">IF(SUMPRODUCT(--(NOT(ISERR(SEARCH({"File","Group","Logon","Schedule","User","Registry","Active","Application"},AD438)))))&gt;0,"1","0")</f>
        <v>1</v>
      </c>
      <c r="AJ438" s="37">
        <v>434</v>
      </c>
      <c r="AK438" s="37" t="str" cm="1">
        <f t="array" ref="AK438">IF(SUMPRODUCT(--(NOT(ISERR(SEARCH({"Cloud","Cluster","Container","Image","Instance","Pod","Snapshot","Volume"},AD438)))))&gt;0,"1","0")</f>
        <v>0</v>
      </c>
      <c r="AL438" s="37">
        <v>434</v>
      </c>
      <c r="AM438" s="37" t="str" cm="1">
        <f t="array" ref="AM438">IF(SUMPRODUCT(--(NOT(ISERR(SEARCH({"Drive","Firmware","Host","Kernel"},AD438)))))&gt;0,"1","0")</f>
        <v>0</v>
      </c>
      <c r="AN438" s="37">
        <v>0</v>
      </c>
      <c r="AO438" s="37">
        <v>1</v>
      </c>
      <c r="AP438" s="37">
        <f>parameters!$J$21*TechniqueData[[#This Row],[TAT Utility]]+parameters!$J$22*TechniqueData[[#This Row],[Count Utility]]</f>
        <v>0.33333333333333331</v>
      </c>
      <c r="AQ438" s="37">
        <f>(TechniqueData[[#This Row],[Total Top Att&amp;ck Score ]]-parameters!$D$19)/(parameters!$D$20-parameters!$D$19)</f>
        <v>63.414285714285711</v>
      </c>
      <c r="AR438" s="37">
        <f>IF(TechniqueData[[#This Row],[TAT Utility (unclipped)]]&gt;1,1, IF(TechniqueData[[#This Row],[TAT Utility (unclipped)]]&lt;0,0, TechniqueData[[#This Row],[TAT Utility (unclipped)]]) )</f>
        <v>1</v>
      </c>
      <c r="AS438" s="37">
        <f>(TechniqueData[[#This Row],[Ransomware (Total '# of ATT&amp;CK Observations)]]-parameters!$D$21)/(parameters!$D$22-parameters!$D$21)</f>
        <v>4.7619047619047616E-2</v>
      </c>
      <c r="AT438" s="37">
        <f>IF(TechniqueData[[#This Row],[Count Utility (unclipped)]]&gt;1,1, IF(TechniqueData[[#This Row],[Count Utility (unclipped)]]&lt;0,0, TechniqueData[[#This Row],[Count Utility (unclipped)]]) )</f>
        <v>4.7619047619047616E-2</v>
      </c>
      <c r="AU43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1.5336734693877547</v>
      </c>
    </row>
    <row r="439" spans="1:47" ht="51" x14ac:dyDescent="0.2">
      <c r="A439" s="37">
        <f>parameters!$J$21*TechniqueData[[#This Row],[TAT Utility]]+parameters!$J$22*TechniqueData[[#This Row],[Count Utility]]</f>
        <v>0.3</v>
      </c>
      <c r="B439" s="37">
        <f t="shared" si="6"/>
        <v>399.42527719047627</v>
      </c>
      <c r="C439" s="37" t="s">
        <v>1542</v>
      </c>
      <c r="D439" s="58" t="s">
        <v>1543</v>
      </c>
      <c r="E439" s="37"/>
      <c r="F439" s="37">
        <v>1</v>
      </c>
      <c r="G439" s="37">
        <v>0</v>
      </c>
      <c r="H439" s="37">
        <f>parameters!$J$10*TechniqueData[[#This Row],[Before Utility]]+parameters!$J$11*TechniqueData[[#This Row],[After Utility]]</f>
        <v>0.05</v>
      </c>
      <c r="I439" s="37">
        <f>(TechniqueData[[#This Row],[Num. TID Before]]-parameters!$D$8)/(parameters!$D$9-parameters!$D$8)</f>
        <v>0.1</v>
      </c>
      <c r="J439" s="37">
        <f>IF(TechniqueData[[#This Row],[Before Utility (unclipped)]]&gt;1,1, IF(TechniqueData[[#This Row],[Before Utility (unclipped)]]&lt;0,0, TechniqueData[[#This Row],[Before Utility (unclipped)]]))</f>
        <v>0.1</v>
      </c>
      <c r="K439" s="37">
        <f>(TechniqueData[[#This Row],[Num. TID After]]-parameters!$D$10)/(parameters!$D$11-parameters!$D$10)</f>
        <v>0</v>
      </c>
      <c r="L439" s="37">
        <f>IF(TechniqueData[[#This Row],[After Utility (unclipped)]]&gt;1,1, IF(TechniqueData[[#This Row],[After Utility (unclipped)]]&lt;0,0, TechniqueData[[#This Row],[After Utility (unclipped)]]))</f>
        <v>0</v>
      </c>
      <c r="M439" s="37">
        <v>3.1803999999999999E-2</v>
      </c>
      <c r="N439" s="68">
        <v>0</v>
      </c>
      <c r="O439" s="68">
        <v>1</v>
      </c>
      <c r="P439" s="68">
        <v>0</v>
      </c>
      <c r="Q439" s="68">
        <v>0</v>
      </c>
      <c r="R439" s="69" t="s">
        <v>1039</v>
      </c>
      <c r="S439" s="69">
        <v>5</v>
      </c>
      <c r="T439" s="69" t="s">
        <v>1040</v>
      </c>
      <c r="U439" s="69">
        <v>10</v>
      </c>
      <c r="V439" s="37">
        <f>parameters!$J$4*TechniqueData[[#This Row],[Mitigations Utility]] + parameters!$J$5*TechniqueData[[#This Row],[Detections Utility]]</f>
        <v>0.14761890476190478</v>
      </c>
      <c r="W439" s="37">
        <v>15</v>
      </c>
      <c r="X439" s="37">
        <v>0.272727</v>
      </c>
      <c r="Y439" s="37">
        <v>0.272727</v>
      </c>
      <c r="Z439" s="37">
        <v>1</v>
      </c>
      <c r="AA439" s="37">
        <v>0.01</v>
      </c>
      <c r="AB439" s="37">
        <v>0.01</v>
      </c>
      <c r="AC439" s="37"/>
      <c r="AD439" s="58" t="s">
        <v>1544</v>
      </c>
      <c r="AE439" s="37" t="str" cm="1">
        <f t="array" ref="AE439">IF(SUMPRODUCT(--(NOT(ISERR(SEARCH({"Process","Command","Script","WMI","Module","Pipe","Service"},AD439)))))&gt;0,"1","0")</f>
        <v>1</v>
      </c>
      <c r="AF439" s="37">
        <v>435</v>
      </c>
      <c r="AG439" s="37" t="str" cm="1">
        <f t="array" ref="AG439">IF(SUMPRODUCT(--(NOT(ISERR(SEARCH({"Network","Firewall"},AD439)))))&gt;0,"1","0")</f>
        <v>0</v>
      </c>
      <c r="AH439" s="37">
        <v>435</v>
      </c>
      <c r="AI439" s="37" t="str" cm="1">
        <f t="array" ref="AI439">IF(SUMPRODUCT(--(NOT(ISERR(SEARCH({"File","Group","Logon","Schedule","User","Registry","Active","Application"},AD439)))))&gt;0,"1","0")</f>
        <v>0</v>
      </c>
      <c r="AJ439" s="37">
        <v>435</v>
      </c>
      <c r="AK439" s="37" t="str" cm="1">
        <f t="array" ref="AK439">IF(SUMPRODUCT(--(NOT(ISERR(SEARCH({"Cloud","Cluster","Container","Image","Instance","Pod","Snapshot","Volume"},AD439)))))&gt;0,"1","0")</f>
        <v>0</v>
      </c>
      <c r="AL439" s="37">
        <v>435</v>
      </c>
      <c r="AM439" s="37" t="str" cm="1">
        <f t="array" ref="AM439">IF(SUMPRODUCT(--(NOT(ISERR(SEARCH({"Drive","Firmware","Host","Kernel"},AD439)))))&gt;0,"1","0")</f>
        <v>1</v>
      </c>
      <c r="AN439" s="37">
        <v>0</v>
      </c>
      <c r="AO439" s="37">
        <v>0</v>
      </c>
      <c r="AP439" s="37">
        <f>parameters!$J$21*TechniqueData[[#This Row],[TAT Utility]]+parameters!$J$22*TechniqueData[[#This Row],[Count Utility]]</f>
        <v>0.3</v>
      </c>
      <c r="AQ439" s="37">
        <f>(TechniqueData[[#This Row],[Total Top Att&amp;ck Score ]]-parameters!$D$19)/(parameters!$D$20-parameters!$D$19)</f>
        <v>133.14175906349209</v>
      </c>
      <c r="AR439" s="37">
        <f>IF(TechniqueData[[#This Row],[TAT Utility (unclipped)]]&gt;1,1, IF(TechniqueData[[#This Row],[TAT Utility (unclipped)]]&lt;0,0, TechniqueData[[#This Row],[TAT Utility (unclipped)]]) )</f>
        <v>1</v>
      </c>
      <c r="AS439" s="37">
        <f>(TechniqueData[[#This Row],[Ransomware (Total '# of ATT&amp;CK Observations)]]-parameters!$D$21)/(parameters!$D$22-parameters!$D$21)</f>
        <v>0</v>
      </c>
      <c r="AT439" s="37">
        <f>IF(TechniqueData[[#This Row],[Count Utility (unclipped)]]&gt;1,1, IF(TechniqueData[[#This Row],[Count Utility (unclipped)]]&lt;0,0, TechniqueData[[#This Row],[Count Utility (unclipped)]]) )</f>
        <v>0</v>
      </c>
      <c r="AU43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40" spans="1:47" ht="51" x14ac:dyDescent="0.2">
      <c r="A440" s="37">
        <f>parameters!$J$21*TechniqueData[[#This Row],[TAT Utility]]+parameters!$J$22*TechniqueData[[#This Row],[Count Utility]]</f>
        <v>0.3</v>
      </c>
      <c r="B440" s="37">
        <f t="shared" si="6"/>
        <v>361.46403642857143</v>
      </c>
      <c r="C440" s="37" t="s">
        <v>1545</v>
      </c>
      <c r="D440" s="58" t="s">
        <v>1543</v>
      </c>
      <c r="E440" s="37" t="s">
        <v>1546</v>
      </c>
      <c r="F440" s="37">
        <v>1</v>
      </c>
      <c r="G440" s="37">
        <v>0</v>
      </c>
      <c r="H440" s="37">
        <f>parameters!$J$10*TechniqueData[[#This Row],[Before Utility]]+parameters!$J$11*TechniqueData[[#This Row],[After Utility]]</f>
        <v>0.05</v>
      </c>
      <c r="I440" s="37">
        <f>(TechniqueData[[#This Row],[Num. TID Before]]-parameters!$D$8)/(parameters!$D$9-parameters!$D$8)</f>
        <v>0.1</v>
      </c>
      <c r="J440" s="37">
        <f>IF(TechniqueData[[#This Row],[Before Utility (unclipped)]]&gt;1,1, IF(TechniqueData[[#This Row],[Before Utility (unclipped)]]&lt;0,0, TechniqueData[[#This Row],[Before Utility (unclipped)]]))</f>
        <v>0.1</v>
      </c>
      <c r="K440" s="37">
        <f>(TechniqueData[[#This Row],[Num. TID After]]-parameters!$D$10)/(parameters!$D$11-parameters!$D$10)</f>
        <v>0</v>
      </c>
      <c r="L440" s="37">
        <f>IF(TechniqueData[[#This Row],[After Utility (unclipped)]]&gt;1,1, IF(TechniqueData[[#This Row],[After Utility (unclipped)]]&lt;0,0, TechniqueData[[#This Row],[After Utility (unclipped)]]))</f>
        <v>0</v>
      </c>
      <c r="M440" s="37">
        <v>0</v>
      </c>
      <c r="N440" s="68">
        <v>0</v>
      </c>
      <c r="O440" s="68">
        <v>1</v>
      </c>
      <c r="P440" s="68">
        <v>0</v>
      </c>
      <c r="Q440" s="68">
        <v>2</v>
      </c>
      <c r="R440" s="69" t="s">
        <v>1039</v>
      </c>
      <c r="S440" s="69">
        <v>5</v>
      </c>
      <c r="T440" s="69" t="s">
        <v>1040</v>
      </c>
      <c r="U440" s="69">
        <v>10</v>
      </c>
      <c r="V440" s="37">
        <f>parameters!$J$4*TechniqueData[[#This Row],[Mitigations Utility]] + parameters!$J$5*TechniqueData[[#This Row],[Detections Utility]]</f>
        <v>0.1571427142857143</v>
      </c>
      <c r="W440" s="37">
        <v>15</v>
      </c>
      <c r="X440" s="37">
        <v>0.272727</v>
      </c>
      <c r="Y440" s="37">
        <v>0.272727</v>
      </c>
      <c r="Z440" s="37">
        <v>3</v>
      </c>
      <c r="AA440" s="37">
        <v>0.03</v>
      </c>
      <c r="AB440" s="37">
        <v>0.03</v>
      </c>
      <c r="AC440" s="37"/>
      <c r="AD440" s="58" t="s">
        <v>1544</v>
      </c>
      <c r="AE440" s="37" t="str" cm="1">
        <f t="array" ref="AE440">IF(SUMPRODUCT(--(NOT(ISERR(SEARCH({"Process","Command","Script","WMI","Module","Pipe","Service"},AD440)))))&gt;0,"1","0")</f>
        <v>1</v>
      </c>
      <c r="AF440" s="37">
        <v>436</v>
      </c>
      <c r="AG440" s="37" t="str" cm="1">
        <f t="array" ref="AG440">IF(SUMPRODUCT(--(NOT(ISERR(SEARCH({"Network","Firewall"},AD440)))))&gt;0,"1","0")</f>
        <v>0</v>
      </c>
      <c r="AH440" s="37">
        <v>436</v>
      </c>
      <c r="AI440" s="37" t="str" cm="1">
        <f t="array" ref="AI440">IF(SUMPRODUCT(--(NOT(ISERR(SEARCH({"File","Group","Logon","Schedule","User","Registry","Active","Application"},AD440)))))&gt;0,"1","0")</f>
        <v>0</v>
      </c>
      <c r="AJ440" s="37">
        <v>436</v>
      </c>
      <c r="AK440" s="37" t="str" cm="1">
        <f t="array" ref="AK440">IF(SUMPRODUCT(--(NOT(ISERR(SEARCH({"Cloud","Cluster","Container","Image","Instance","Pod","Snapshot","Volume"},AD440)))))&gt;0,"1","0")</f>
        <v>0</v>
      </c>
      <c r="AL440" s="37">
        <v>436</v>
      </c>
      <c r="AM440" s="37" t="str" cm="1">
        <f t="array" ref="AM440">IF(SUMPRODUCT(--(NOT(ISERR(SEARCH({"Drive","Firmware","Host","Kernel"},AD440)))))&gt;0,"1","0")</f>
        <v>1</v>
      </c>
      <c r="AN440" s="37">
        <v>0</v>
      </c>
      <c r="AO440" s="37">
        <v>0</v>
      </c>
      <c r="AP440" s="37">
        <f>parameters!$J$21*TechniqueData[[#This Row],[TAT Utility]]+parameters!$J$22*TechniqueData[[#This Row],[Count Utility]]</f>
        <v>0.3</v>
      </c>
      <c r="AQ440" s="37">
        <f>(TechniqueData[[#This Row],[Total Top Att&amp;ck Score ]]-parameters!$D$19)/(parameters!$D$20-parameters!$D$19)</f>
        <v>120.48801214285714</v>
      </c>
      <c r="AR440" s="37">
        <f>IF(TechniqueData[[#This Row],[TAT Utility (unclipped)]]&gt;1,1, IF(TechniqueData[[#This Row],[TAT Utility (unclipped)]]&lt;0,0, TechniqueData[[#This Row],[TAT Utility (unclipped)]]) )</f>
        <v>1</v>
      </c>
      <c r="AS440" s="37">
        <f>(TechniqueData[[#This Row],[Ransomware (Total '# of ATT&amp;CK Observations)]]-parameters!$D$21)/(parameters!$D$22-parameters!$D$21)</f>
        <v>0</v>
      </c>
      <c r="AT440" s="37">
        <f>IF(TechniqueData[[#This Row],[Count Utility (unclipped)]]&gt;1,1, IF(TechniqueData[[#This Row],[Count Utility (unclipped)]]&lt;0,0, TechniqueData[[#This Row],[Count Utility (unclipped)]]) )</f>
        <v>0</v>
      </c>
      <c r="AU44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41" spans="1:47" ht="51" x14ac:dyDescent="0.2">
      <c r="A441" s="37">
        <f>parameters!$J$21*TechniqueData[[#This Row],[TAT Utility]]+parameters!$J$22*TechniqueData[[#This Row],[Count Utility]]</f>
        <v>0.3</v>
      </c>
      <c r="B441" s="37">
        <f t="shared" si="6"/>
        <v>1170.1640358571428</v>
      </c>
      <c r="C441" s="37" t="s">
        <v>1547</v>
      </c>
      <c r="D441" s="58" t="s">
        <v>1543</v>
      </c>
      <c r="E441" s="37" t="s">
        <v>1548</v>
      </c>
      <c r="F441" s="37">
        <v>1</v>
      </c>
      <c r="G441" s="37">
        <v>0</v>
      </c>
      <c r="H441" s="37">
        <f>parameters!$J$10*TechniqueData[[#This Row],[Before Utility]]+parameters!$J$11*TechniqueData[[#This Row],[After Utility]]</f>
        <v>0.05</v>
      </c>
      <c r="I441" s="37">
        <f>(TechniqueData[[#This Row],[Num. TID Before]]-parameters!$D$8)/(parameters!$D$9-parameters!$D$8)</f>
        <v>0.1</v>
      </c>
      <c r="J441" s="37">
        <f>IF(TechniqueData[[#This Row],[Before Utility (unclipped)]]&gt;1,1, IF(TechniqueData[[#This Row],[Before Utility (unclipped)]]&lt;0,0, TechniqueData[[#This Row],[Before Utility (unclipped)]]))</f>
        <v>0.1</v>
      </c>
      <c r="K441" s="37">
        <f>(TechniqueData[[#This Row],[Num. TID After]]-parameters!$D$10)/(parameters!$D$11-parameters!$D$10)</f>
        <v>0</v>
      </c>
      <c r="L441" s="37">
        <f>IF(TechniqueData[[#This Row],[After Utility (unclipped)]]&gt;1,1, IF(TechniqueData[[#This Row],[After Utility (unclipped)]]&lt;0,0, TechniqueData[[#This Row],[After Utility (unclipped)]]))</f>
        <v>0</v>
      </c>
      <c r="M441" s="37">
        <v>0</v>
      </c>
      <c r="N441" s="68">
        <v>0</v>
      </c>
      <c r="O441" s="68">
        <v>17</v>
      </c>
      <c r="P441" s="68">
        <v>77</v>
      </c>
      <c r="Q441" s="68">
        <v>62</v>
      </c>
      <c r="R441" s="69" t="s">
        <v>1039</v>
      </c>
      <c r="S441" s="69">
        <v>5</v>
      </c>
      <c r="T441" s="69" t="s">
        <v>1040</v>
      </c>
      <c r="U441" s="69">
        <v>10</v>
      </c>
      <c r="V441" s="37">
        <f>parameters!$J$4*TechniqueData[[#This Row],[Mitigations Utility]] + parameters!$J$5*TechniqueData[[#This Row],[Detections Utility]]</f>
        <v>0.61904747619047618</v>
      </c>
      <c r="W441" s="37">
        <v>15</v>
      </c>
      <c r="X441" s="37">
        <v>0.272727</v>
      </c>
      <c r="Y441" s="37">
        <v>0.272727</v>
      </c>
      <c r="Z441" s="37">
        <v>156</v>
      </c>
      <c r="AA441" s="37">
        <v>1.56</v>
      </c>
      <c r="AB441" s="37">
        <v>1</v>
      </c>
      <c r="AC441" s="37"/>
      <c r="AD441" s="58" t="s">
        <v>1544</v>
      </c>
      <c r="AE441" s="37" t="str" cm="1">
        <f t="array" ref="AE441">IF(SUMPRODUCT(--(NOT(ISERR(SEARCH({"Process","Command","Script","WMI","Module","Pipe","Service"},AD441)))))&gt;0,"1","0")</f>
        <v>1</v>
      </c>
      <c r="AF441" s="37">
        <v>437</v>
      </c>
      <c r="AG441" s="37" t="str" cm="1">
        <f t="array" ref="AG441">IF(SUMPRODUCT(--(NOT(ISERR(SEARCH({"Network","Firewall"},AD441)))))&gt;0,"1","0")</f>
        <v>0</v>
      </c>
      <c r="AH441" s="37">
        <v>437</v>
      </c>
      <c r="AI441" s="37" t="str" cm="1">
        <f t="array" ref="AI441">IF(SUMPRODUCT(--(NOT(ISERR(SEARCH({"File","Group","Logon","Schedule","User","Registry","Active","Application"},AD441)))))&gt;0,"1","0")</f>
        <v>0</v>
      </c>
      <c r="AJ441" s="37">
        <v>437</v>
      </c>
      <c r="AK441" s="37" t="str" cm="1">
        <f t="array" ref="AK441">IF(SUMPRODUCT(--(NOT(ISERR(SEARCH({"Cloud","Cluster","Container","Image","Instance","Pod","Snapshot","Volume"},AD441)))))&gt;0,"1","0")</f>
        <v>0</v>
      </c>
      <c r="AL441" s="37">
        <v>437</v>
      </c>
      <c r="AM441" s="37" t="str" cm="1">
        <f t="array" ref="AM441">IF(SUMPRODUCT(--(NOT(ISERR(SEARCH({"Drive","Firmware","Host","Kernel"},AD441)))))&gt;0,"1","0")</f>
        <v>1</v>
      </c>
      <c r="AN441" s="37">
        <v>0</v>
      </c>
      <c r="AO441" s="37">
        <v>0</v>
      </c>
      <c r="AP441" s="37">
        <f>parameters!$J$21*TechniqueData[[#This Row],[TAT Utility]]+parameters!$J$22*TechniqueData[[#This Row],[Count Utility]]</f>
        <v>0.3</v>
      </c>
      <c r="AQ441" s="37">
        <f>(TechniqueData[[#This Row],[Total Top Att&amp;ck Score ]]-parameters!$D$19)/(parameters!$D$20-parameters!$D$19)</f>
        <v>390.05467861904759</v>
      </c>
      <c r="AR441" s="37">
        <f>IF(TechniqueData[[#This Row],[TAT Utility (unclipped)]]&gt;1,1, IF(TechniqueData[[#This Row],[TAT Utility (unclipped)]]&lt;0,0, TechniqueData[[#This Row],[TAT Utility (unclipped)]]) )</f>
        <v>1</v>
      </c>
      <c r="AS441" s="37">
        <f>(TechniqueData[[#This Row],[Ransomware (Total '# of ATT&amp;CK Observations)]]-parameters!$D$21)/(parameters!$D$22-parameters!$D$21)</f>
        <v>0</v>
      </c>
      <c r="AT441" s="37">
        <f>IF(TechniqueData[[#This Row],[Count Utility (unclipped)]]&gt;1,1, IF(TechniqueData[[#This Row],[Count Utility (unclipped)]]&lt;0,0, TechniqueData[[#This Row],[Count Utility (unclipped)]]) )</f>
        <v>0</v>
      </c>
      <c r="AU44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42" spans="1:47" ht="153" x14ac:dyDescent="0.2">
      <c r="A442" s="37">
        <f>parameters!$J$21*TechniqueData[[#This Row],[TAT Utility]]+parameters!$J$22*TechniqueData[[#This Row],[Count Utility]]</f>
        <v>0.46666666666666667</v>
      </c>
      <c r="B442" s="37">
        <f t="shared" si="6"/>
        <v>3163.7479529523812</v>
      </c>
      <c r="C442" s="37" t="s">
        <v>1549</v>
      </c>
      <c r="D442" s="58" t="s">
        <v>1550</v>
      </c>
      <c r="E442" s="37"/>
      <c r="F442" s="37">
        <v>1</v>
      </c>
      <c r="G442" s="37">
        <v>1</v>
      </c>
      <c r="H442" s="37">
        <f>parameters!$J$10*TechniqueData[[#This Row],[Before Utility]]+parameters!$J$11*TechniqueData[[#This Row],[After Utility]]</f>
        <v>0.1</v>
      </c>
      <c r="I442" s="37">
        <f>(TechniqueData[[#This Row],[Num. TID Before]]-parameters!$D$8)/(parameters!$D$9-parameters!$D$8)</f>
        <v>0.1</v>
      </c>
      <c r="J442" s="37">
        <f>IF(TechniqueData[[#This Row],[Before Utility (unclipped)]]&gt;1,1, IF(TechniqueData[[#This Row],[Before Utility (unclipped)]]&lt;0,0, TechniqueData[[#This Row],[Before Utility (unclipped)]]))</f>
        <v>0.1</v>
      </c>
      <c r="K442" s="37">
        <f>(TechniqueData[[#This Row],[Num. TID After]]-parameters!$D$10)/(parameters!$D$11-parameters!$D$10)</f>
        <v>0.1</v>
      </c>
      <c r="L442" s="37">
        <f>IF(TechniqueData[[#This Row],[After Utility (unclipped)]]&gt;1,1, IF(TechniqueData[[#This Row],[After Utility (unclipped)]]&lt;0,0, TechniqueData[[#This Row],[After Utility (unclipped)]]))</f>
        <v>0.1</v>
      </c>
      <c r="M442" s="37">
        <v>1</v>
      </c>
      <c r="N442" s="68">
        <v>3</v>
      </c>
      <c r="O442" s="68">
        <v>74</v>
      </c>
      <c r="P442" s="68">
        <v>39</v>
      </c>
      <c r="Q442" s="68">
        <v>45</v>
      </c>
      <c r="R442" s="69" t="s">
        <v>362</v>
      </c>
      <c r="S442" s="69">
        <v>8</v>
      </c>
      <c r="T442" s="69" t="s">
        <v>1551</v>
      </c>
      <c r="U442" s="69">
        <v>16</v>
      </c>
      <c r="V442" s="37">
        <f>parameters!$J$4*TechniqueData[[#This Row],[Mitigations Utility]] + parameters!$J$5*TechniqueData[[#This Row],[Detections Utility]]</f>
        <v>0.70476209523809519</v>
      </c>
      <c r="W442" s="37">
        <v>24</v>
      </c>
      <c r="X442" s="37">
        <v>0.43636399999999997</v>
      </c>
      <c r="Y442" s="37">
        <v>0.43636399999999997</v>
      </c>
      <c r="Z442" s="37">
        <v>161</v>
      </c>
      <c r="AA442" s="37">
        <v>1.61</v>
      </c>
      <c r="AB442" s="37">
        <v>1</v>
      </c>
      <c r="AC442" s="37"/>
      <c r="AD442" s="58" t="s">
        <v>1552</v>
      </c>
      <c r="AE442" s="37" t="str" cm="1">
        <f t="array" ref="AE442">IF(SUMPRODUCT(--(NOT(ISERR(SEARCH({"Process","Command","Script","WMI","Module","Pipe","Service"},AD442)))))&gt;0,"1","0")</f>
        <v>1</v>
      </c>
      <c r="AF442" s="37">
        <v>438</v>
      </c>
      <c r="AG442" s="37" t="str" cm="1">
        <f t="array" ref="AG442">IF(SUMPRODUCT(--(NOT(ISERR(SEARCH({"Network","Firewall"},AD442)))))&gt;0,"1","0")</f>
        <v>1</v>
      </c>
      <c r="AH442" s="37">
        <v>438</v>
      </c>
      <c r="AI442" s="37" t="str" cm="1">
        <f t="array" ref="AI442">IF(SUMPRODUCT(--(NOT(ISERR(SEARCH({"File","Group","Logon","Schedule","User","Registry","Active","Application"},AD442)))))&gt;0,"1","0")</f>
        <v>1</v>
      </c>
      <c r="AJ442" s="37">
        <v>438</v>
      </c>
      <c r="AK442" s="37" t="str" cm="1">
        <f t="array" ref="AK442">IF(SUMPRODUCT(--(NOT(ISERR(SEARCH({"Cloud","Cluster","Container","Image","Instance","Pod","Snapshot","Volume"},AD442)))))&gt;0,"1","0")</f>
        <v>1</v>
      </c>
      <c r="AL442" s="37">
        <v>438</v>
      </c>
      <c r="AM442" s="37" t="str" cm="1">
        <f t="array" ref="AM442">IF(SUMPRODUCT(--(NOT(ISERR(SEARCH({"Drive","Firmware","Host","Kernel"},AD442)))))&gt;0,"1","0")</f>
        <v>1</v>
      </c>
      <c r="AN442" s="37">
        <v>0</v>
      </c>
      <c r="AO442" s="37">
        <v>5</v>
      </c>
      <c r="AP442" s="37">
        <f>parameters!$J$21*TechniqueData[[#This Row],[TAT Utility]]+parameters!$J$22*TechniqueData[[#This Row],[Count Utility]]</f>
        <v>0.46666666666666667</v>
      </c>
      <c r="AQ442" s="37">
        <f>(TechniqueData[[#This Row],[Total Top Att&amp;ck Score ]]-parameters!$D$19)/(parameters!$D$20-parameters!$D$19)</f>
        <v>1054.582650984127</v>
      </c>
      <c r="AR442" s="37">
        <f>IF(TechniqueData[[#This Row],[TAT Utility (unclipped)]]&gt;1,1, IF(TechniqueData[[#This Row],[TAT Utility (unclipped)]]&lt;0,0, TechniqueData[[#This Row],[TAT Utility (unclipped)]]) )</f>
        <v>1</v>
      </c>
      <c r="AS442" s="37">
        <f>(TechniqueData[[#This Row],[Ransomware (Total '# of ATT&amp;CK Observations)]]-parameters!$D$21)/(parameters!$D$22-parameters!$D$21)</f>
        <v>0.23809523809523808</v>
      </c>
      <c r="AT442" s="37">
        <f>IF(TechniqueData[[#This Row],[Count Utility (unclipped)]]&gt;1,1, IF(TechniqueData[[#This Row],[Count Utility (unclipped)]]&lt;0,0, TechniqueData[[#This Row],[Count Utility (unclipped)]]) )</f>
        <v>0.23809523809523808</v>
      </c>
      <c r="AU44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125.66460130763417</v>
      </c>
    </row>
    <row r="443" spans="1:47" ht="85" x14ac:dyDescent="0.2">
      <c r="A443" s="37">
        <f>parameters!$J$21*TechniqueData[[#This Row],[TAT Utility]]+parameters!$J$22*TechniqueData[[#This Row],[Count Utility]]</f>
        <v>0.6333333333333333</v>
      </c>
      <c r="B443" s="37">
        <f t="shared" si="6"/>
        <v>652.59983266666654</v>
      </c>
      <c r="C443" s="37" t="s">
        <v>1553</v>
      </c>
      <c r="D443" s="58" t="s">
        <v>1550</v>
      </c>
      <c r="E443" s="37" t="s">
        <v>1554</v>
      </c>
      <c r="F443" s="37">
        <v>1</v>
      </c>
      <c r="G443" s="37">
        <v>1</v>
      </c>
      <c r="H443" s="37">
        <f>parameters!$J$10*TechniqueData[[#This Row],[Before Utility]]+parameters!$J$11*TechniqueData[[#This Row],[After Utility]]</f>
        <v>0.1</v>
      </c>
      <c r="I443" s="37">
        <f>(TechniqueData[[#This Row],[Num. TID Before]]-parameters!$D$8)/(parameters!$D$9-parameters!$D$8)</f>
        <v>0.1</v>
      </c>
      <c r="J443" s="37">
        <f>IF(TechniqueData[[#This Row],[Before Utility (unclipped)]]&gt;1,1, IF(TechniqueData[[#This Row],[Before Utility (unclipped)]]&lt;0,0, TechniqueData[[#This Row],[Before Utility (unclipped)]]))</f>
        <v>0.1</v>
      </c>
      <c r="K443" s="37">
        <f>(TechniqueData[[#This Row],[Num. TID After]]-parameters!$D$10)/(parameters!$D$11-parameters!$D$10)</f>
        <v>0.1</v>
      </c>
      <c r="L443" s="37">
        <f>IF(TechniqueData[[#This Row],[After Utility (unclipped)]]&gt;1,1, IF(TechniqueData[[#This Row],[After Utility (unclipped)]]&lt;0,0, TechniqueData[[#This Row],[After Utility (unclipped)]]))</f>
        <v>0.1</v>
      </c>
      <c r="M443" s="37">
        <v>0</v>
      </c>
      <c r="N443" s="68">
        <v>1</v>
      </c>
      <c r="O443" s="68">
        <v>12</v>
      </c>
      <c r="P443" s="68">
        <v>2</v>
      </c>
      <c r="Q443" s="68">
        <v>0</v>
      </c>
      <c r="R443" s="69" t="s">
        <v>362</v>
      </c>
      <c r="S443" s="69">
        <v>8</v>
      </c>
      <c r="T443" s="69" t="s">
        <v>1555</v>
      </c>
      <c r="U443" s="69">
        <v>13</v>
      </c>
      <c r="V443" s="37">
        <f>parameters!$J$4*TechniqueData[[#This Row],[Mitigations Utility]] + parameters!$J$5*TechniqueData[[#This Row],[Detections Utility]]</f>
        <v>0.27142847619047616</v>
      </c>
      <c r="W443" s="37">
        <v>21</v>
      </c>
      <c r="X443" s="37">
        <v>0.38181799999999999</v>
      </c>
      <c r="Y443" s="37">
        <v>0.38181799999999999</v>
      </c>
      <c r="Z443" s="37">
        <v>15</v>
      </c>
      <c r="AA443" s="37">
        <v>0.15</v>
      </c>
      <c r="AB443" s="37">
        <v>0.15</v>
      </c>
      <c r="AC443" s="37"/>
      <c r="AD443" s="58" t="s">
        <v>1556</v>
      </c>
      <c r="AE443" s="37" t="str" cm="1">
        <f t="array" ref="AE443">IF(SUMPRODUCT(--(NOT(ISERR(SEARCH({"Process","Command","Script","WMI","Module","Pipe","Service"},AD443)))))&gt;0,"1","0")</f>
        <v>1</v>
      </c>
      <c r="AF443" s="37">
        <v>439</v>
      </c>
      <c r="AG443" s="37" t="str" cm="1">
        <f t="array" ref="AG443">IF(SUMPRODUCT(--(NOT(ISERR(SEARCH({"Network","Firewall"},AD443)))))&gt;0,"1","0")</f>
        <v>0</v>
      </c>
      <c r="AH443" s="37">
        <v>439</v>
      </c>
      <c r="AI443" s="37" t="str" cm="1">
        <f t="array" ref="AI443">IF(SUMPRODUCT(--(NOT(ISERR(SEARCH({"File","Group","Logon","Schedule","User","Registry","Active","Application"},AD443)))))&gt;0,"1","0")</f>
        <v>1</v>
      </c>
      <c r="AJ443" s="37">
        <v>439</v>
      </c>
      <c r="AK443" s="37" t="str" cm="1">
        <f t="array" ref="AK443">IF(SUMPRODUCT(--(NOT(ISERR(SEARCH({"Cloud","Cluster","Container","Image","Instance","Pod","Snapshot","Volume"},AD443)))))&gt;0,"1","0")</f>
        <v>0</v>
      </c>
      <c r="AL443" s="37">
        <v>439</v>
      </c>
      <c r="AM443" s="37" t="str" cm="1">
        <f t="array" ref="AM443">IF(SUMPRODUCT(--(NOT(ISERR(SEARCH({"Drive","Firmware","Host","Kernel"},AD443)))))&gt;0,"1","0")</f>
        <v>1</v>
      </c>
      <c r="AN443" s="37">
        <v>0</v>
      </c>
      <c r="AO443" s="37">
        <v>10</v>
      </c>
      <c r="AP443" s="37">
        <f>parameters!$J$21*TechniqueData[[#This Row],[TAT Utility]]+parameters!$J$22*TechniqueData[[#This Row],[Count Utility]]</f>
        <v>0.6333333333333333</v>
      </c>
      <c r="AQ443" s="37">
        <f>(TechniqueData[[#This Row],[Total Top Att&amp;ck Score ]]-parameters!$D$19)/(parameters!$D$20-parameters!$D$19)</f>
        <v>217.53327755555551</v>
      </c>
      <c r="AR443" s="37">
        <f>IF(TechniqueData[[#This Row],[TAT Utility (unclipped)]]&gt;1,1, IF(TechniqueData[[#This Row],[TAT Utility (unclipped)]]&lt;0,0, TechniqueData[[#This Row],[TAT Utility (unclipped)]]) )</f>
        <v>1</v>
      </c>
      <c r="AS443" s="37">
        <f>(TechniqueData[[#This Row],[Ransomware (Total '# of ATT&amp;CK Observations)]]-parameters!$D$21)/(parameters!$D$22-parameters!$D$21)</f>
        <v>0.47619047619047616</v>
      </c>
      <c r="AT443" s="37">
        <f>IF(TechniqueData[[#This Row],[Count Utility (unclipped)]]&gt;1,1, IF(TechniqueData[[#This Row],[Count Utility (unclipped)]]&lt;0,0, TechniqueData[[#This Row],[Count Utility (unclipped)]]) )</f>
        <v>0.47619047619047616</v>
      </c>
      <c r="AU44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52.031732751322743</v>
      </c>
    </row>
    <row r="444" spans="1:47" ht="68" x14ac:dyDescent="0.2">
      <c r="A444" s="37">
        <f>parameters!$J$21*TechniqueData[[#This Row],[TAT Utility]]+parameters!$J$22*TechniqueData[[#This Row],[Count Utility]]</f>
        <v>0.33333333333333331</v>
      </c>
      <c r="B444" s="37">
        <f t="shared" si="6"/>
        <v>528.29983228571427</v>
      </c>
      <c r="C444" s="37" t="s">
        <v>1557</v>
      </c>
      <c r="D444" s="58" t="s">
        <v>1550</v>
      </c>
      <c r="E444" s="37" t="s">
        <v>1558</v>
      </c>
      <c r="F444" s="37">
        <v>1</v>
      </c>
      <c r="G444" s="37">
        <v>1</v>
      </c>
      <c r="H444" s="37">
        <f>parameters!$J$10*TechniqueData[[#This Row],[Before Utility]]+parameters!$J$11*TechniqueData[[#This Row],[After Utility]]</f>
        <v>0.1</v>
      </c>
      <c r="I444" s="37">
        <f>(TechniqueData[[#This Row],[Num. TID Before]]-parameters!$D$8)/(parameters!$D$9-parameters!$D$8)</f>
        <v>0.1</v>
      </c>
      <c r="J444" s="37">
        <f>IF(TechniqueData[[#This Row],[Before Utility (unclipped)]]&gt;1,1, IF(TechniqueData[[#This Row],[Before Utility (unclipped)]]&lt;0,0, TechniqueData[[#This Row],[Before Utility (unclipped)]]))</f>
        <v>0.1</v>
      </c>
      <c r="K444" s="37">
        <f>(TechniqueData[[#This Row],[Num. TID After]]-parameters!$D$10)/(parameters!$D$11-parameters!$D$10)</f>
        <v>0.1</v>
      </c>
      <c r="L444" s="37">
        <f>IF(TechniqueData[[#This Row],[After Utility (unclipped)]]&gt;1,1, IF(TechniqueData[[#This Row],[After Utility (unclipped)]]&lt;0,0, TechniqueData[[#This Row],[After Utility (unclipped)]]))</f>
        <v>0.1</v>
      </c>
      <c r="M444" s="37">
        <v>0</v>
      </c>
      <c r="N444" s="68">
        <v>0</v>
      </c>
      <c r="O444" s="68">
        <v>0</v>
      </c>
      <c r="P444" s="68">
        <v>0</v>
      </c>
      <c r="Q444" s="68">
        <v>0</v>
      </c>
      <c r="R444" s="69" t="s">
        <v>362</v>
      </c>
      <c r="S444" s="69">
        <v>8</v>
      </c>
      <c r="T444" s="69" t="s">
        <v>1555</v>
      </c>
      <c r="U444" s="69">
        <v>13</v>
      </c>
      <c r="V444" s="37">
        <f>parameters!$J$4*TechniqueData[[#This Row],[Mitigations Utility]] + parameters!$J$5*TechniqueData[[#This Row],[Detections Utility]]</f>
        <v>0.19999990476190477</v>
      </c>
      <c r="W444" s="37">
        <v>21</v>
      </c>
      <c r="X444" s="37">
        <v>0.38181799999999999</v>
      </c>
      <c r="Y444" s="37">
        <v>0.38181799999999999</v>
      </c>
      <c r="Z444" s="37">
        <v>0</v>
      </c>
      <c r="AA444" s="37">
        <v>0</v>
      </c>
      <c r="AB444" s="37">
        <v>0</v>
      </c>
      <c r="AC444" s="37"/>
      <c r="AD444" s="58" t="s">
        <v>1559</v>
      </c>
      <c r="AE444" s="37" t="str" cm="1">
        <f t="array" ref="AE444">IF(SUMPRODUCT(--(NOT(ISERR(SEARCH({"Process","Command","Script","WMI","Module","Pipe","Service"},AD444)))))&gt;0,"1","0")</f>
        <v>1</v>
      </c>
      <c r="AF444" s="37">
        <v>440</v>
      </c>
      <c r="AG444" s="37" t="str" cm="1">
        <f t="array" ref="AG444">IF(SUMPRODUCT(--(NOT(ISERR(SEARCH({"Network","Firewall"},AD444)))))&gt;0,"1","0")</f>
        <v>0</v>
      </c>
      <c r="AH444" s="37">
        <v>440</v>
      </c>
      <c r="AI444" s="37" t="str" cm="1">
        <f t="array" ref="AI444">IF(SUMPRODUCT(--(NOT(ISERR(SEARCH({"File","Group","Logon","Schedule","User","Registry","Active","Application"},AD444)))))&gt;0,"1","0")</f>
        <v>1</v>
      </c>
      <c r="AJ444" s="37">
        <v>440</v>
      </c>
      <c r="AK444" s="37" t="str" cm="1">
        <f t="array" ref="AK444">IF(SUMPRODUCT(--(NOT(ISERR(SEARCH({"Cloud","Cluster","Container","Image","Instance","Pod","Snapshot","Volume"},AD444)))))&gt;0,"1","0")</f>
        <v>0</v>
      </c>
      <c r="AL444" s="37">
        <v>440</v>
      </c>
      <c r="AM444" s="37" t="str" cm="1">
        <f t="array" ref="AM444">IF(SUMPRODUCT(--(NOT(ISERR(SEARCH({"Drive","Firmware","Host","Kernel"},AD444)))))&gt;0,"1","0")</f>
        <v>1</v>
      </c>
      <c r="AN444" s="37">
        <v>0</v>
      </c>
      <c r="AO444" s="37">
        <v>1</v>
      </c>
      <c r="AP444" s="37">
        <f>parameters!$J$21*TechniqueData[[#This Row],[TAT Utility]]+parameters!$J$22*TechniqueData[[#This Row],[Count Utility]]</f>
        <v>0.33333333333333331</v>
      </c>
      <c r="AQ444" s="37">
        <f>(TechniqueData[[#This Row],[Total Top Att&amp;ck Score ]]-parameters!$D$19)/(parameters!$D$20-parameters!$D$19)</f>
        <v>176.0999440952381</v>
      </c>
      <c r="AR444" s="37">
        <f>IF(TechniqueData[[#This Row],[TAT Utility (unclipped)]]&gt;1,1, IF(TechniqueData[[#This Row],[TAT Utility (unclipped)]]&lt;0,0, TechniqueData[[#This Row],[TAT Utility (unclipped)]]) )</f>
        <v>1</v>
      </c>
      <c r="AS444" s="37">
        <f>(TechniqueData[[#This Row],[Ransomware (Total '# of ATT&amp;CK Observations)]]-parameters!$D$21)/(parameters!$D$22-parameters!$D$21)</f>
        <v>4.7619047619047616E-2</v>
      </c>
      <c r="AT444" s="37">
        <f>IF(TechniqueData[[#This Row],[Count Utility (unclipped)]]&gt;1,1, IF(TechniqueData[[#This Row],[Count Utility (unclipped)]]&lt;0,0, TechniqueData[[#This Row],[Count Utility (unclipped)]]) )</f>
        <v>4.7619047619047616E-2</v>
      </c>
      <c r="AU44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4.2166653356009069</v>
      </c>
    </row>
    <row r="445" spans="1:47" ht="34" x14ac:dyDescent="0.2">
      <c r="A445" s="37">
        <f>parameters!$J$21*TechniqueData[[#This Row],[TAT Utility]]+parameters!$J$22*TechniqueData[[#This Row],[Count Utility]]</f>
        <v>0.3</v>
      </c>
      <c r="B445" s="37">
        <f t="shared" si="6"/>
        <v>479.07168071428566</v>
      </c>
      <c r="C445" s="37" t="s">
        <v>1560</v>
      </c>
      <c r="D445" s="58" t="s">
        <v>1550</v>
      </c>
      <c r="E445" s="37" t="s">
        <v>1561</v>
      </c>
      <c r="F445" s="37">
        <v>1</v>
      </c>
      <c r="G445" s="37">
        <v>1</v>
      </c>
      <c r="H445" s="37">
        <f>parameters!$J$10*TechniqueData[[#This Row],[Before Utility]]+parameters!$J$11*TechniqueData[[#This Row],[After Utility]]</f>
        <v>0.1</v>
      </c>
      <c r="I445" s="37">
        <f>(TechniqueData[[#This Row],[Num. TID Before]]-parameters!$D$8)/(parameters!$D$9-parameters!$D$8)</f>
        <v>0.1</v>
      </c>
      <c r="J445" s="37">
        <f>IF(TechniqueData[[#This Row],[Before Utility (unclipped)]]&gt;1,1, IF(TechniqueData[[#This Row],[Before Utility (unclipped)]]&lt;0,0, TechniqueData[[#This Row],[Before Utility (unclipped)]]))</f>
        <v>0.1</v>
      </c>
      <c r="K445" s="37">
        <f>(TechniqueData[[#This Row],[Num. TID After]]-parameters!$D$10)/(parameters!$D$11-parameters!$D$10)</f>
        <v>0.1</v>
      </c>
      <c r="L445" s="37">
        <f>IF(TechniqueData[[#This Row],[After Utility (unclipped)]]&gt;1,1, IF(TechniqueData[[#This Row],[After Utility (unclipped)]]&lt;0,0, TechniqueData[[#This Row],[After Utility (unclipped)]]))</f>
        <v>0.1</v>
      </c>
      <c r="M445" s="37">
        <v>0</v>
      </c>
      <c r="N445" s="68">
        <v>0</v>
      </c>
      <c r="O445" s="68">
        <v>13</v>
      </c>
      <c r="P445" s="68">
        <v>4</v>
      </c>
      <c r="Q445" s="68">
        <v>5</v>
      </c>
      <c r="R445" s="69" t="s">
        <v>141</v>
      </c>
      <c r="S445" s="69">
        <v>3</v>
      </c>
      <c r="T445" s="69" t="s">
        <v>1562</v>
      </c>
      <c r="U445" s="69">
        <v>4</v>
      </c>
      <c r="V445" s="37">
        <f>parameters!$J$4*TechniqueData[[#This Row],[Mitigations Utility]] + parameters!$J$5*TechniqueData[[#This Row],[Detections Utility]]</f>
        <v>0.17142871428571427</v>
      </c>
      <c r="W445" s="37">
        <v>7</v>
      </c>
      <c r="X445" s="37">
        <v>0.127273</v>
      </c>
      <c r="Y445" s="37">
        <v>0.127273</v>
      </c>
      <c r="Z445" s="37">
        <v>22</v>
      </c>
      <c r="AA445" s="37">
        <v>0.22</v>
      </c>
      <c r="AB445" s="37">
        <v>0.22</v>
      </c>
      <c r="AC445" s="37"/>
      <c r="AD445" s="58" t="s">
        <v>1563</v>
      </c>
      <c r="AE445" s="37" t="str" cm="1">
        <f t="array" ref="AE445">IF(SUMPRODUCT(--(NOT(ISERR(SEARCH({"Process","Command","Script","WMI","Module","Pipe","Service"},AD445)))))&gt;0,"1","0")</f>
        <v>1</v>
      </c>
      <c r="AF445" s="37">
        <v>441</v>
      </c>
      <c r="AG445" s="37" t="str" cm="1">
        <f t="array" ref="AG445">IF(SUMPRODUCT(--(NOT(ISERR(SEARCH({"Network","Firewall"},AD445)))))&gt;0,"1","0")</f>
        <v>0</v>
      </c>
      <c r="AH445" s="37">
        <v>441</v>
      </c>
      <c r="AI445" s="37" t="str" cm="1">
        <f t="array" ref="AI445">IF(SUMPRODUCT(--(NOT(ISERR(SEARCH({"File","Group","Logon","Schedule","User","Registry","Active","Application"},AD445)))))&gt;0,"1","0")</f>
        <v>0</v>
      </c>
      <c r="AJ445" s="37">
        <v>441</v>
      </c>
      <c r="AK445" s="37" t="str" cm="1">
        <f t="array" ref="AK445">IF(SUMPRODUCT(--(NOT(ISERR(SEARCH({"Cloud","Cluster","Container","Image","Instance","Pod","Snapshot","Volume"},AD445)))))&gt;0,"1","0")</f>
        <v>0</v>
      </c>
      <c r="AL445" s="37">
        <v>441</v>
      </c>
      <c r="AM445" s="37" t="str" cm="1">
        <f t="array" ref="AM445">IF(SUMPRODUCT(--(NOT(ISERR(SEARCH({"Drive","Firmware","Host","Kernel"},AD445)))))&gt;0,"1","0")</f>
        <v>1</v>
      </c>
      <c r="AN445" s="37">
        <v>0</v>
      </c>
      <c r="AO445" s="37">
        <v>0</v>
      </c>
      <c r="AP445" s="37">
        <f>parameters!$J$21*TechniqueData[[#This Row],[TAT Utility]]+parameters!$J$22*TechniqueData[[#This Row],[Count Utility]]</f>
        <v>0.3</v>
      </c>
      <c r="AQ445" s="37">
        <f>(TechniqueData[[#This Row],[Total Top Att&amp;ck Score ]]-parameters!$D$19)/(parameters!$D$20-parameters!$D$19)</f>
        <v>159.69056023809523</v>
      </c>
      <c r="AR445" s="37">
        <f>IF(TechniqueData[[#This Row],[TAT Utility (unclipped)]]&gt;1,1, IF(TechniqueData[[#This Row],[TAT Utility (unclipped)]]&lt;0,0, TechniqueData[[#This Row],[TAT Utility (unclipped)]]) )</f>
        <v>1</v>
      </c>
      <c r="AS445" s="37">
        <f>(TechniqueData[[#This Row],[Ransomware (Total '# of ATT&amp;CK Observations)]]-parameters!$D$21)/(parameters!$D$22-parameters!$D$21)</f>
        <v>0</v>
      </c>
      <c r="AT445" s="37">
        <f>IF(TechniqueData[[#This Row],[Count Utility (unclipped)]]&gt;1,1, IF(TechniqueData[[#This Row],[Count Utility (unclipped)]]&lt;0,0, TechniqueData[[#This Row],[Count Utility (unclipped)]]) )</f>
        <v>0</v>
      </c>
      <c r="AU44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46" spans="1:47" ht="51" x14ac:dyDescent="0.2">
      <c r="A446" s="37">
        <f>parameters!$J$21*TechniqueData[[#This Row],[TAT Utility]]+parameters!$J$22*TechniqueData[[#This Row],[Count Utility]]</f>
        <v>0.3</v>
      </c>
      <c r="B446" s="37">
        <f t="shared" si="6"/>
        <v>614.93792676190481</v>
      </c>
      <c r="C446" s="37" t="s">
        <v>1564</v>
      </c>
      <c r="D446" s="58" t="s">
        <v>1550</v>
      </c>
      <c r="E446" s="37" t="s">
        <v>1565</v>
      </c>
      <c r="F446" s="37">
        <v>1</v>
      </c>
      <c r="G446" s="37">
        <v>1</v>
      </c>
      <c r="H446" s="37">
        <f>parameters!$J$10*TechniqueData[[#This Row],[Before Utility]]+parameters!$J$11*TechniqueData[[#This Row],[After Utility]]</f>
        <v>0.1</v>
      </c>
      <c r="I446" s="37">
        <f>(TechniqueData[[#This Row],[Num. TID Before]]-parameters!$D$8)/(parameters!$D$9-parameters!$D$8)</f>
        <v>0.1</v>
      </c>
      <c r="J446" s="37">
        <f>IF(TechniqueData[[#This Row],[Before Utility (unclipped)]]&gt;1,1, IF(TechniqueData[[#This Row],[Before Utility (unclipped)]]&lt;0,0, TechniqueData[[#This Row],[Before Utility (unclipped)]]))</f>
        <v>0.1</v>
      </c>
      <c r="K446" s="37">
        <f>(TechniqueData[[#This Row],[Num. TID After]]-parameters!$D$10)/(parameters!$D$11-parameters!$D$10)</f>
        <v>0.1</v>
      </c>
      <c r="L446" s="37">
        <f>IF(TechniqueData[[#This Row],[After Utility (unclipped)]]&gt;1,1, IF(TechniqueData[[#This Row],[After Utility (unclipped)]]&lt;0,0, TechniqueData[[#This Row],[After Utility (unclipped)]]))</f>
        <v>0.1</v>
      </c>
      <c r="M446" s="37">
        <v>0</v>
      </c>
      <c r="N446" s="68">
        <v>2</v>
      </c>
      <c r="O446" s="68">
        <v>4</v>
      </c>
      <c r="P446" s="68">
        <v>3</v>
      </c>
      <c r="Q446" s="68">
        <v>1</v>
      </c>
      <c r="R446" s="69" t="s">
        <v>362</v>
      </c>
      <c r="S446" s="69">
        <v>8</v>
      </c>
      <c r="T446" s="69" t="s">
        <v>1555</v>
      </c>
      <c r="U446" s="69">
        <v>13</v>
      </c>
      <c r="V446" s="37">
        <f>parameters!$J$4*TechniqueData[[#This Row],[Mitigations Utility]] + parameters!$J$5*TechniqueData[[#This Row],[Detections Utility]]</f>
        <v>0.24761895238095238</v>
      </c>
      <c r="W446" s="37">
        <v>21</v>
      </c>
      <c r="X446" s="37">
        <v>0.38181799999999999</v>
      </c>
      <c r="Y446" s="37">
        <v>0.38181799999999999</v>
      </c>
      <c r="Z446" s="37">
        <v>10</v>
      </c>
      <c r="AA446" s="37">
        <v>0.1</v>
      </c>
      <c r="AB446" s="37">
        <v>0.1</v>
      </c>
      <c r="AC446" s="37"/>
      <c r="AD446" s="58" t="s">
        <v>1566</v>
      </c>
      <c r="AE446" s="37" t="str" cm="1">
        <f t="array" ref="AE446">IF(SUMPRODUCT(--(NOT(ISERR(SEARCH({"Process","Command","Script","WMI","Module","Pipe","Service"},AD446)))))&gt;0,"1","0")</f>
        <v>1</v>
      </c>
      <c r="AF446" s="37">
        <v>442</v>
      </c>
      <c r="AG446" s="37" t="str" cm="1">
        <f t="array" ref="AG446">IF(SUMPRODUCT(--(NOT(ISERR(SEARCH({"Network","Firewall"},AD446)))))&gt;0,"1","0")</f>
        <v>1</v>
      </c>
      <c r="AH446" s="37">
        <v>442</v>
      </c>
      <c r="AI446" s="37" t="str" cm="1">
        <f t="array" ref="AI446">IF(SUMPRODUCT(--(NOT(ISERR(SEARCH({"File","Group","Logon","Schedule","User","Registry","Active","Application"},AD446)))))&gt;0,"1","0")</f>
        <v>1</v>
      </c>
      <c r="AJ446" s="37">
        <v>442</v>
      </c>
      <c r="AK446" s="37" t="str" cm="1">
        <f t="array" ref="AK446">IF(SUMPRODUCT(--(NOT(ISERR(SEARCH({"Cloud","Cluster","Container","Image","Instance","Pod","Snapshot","Volume"},AD446)))))&gt;0,"1","0")</f>
        <v>0</v>
      </c>
      <c r="AL446" s="37">
        <v>442</v>
      </c>
      <c r="AM446" s="37" t="str" cm="1">
        <f t="array" ref="AM446">IF(SUMPRODUCT(--(NOT(ISERR(SEARCH({"Drive","Firmware","Host","Kernel"},AD446)))))&gt;0,"1","0")</f>
        <v>0</v>
      </c>
      <c r="AN446" s="37">
        <v>0</v>
      </c>
      <c r="AO446" s="37">
        <v>0</v>
      </c>
      <c r="AP446" s="37">
        <f>parameters!$J$21*TechniqueData[[#This Row],[TAT Utility]]+parameters!$J$22*TechniqueData[[#This Row],[Count Utility]]</f>
        <v>0.3</v>
      </c>
      <c r="AQ446" s="37">
        <f>(TechniqueData[[#This Row],[Total Top Att&amp;ck Score ]]-parameters!$D$19)/(parameters!$D$20-parameters!$D$19)</f>
        <v>204.97930892063494</v>
      </c>
      <c r="AR446" s="37">
        <f>IF(TechniqueData[[#This Row],[TAT Utility (unclipped)]]&gt;1,1, IF(TechniqueData[[#This Row],[TAT Utility (unclipped)]]&lt;0,0, TechniqueData[[#This Row],[TAT Utility (unclipped)]]) )</f>
        <v>1</v>
      </c>
      <c r="AS446" s="37">
        <f>(TechniqueData[[#This Row],[Ransomware (Total '# of ATT&amp;CK Observations)]]-parameters!$D$21)/(parameters!$D$22-parameters!$D$21)</f>
        <v>0</v>
      </c>
      <c r="AT446" s="37">
        <f>IF(TechniqueData[[#This Row],[Count Utility (unclipped)]]&gt;1,1, IF(TechniqueData[[#This Row],[Count Utility (unclipped)]]&lt;0,0, TechniqueData[[#This Row],[Count Utility (unclipped)]]) )</f>
        <v>0</v>
      </c>
      <c r="AU44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47" spans="1:47" ht="51" x14ac:dyDescent="0.2">
      <c r="A447" s="37">
        <f>parameters!$J$21*TechniqueData[[#This Row],[TAT Utility]]+parameters!$J$22*TechniqueData[[#This Row],[Count Utility]]</f>
        <v>0.33333333333333331</v>
      </c>
      <c r="B447" s="37">
        <f t="shared" si="6"/>
        <v>726.0857987142856</v>
      </c>
      <c r="C447" s="37" t="s">
        <v>1567</v>
      </c>
      <c r="D447" s="58" t="s">
        <v>1550</v>
      </c>
      <c r="E447" s="37" t="s">
        <v>1568</v>
      </c>
      <c r="F447" s="37">
        <v>1</v>
      </c>
      <c r="G447" s="37">
        <v>1</v>
      </c>
      <c r="H447" s="37">
        <f>parameters!$J$10*TechniqueData[[#This Row],[Before Utility]]+parameters!$J$11*TechniqueData[[#This Row],[After Utility]]</f>
        <v>0.1</v>
      </c>
      <c r="I447" s="37">
        <f>(TechniqueData[[#This Row],[Num. TID Before]]-parameters!$D$8)/(parameters!$D$9-parameters!$D$8)</f>
        <v>0.1</v>
      </c>
      <c r="J447" s="37">
        <f>IF(TechniqueData[[#This Row],[Before Utility (unclipped)]]&gt;1,1, IF(TechniqueData[[#This Row],[Before Utility (unclipped)]]&lt;0,0, TechniqueData[[#This Row],[Before Utility (unclipped)]]))</f>
        <v>0.1</v>
      </c>
      <c r="K447" s="37">
        <f>(TechniqueData[[#This Row],[Num. TID After]]-parameters!$D$10)/(parameters!$D$11-parameters!$D$10)</f>
        <v>0.1</v>
      </c>
      <c r="L447" s="37">
        <f>IF(TechniqueData[[#This Row],[After Utility (unclipped)]]&gt;1,1, IF(TechniqueData[[#This Row],[After Utility (unclipped)]]&lt;0,0, TechniqueData[[#This Row],[After Utility (unclipped)]]))</f>
        <v>0.1</v>
      </c>
      <c r="M447" s="37">
        <v>0</v>
      </c>
      <c r="N447" s="68">
        <v>0</v>
      </c>
      <c r="O447" s="68">
        <v>0</v>
      </c>
      <c r="P447" s="68">
        <v>3</v>
      </c>
      <c r="Q447" s="68">
        <v>6</v>
      </c>
      <c r="R447" s="69" t="s">
        <v>1569</v>
      </c>
      <c r="S447" s="69">
        <v>11</v>
      </c>
      <c r="T447" s="69" t="s">
        <v>1570</v>
      </c>
      <c r="U447" s="69">
        <v>17</v>
      </c>
      <c r="V447" s="37">
        <f>parameters!$J$4*TechniqueData[[#This Row],[Mitigations Utility]] + parameters!$J$5*TechniqueData[[#This Row],[Detections Utility]]</f>
        <v>0.30952385714285713</v>
      </c>
      <c r="W447" s="37">
        <v>28</v>
      </c>
      <c r="X447" s="37">
        <v>0.50909099999999996</v>
      </c>
      <c r="Y447" s="37">
        <v>0.50909099999999996</v>
      </c>
      <c r="Z447" s="37">
        <v>9</v>
      </c>
      <c r="AA447" s="37">
        <v>0.09</v>
      </c>
      <c r="AB447" s="37">
        <v>0.09</v>
      </c>
      <c r="AC447" s="37"/>
      <c r="AD447" s="58" t="s">
        <v>1571</v>
      </c>
      <c r="AE447" s="37" t="str" cm="1">
        <f t="array" ref="AE447">IF(SUMPRODUCT(--(NOT(ISERR(SEARCH({"Process","Command","Script","WMI","Module","Pipe","Service"},AD447)))))&gt;0,"1","0")</f>
        <v>1</v>
      </c>
      <c r="AF447" s="37">
        <v>443</v>
      </c>
      <c r="AG447" s="37" t="str" cm="1">
        <f t="array" ref="AG447">IF(SUMPRODUCT(--(NOT(ISERR(SEARCH({"Network","Firewall"},AD447)))))&gt;0,"1","0")</f>
        <v>0</v>
      </c>
      <c r="AH447" s="37">
        <v>443</v>
      </c>
      <c r="AI447" s="37" t="str" cm="1">
        <f t="array" ref="AI447">IF(SUMPRODUCT(--(NOT(ISERR(SEARCH({"File","Group","Logon","Schedule","User","Registry","Active","Application"},AD447)))))&gt;0,"1","0")</f>
        <v>1</v>
      </c>
      <c r="AJ447" s="37">
        <v>443</v>
      </c>
      <c r="AK447" s="37" t="str" cm="1">
        <f t="array" ref="AK447">IF(SUMPRODUCT(--(NOT(ISERR(SEARCH({"Cloud","Cluster","Container","Image","Instance","Pod","Snapshot","Volume"},AD447)))))&gt;0,"1","0")</f>
        <v>0</v>
      </c>
      <c r="AL447" s="37">
        <v>443</v>
      </c>
      <c r="AM447" s="37" t="str" cm="1">
        <f t="array" ref="AM447">IF(SUMPRODUCT(--(NOT(ISERR(SEARCH({"Drive","Firmware","Host","Kernel"},AD447)))))&gt;0,"1","0")</f>
        <v>1</v>
      </c>
      <c r="AN447" s="37">
        <v>0</v>
      </c>
      <c r="AO447" s="37">
        <v>1</v>
      </c>
      <c r="AP447" s="37">
        <f>parameters!$J$21*TechniqueData[[#This Row],[TAT Utility]]+parameters!$J$22*TechniqueData[[#This Row],[Count Utility]]</f>
        <v>0.33333333333333331</v>
      </c>
      <c r="AQ447" s="37">
        <f>(TechniqueData[[#This Row],[Total Top Att&amp;ck Score ]]-parameters!$D$19)/(parameters!$D$20-parameters!$D$19)</f>
        <v>242.02859957142854</v>
      </c>
      <c r="AR447" s="37">
        <f>IF(TechniqueData[[#This Row],[TAT Utility (unclipped)]]&gt;1,1, IF(TechniqueData[[#This Row],[TAT Utility (unclipped)]]&lt;0,0, TechniqueData[[#This Row],[TAT Utility (unclipped)]]) )</f>
        <v>1</v>
      </c>
      <c r="AS447" s="37">
        <f>(TechniqueData[[#This Row],[Ransomware (Total '# of ATT&amp;CK Observations)]]-parameters!$D$21)/(parameters!$D$22-parameters!$D$21)</f>
        <v>4.7619047619047616E-2</v>
      </c>
      <c r="AT447" s="37">
        <f>IF(TechniqueData[[#This Row],[Count Utility (unclipped)]]&gt;1,1, IF(TechniqueData[[#This Row],[Count Utility (unclipped)]]&lt;0,0, TechniqueData[[#This Row],[Count Utility (unclipped)]]) )</f>
        <v>4.7619047619047616E-2</v>
      </c>
      <c r="AU44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5.7863952278911546</v>
      </c>
    </row>
    <row r="448" spans="1:47" ht="34" x14ac:dyDescent="0.2">
      <c r="A448" s="37">
        <f>parameters!$J$21*TechniqueData[[#This Row],[TAT Utility]]+parameters!$J$22*TechniqueData[[#This Row],[Count Utility]]</f>
        <v>0.3</v>
      </c>
      <c r="B448" s="37">
        <f t="shared" si="6"/>
        <v>499.25229633333339</v>
      </c>
      <c r="C448" s="37" t="s">
        <v>1572</v>
      </c>
      <c r="D448" s="58" t="s">
        <v>1550</v>
      </c>
      <c r="E448" s="37" t="s">
        <v>1573</v>
      </c>
      <c r="F448" s="37">
        <v>1</v>
      </c>
      <c r="G448" s="37">
        <v>1</v>
      </c>
      <c r="H448" s="37">
        <f>parameters!$J$10*TechniqueData[[#This Row],[Before Utility]]+parameters!$J$11*TechniqueData[[#This Row],[After Utility]]</f>
        <v>0.1</v>
      </c>
      <c r="I448" s="37">
        <f>(TechniqueData[[#This Row],[Num. TID Before]]-parameters!$D$8)/(parameters!$D$9-parameters!$D$8)</f>
        <v>0.1</v>
      </c>
      <c r="J448" s="37">
        <f>IF(TechniqueData[[#This Row],[Before Utility (unclipped)]]&gt;1,1, IF(TechniqueData[[#This Row],[Before Utility (unclipped)]]&lt;0,0, TechniqueData[[#This Row],[Before Utility (unclipped)]]))</f>
        <v>0.1</v>
      </c>
      <c r="K448" s="37">
        <f>(TechniqueData[[#This Row],[Num. TID After]]-parameters!$D$10)/(parameters!$D$11-parameters!$D$10)</f>
        <v>0.1</v>
      </c>
      <c r="L448" s="37">
        <f>IF(TechniqueData[[#This Row],[After Utility (unclipped)]]&gt;1,1, IF(TechniqueData[[#This Row],[After Utility (unclipped)]]&lt;0,0, TechniqueData[[#This Row],[After Utility (unclipped)]]))</f>
        <v>0.1</v>
      </c>
      <c r="M448" s="37">
        <v>0</v>
      </c>
      <c r="N448" s="68">
        <v>0</v>
      </c>
      <c r="O448" s="68">
        <v>0</v>
      </c>
      <c r="P448" s="68">
        <v>0</v>
      </c>
      <c r="Q448" s="68">
        <v>6</v>
      </c>
      <c r="R448" s="69" t="s">
        <v>596</v>
      </c>
      <c r="S448" s="69">
        <v>10</v>
      </c>
      <c r="T448" s="69" t="s">
        <v>1574</v>
      </c>
      <c r="U448" s="69">
        <v>6</v>
      </c>
      <c r="V448" s="37">
        <f>parameters!$J$4*TechniqueData[[#This Row],[Mitigations Utility]] + parameters!$J$5*TechniqueData[[#This Row],[Detections Utility]]</f>
        <v>0.18095233333333333</v>
      </c>
      <c r="W448" s="37">
        <v>16</v>
      </c>
      <c r="X448" s="37">
        <v>0.29090899999999997</v>
      </c>
      <c r="Y448" s="37">
        <v>0.29090899999999997</v>
      </c>
      <c r="Z448" s="37">
        <v>6</v>
      </c>
      <c r="AA448" s="37">
        <v>0.06</v>
      </c>
      <c r="AB448" s="37">
        <v>0.06</v>
      </c>
      <c r="AC448" s="37"/>
      <c r="AD448" s="58" t="s">
        <v>1575</v>
      </c>
      <c r="AE448" s="37" t="str" cm="1">
        <f t="array" ref="AE448">IF(SUMPRODUCT(--(NOT(ISERR(SEARCH({"Process","Command","Script","WMI","Module","Pipe","Service"},AD448)))))&gt;0,"1","0")</f>
        <v>0</v>
      </c>
      <c r="AF448" s="37">
        <v>444</v>
      </c>
      <c r="AG448" s="37" t="str" cm="1">
        <f t="array" ref="AG448">IF(SUMPRODUCT(--(NOT(ISERR(SEARCH({"Network","Firewall"},AD448)))))&gt;0,"1","0")</f>
        <v>1</v>
      </c>
      <c r="AH448" s="37">
        <v>444</v>
      </c>
      <c r="AI448" s="37" t="str" cm="1">
        <f t="array" ref="AI448">IF(SUMPRODUCT(--(NOT(ISERR(SEARCH({"File","Group","Logon","Schedule","User","Registry","Active","Application"},AD448)))))&gt;0,"1","0")</f>
        <v>0</v>
      </c>
      <c r="AJ448" s="37">
        <v>444</v>
      </c>
      <c r="AK448" s="37" t="str" cm="1">
        <f t="array" ref="AK448">IF(SUMPRODUCT(--(NOT(ISERR(SEARCH({"Cloud","Cluster","Container","Image","Instance","Pod","Snapshot","Volume"},AD448)))))&gt;0,"1","0")</f>
        <v>0</v>
      </c>
      <c r="AL448" s="37">
        <v>444</v>
      </c>
      <c r="AM448" s="37" t="str" cm="1">
        <f t="array" ref="AM448">IF(SUMPRODUCT(--(NOT(ISERR(SEARCH({"Drive","Firmware","Host","Kernel"},AD448)))))&gt;0,"1","0")</f>
        <v>0</v>
      </c>
      <c r="AN448" s="37">
        <v>0</v>
      </c>
      <c r="AO448" s="37">
        <v>0</v>
      </c>
      <c r="AP448" s="37">
        <f>parameters!$J$21*TechniqueData[[#This Row],[TAT Utility]]+parameters!$J$22*TechniqueData[[#This Row],[Count Utility]]</f>
        <v>0.3</v>
      </c>
      <c r="AQ448" s="37">
        <f>(TechniqueData[[#This Row],[Total Top Att&amp;ck Score ]]-parameters!$D$19)/(parameters!$D$20-parameters!$D$19)</f>
        <v>166.41743211111114</v>
      </c>
      <c r="AR448" s="37">
        <f>IF(TechniqueData[[#This Row],[TAT Utility (unclipped)]]&gt;1,1, IF(TechniqueData[[#This Row],[TAT Utility (unclipped)]]&lt;0,0, TechniqueData[[#This Row],[TAT Utility (unclipped)]]) )</f>
        <v>1</v>
      </c>
      <c r="AS448" s="37">
        <f>(TechniqueData[[#This Row],[Ransomware (Total '# of ATT&amp;CK Observations)]]-parameters!$D$21)/(parameters!$D$22-parameters!$D$21)</f>
        <v>0</v>
      </c>
      <c r="AT448" s="37">
        <f>IF(TechniqueData[[#This Row],[Count Utility (unclipped)]]&gt;1,1, IF(TechniqueData[[#This Row],[Count Utility (unclipped)]]&lt;0,0, TechniqueData[[#This Row],[Count Utility (unclipped)]]) )</f>
        <v>0</v>
      </c>
      <c r="AU44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49" spans="1:47" ht="34" x14ac:dyDescent="0.2">
      <c r="A449" s="37">
        <f>parameters!$J$21*TechniqueData[[#This Row],[TAT Utility]]+parameters!$J$22*TechniqueData[[#This Row],[Count Utility]]</f>
        <v>0.3</v>
      </c>
      <c r="B449" s="37">
        <f t="shared" si="6"/>
        <v>449.49039138095242</v>
      </c>
      <c r="C449" s="37" t="s">
        <v>1576</v>
      </c>
      <c r="D449" s="58" t="s">
        <v>1550</v>
      </c>
      <c r="E449" s="37" t="s">
        <v>1577</v>
      </c>
      <c r="F449" s="37">
        <v>1</v>
      </c>
      <c r="G449" s="37">
        <v>1</v>
      </c>
      <c r="H449" s="37">
        <f>parameters!$J$10*TechniqueData[[#This Row],[Before Utility]]+parameters!$J$11*TechniqueData[[#This Row],[After Utility]]</f>
        <v>0.1</v>
      </c>
      <c r="I449" s="37">
        <f>(TechniqueData[[#This Row],[Num. TID Before]]-parameters!$D$8)/(parameters!$D$9-parameters!$D$8)</f>
        <v>0.1</v>
      </c>
      <c r="J449" s="37">
        <f>IF(TechniqueData[[#This Row],[Before Utility (unclipped)]]&gt;1,1, IF(TechniqueData[[#This Row],[Before Utility (unclipped)]]&lt;0,0, TechniqueData[[#This Row],[Before Utility (unclipped)]]))</f>
        <v>0.1</v>
      </c>
      <c r="K449" s="37">
        <f>(TechniqueData[[#This Row],[Num. TID After]]-parameters!$D$10)/(parameters!$D$11-parameters!$D$10)</f>
        <v>0.1</v>
      </c>
      <c r="L449" s="37">
        <f>IF(TechniqueData[[#This Row],[After Utility (unclipped)]]&gt;1,1, IF(TechniqueData[[#This Row],[After Utility (unclipped)]]&lt;0,0, TechniqueData[[#This Row],[After Utility (unclipped)]]))</f>
        <v>0.1</v>
      </c>
      <c r="M449" s="37">
        <v>0</v>
      </c>
      <c r="N449" s="68">
        <v>0</v>
      </c>
      <c r="O449" s="68">
        <v>0</v>
      </c>
      <c r="P449" s="68">
        <v>0</v>
      </c>
      <c r="Q449" s="68">
        <v>0</v>
      </c>
      <c r="R449" s="69" t="s">
        <v>1578</v>
      </c>
      <c r="S449" s="69">
        <v>10</v>
      </c>
      <c r="T449" s="69" t="s">
        <v>1574</v>
      </c>
      <c r="U449" s="69">
        <v>6</v>
      </c>
      <c r="V449" s="37">
        <f>parameters!$J$4*TechniqueData[[#This Row],[Mitigations Utility]] + parameters!$J$5*TechniqueData[[#This Row],[Detections Utility]]</f>
        <v>0.15238090476190475</v>
      </c>
      <c r="W449" s="37">
        <v>16</v>
      </c>
      <c r="X449" s="37">
        <v>0.29090899999999997</v>
      </c>
      <c r="Y449" s="37">
        <v>0.29090899999999997</v>
      </c>
      <c r="Z449" s="37">
        <v>0</v>
      </c>
      <c r="AA449" s="37">
        <v>0</v>
      </c>
      <c r="AB449" s="37">
        <v>0</v>
      </c>
      <c r="AC449" s="37"/>
      <c r="AD449" s="58" t="s">
        <v>1579</v>
      </c>
      <c r="AE449" s="37" t="str" cm="1">
        <f t="array" ref="AE449">IF(SUMPRODUCT(--(NOT(ISERR(SEARCH({"Process","Command","Script","WMI","Module","Pipe","Service"},AD449)))))&gt;0,"1","0")</f>
        <v>1</v>
      </c>
      <c r="AF449" s="37">
        <v>445</v>
      </c>
      <c r="AG449" s="37" t="str" cm="1">
        <f t="array" ref="AG449">IF(SUMPRODUCT(--(NOT(ISERR(SEARCH({"Network","Firewall"},AD449)))))&gt;0,"1","0")</f>
        <v>0</v>
      </c>
      <c r="AH449" s="37">
        <v>445</v>
      </c>
      <c r="AI449" s="37" t="str" cm="1">
        <f t="array" ref="AI449">IF(SUMPRODUCT(--(NOT(ISERR(SEARCH({"File","Group","Logon","Schedule","User","Registry","Active","Application"},AD449)))))&gt;0,"1","0")</f>
        <v>0</v>
      </c>
      <c r="AJ449" s="37">
        <v>445</v>
      </c>
      <c r="AK449" s="37" t="str" cm="1">
        <f t="array" ref="AK449">IF(SUMPRODUCT(--(NOT(ISERR(SEARCH({"Cloud","Cluster","Container","Image","Instance","Pod","Snapshot","Volume"},AD449)))))&gt;0,"1","0")</f>
        <v>1</v>
      </c>
      <c r="AL449" s="37">
        <v>445</v>
      </c>
      <c r="AM449" s="37" t="str" cm="1">
        <f t="array" ref="AM449">IF(SUMPRODUCT(--(NOT(ISERR(SEARCH({"Drive","Firmware","Host","Kernel"},AD449)))))&gt;0,"1","0")</f>
        <v>0</v>
      </c>
      <c r="AN449" s="37">
        <v>0</v>
      </c>
      <c r="AO449" s="37">
        <v>0</v>
      </c>
      <c r="AP449" s="37">
        <f>parameters!$J$21*TechniqueData[[#This Row],[TAT Utility]]+parameters!$J$22*TechniqueData[[#This Row],[Count Utility]]</f>
        <v>0.3</v>
      </c>
      <c r="AQ449" s="37">
        <f>(TechniqueData[[#This Row],[Total Top Att&amp;ck Score ]]-parameters!$D$19)/(parameters!$D$20-parameters!$D$19)</f>
        <v>149.83013046031746</v>
      </c>
      <c r="AR449" s="37">
        <f>IF(TechniqueData[[#This Row],[TAT Utility (unclipped)]]&gt;1,1, IF(TechniqueData[[#This Row],[TAT Utility (unclipped)]]&lt;0,0, TechniqueData[[#This Row],[TAT Utility (unclipped)]]) )</f>
        <v>1</v>
      </c>
      <c r="AS449" s="37">
        <f>(TechniqueData[[#This Row],[Ransomware (Total '# of ATT&amp;CK Observations)]]-parameters!$D$21)/(parameters!$D$22-parameters!$D$21)</f>
        <v>0</v>
      </c>
      <c r="AT449" s="37">
        <f>IF(TechniqueData[[#This Row],[Count Utility (unclipped)]]&gt;1,1, IF(TechniqueData[[#This Row],[Count Utility (unclipped)]]&lt;0,0, TechniqueData[[#This Row],[Count Utility (unclipped)]]) )</f>
        <v>0</v>
      </c>
      <c r="AU44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50" spans="1:47" ht="68" x14ac:dyDescent="0.2">
      <c r="A450" s="37">
        <f>parameters!$J$21*TechniqueData[[#This Row],[TAT Utility]]+parameters!$J$22*TechniqueData[[#This Row],[Count Utility]]</f>
        <v>0.33333333333333331</v>
      </c>
      <c r="B450" s="37">
        <f t="shared" si="6"/>
        <v>187</v>
      </c>
      <c r="C450" s="37" t="s">
        <v>1580</v>
      </c>
      <c r="D450" s="58" t="s">
        <v>1550</v>
      </c>
      <c r="E450" s="37" t="s">
        <v>1581</v>
      </c>
      <c r="F450" s="37">
        <v>1</v>
      </c>
      <c r="G450" s="37">
        <v>1</v>
      </c>
      <c r="H450" s="37">
        <f>parameters!$J$10*TechniqueData[[#This Row],[Before Utility]]+parameters!$J$11*TechniqueData[[#This Row],[After Utility]]</f>
        <v>0.1</v>
      </c>
      <c r="I450" s="37">
        <f>(TechniqueData[[#This Row],[Num. TID Before]]-parameters!$D$8)/(parameters!$D$9-parameters!$D$8)</f>
        <v>0.1</v>
      </c>
      <c r="J450" s="37">
        <f>IF(TechniqueData[[#This Row],[Before Utility (unclipped)]]&gt;1,1, IF(TechniqueData[[#This Row],[Before Utility (unclipped)]]&lt;0,0, TechniqueData[[#This Row],[Before Utility (unclipped)]]))</f>
        <v>0.1</v>
      </c>
      <c r="K450" s="37">
        <f>(TechniqueData[[#This Row],[Num. TID After]]-parameters!$D$10)/(parameters!$D$11-parameters!$D$10)</f>
        <v>0.1</v>
      </c>
      <c r="L450" s="37">
        <f>IF(TechniqueData[[#This Row],[After Utility (unclipped)]]&gt;1,1, IF(TechniqueData[[#This Row],[After Utility (unclipped)]]&lt;0,0, TechniqueData[[#This Row],[After Utility (unclipped)]]))</f>
        <v>0.1</v>
      </c>
      <c r="M450" s="37">
        <v>0</v>
      </c>
      <c r="N450" s="68">
        <v>0</v>
      </c>
      <c r="O450" s="68">
        <v>1</v>
      </c>
      <c r="P450" s="68">
        <v>0</v>
      </c>
      <c r="Q450" s="68">
        <v>0</v>
      </c>
      <c r="R450" s="69"/>
      <c r="S450" s="69">
        <v>0</v>
      </c>
      <c r="T450" s="69" t="s">
        <v>1582</v>
      </c>
      <c r="U450" s="69">
        <v>0</v>
      </c>
      <c r="V450" s="37">
        <f>parameters!$J$4*TechniqueData[[#This Row],[Mitigations Utility]] + parameters!$J$5*TechniqueData[[#This Row],[Detections Utility]]</f>
        <v>4.7619047619047615E-3</v>
      </c>
      <c r="W450" s="37">
        <v>0</v>
      </c>
      <c r="X450" s="37">
        <v>0</v>
      </c>
      <c r="Y450" s="37">
        <v>0</v>
      </c>
      <c r="Z450" s="37">
        <v>1</v>
      </c>
      <c r="AA450" s="37">
        <v>0.01</v>
      </c>
      <c r="AB450" s="37">
        <v>0.01</v>
      </c>
      <c r="AC450" s="37"/>
      <c r="AD450" s="58" t="s">
        <v>1324</v>
      </c>
      <c r="AE450" s="37" t="str" cm="1">
        <f t="array" ref="AE450">IF(SUMPRODUCT(--(NOT(ISERR(SEARCH({"Process","Command","Script","WMI","Module","Pipe","Service"},AD450)))))&gt;0,"1","0")</f>
        <v>1</v>
      </c>
      <c r="AF450" s="37">
        <v>446</v>
      </c>
      <c r="AG450" s="37" t="str" cm="1">
        <f t="array" ref="AG450">IF(SUMPRODUCT(--(NOT(ISERR(SEARCH({"Network","Firewall"},AD450)))))&gt;0,"1","0")</f>
        <v>0</v>
      </c>
      <c r="AH450" s="37">
        <v>446</v>
      </c>
      <c r="AI450" s="37" t="str" cm="1">
        <f t="array" ref="AI450">IF(SUMPRODUCT(--(NOT(ISERR(SEARCH({"File","Group","Logon","Schedule","User","Registry","Active","Application"},AD450)))))&gt;0,"1","0")</f>
        <v>1</v>
      </c>
      <c r="AJ450" s="37">
        <v>446</v>
      </c>
      <c r="AK450" s="37" t="str" cm="1">
        <f t="array" ref="AK450">IF(SUMPRODUCT(--(NOT(ISERR(SEARCH({"Cloud","Cluster","Container","Image","Instance","Pod","Snapshot","Volume"},AD450)))))&gt;0,"1","0")</f>
        <v>0</v>
      </c>
      <c r="AL450" s="37">
        <v>446</v>
      </c>
      <c r="AM450" s="37" t="str" cm="1">
        <f t="array" ref="AM450">IF(SUMPRODUCT(--(NOT(ISERR(SEARCH({"Drive","Firmware","Host","Kernel"},AD450)))))&gt;0,"1","0")</f>
        <v>0</v>
      </c>
      <c r="AN450" s="37">
        <v>0</v>
      </c>
      <c r="AO450" s="37">
        <v>1</v>
      </c>
      <c r="AP450" s="37">
        <f>parameters!$J$21*TechniqueData[[#This Row],[TAT Utility]]+parameters!$J$22*TechniqueData[[#This Row],[Count Utility]]</f>
        <v>0.33333333333333331</v>
      </c>
      <c r="AQ450" s="37">
        <f>(TechniqueData[[#This Row],[Total Top Att&amp;ck Score ]]-parameters!$D$19)/(parameters!$D$20-parameters!$D$19)</f>
        <v>62.333333333333336</v>
      </c>
      <c r="AR450" s="37">
        <f>IF(TechniqueData[[#This Row],[TAT Utility (unclipped)]]&gt;1,1, IF(TechniqueData[[#This Row],[TAT Utility (unclipped)]]&lt;0,0, TechniqueData[[#This Row],[TAT Utility (unclipped)]]) )</f>
        <v>1</v>
      </c>
      <c r="AS450" s="37">
        <f>(TechniqueData[[#This Row],[Ransomware (Total '# of ATT&amp;CK Observations)]]-parameters!$D$21)/(parameters!$D$22-parameters!$D$21)</f>
        <v>4.7619047619047616E-2</v>
      </c>
      <c r="AT450" s="37">
        <f>IF(TechniqueData[[#This Row],[Count Utility (unclipped)]]&gt;1,1, IF(TechniqueData[[#This Row],[Count Utility (unclipped)]]&lt;0,0, TechniqueData[[#This Row],[Count Utility (unclipped)]]) )</f>
        <v>4.7619047619047616E-2</v>
      </c>
      <c r="AU45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1.5079365079365079</v>
      </c>
    </row>
    <row r="451" spans="1:47" ht="34" x14ac:dyDescent="0.2">
      <c r="A451" s="37">
        <f>parameters!$J$21*TechniqueData[[#This Row],[TAT Utility]]+parameters!$J$22*TechniqueData[[#This Row],[Count Utility]]</f>
        <v>0.3</v>
      </c>
      <c r="B451" s="37">
        <f t="shared" si="6"/>
        <v>178.9</v>
      </c>
      <c r="C451" s="37" t="s">
        <v>1583</v>
      </c>
      <c r="D451" s="58" t="s">
        <v>1550</v>
      </c>
      <c r="E451" s="37" t="s">
        <v>1584</v>
      </c>
      <c r="F451" s="37">
        <v>1</v>
      </c>
      <c r="G451" s="37">
        <v>1</v>
      </c>
      <c r="H451" s="37">
        <f>parameters!$J$10*TechniqueData[[#This Row],[Before Utility]]+parameters!$J$11*TechniqueData[[#This Row],[After Utility]]</f>
        <v>0.1</v>
      </c>
      <c r="I451" s="37">
        <f>(TechniqueData[[#This Row],[Num. TID Before]]-parameters!$D$8)/(parameters!$D$9-parameters!$D$8)</f>
        <v>0.1</v>
      </c>
      <c r="J451" s="37">
        <f>IF(TechniqueData[[#This Row],[Before Utility (unclipped)]]&gt;1,1, IF(TechniqueData[[#This Row],[Before Utility (unclipped)]]&lt;0,0, TechniqueData[[#This Row],[Before Utility (unclipped)]]))</f>
        <v>0.1</v>
      </c>
      <c r="K451" s="37">
        <f>(TechniqueData[[#This Row],[Num. TID After]]-parameters!$D$10)/(parameters!$D$11-parameters!$D$10)</f>
        <v>0.1</v>
      </c>
      <c r="L451" s="37">
        <f>IF(TechniqueData[[#This Row],[After Utility (unclipped)]]&gt;1,1, IF(TechniqueData[[#This Row],[After Utility (unclipped)]]&lt;0,0, TechniqueData[[#This Row],[After Utility (unclipped)]]))</f>
        <v>0.1</v>
      </c>
      <c r="M451" s="37">
        <v>0</v>
      </c>
      <c r="N451" s="68">
        <v>0</v>
      </c>
      <c r="O451" s="68">
        <v>0</v>
      </c>
      <c r="P451" s="68">
        <v>0</v>
      </c>
      <c r="Q451" s="68">
        <v>0</v>
      </c>
      <c r="R451" s="69"/>
      <c r="S451" s="69">
        <v>0</v>
      </c>
      <c r="T451" s="69" t="s">
        <v>1585</v>
      </c>
      <c r="U451" s="69">
        <v>0</v>
      </c>
      <c r="V451" s="37">
        <f>parameters!$J$4*TechniqueData[[#This Row],[Mitigations Utility]] + parameters!$J$5*TechniqueData[[#This Row],[Detections Utility]]</f>
        <v>0</v>
      </c>
      <c r="W451" s="37">
        <v>0</v>
      </c>
      <c r="X451" s="37">
        <v>0</v>
      </c>
      <c r="Y451" s="37">
        <v>0</v>
      </c>
      <c r="Z451" s="37">
        <v>0</v>
      </c>
      <c r="AA451" s="37">
        <v>0</v>
      </c>
      <c r="AB451" s="37">
        <v>0</v>
      </c>
      <c r="AC451" s="37"/>
      <c r="AD451" s="58" t="s">
        <v>1586</v>
      </c>
      <c r="AE451" s="37" t="str" cm="1">
        <f t="array" ref="AE451">IF(SUMPRODUCT(--(NOT(ISERR(SEARCH({"Process","Command","Script","WMI","Module","Pipe","Service"},AD451)))))&gt;0,"1","0")</f>
        <v>1</v>
      </c>
      <c r="AF451" s="37">
        <v>447</v>
      </c>
      <c r="AG451" s="37" t="str" cm="1">
        <f t="array" ref="AG451">IF(SUMPRODUCT(--(NOT(ISERR(SEARCH({"Network","Firewall"},AD451)))))&gt;0,"1","0")</f>
        <v>0</v>
      </c>
      <c r="AH451" s="37">
        <v>447</v>
      </c>
      <c r="AI451" s="37" t="str" cm="1">
        <f t="array" ref="AI451">IF(SUMPRODUCT(--(NOT(ISERR(SEARCH({"File","Group","Logon","Schedule","User","Registry","Active","Application"},AD451)))))&gt;0,"1","0")</f>
        <v>0</v>
      </c>
      <c r="AJ451" s="37">
        <v>447</v>
      </c>
      <c r="AK451" s="37" t="str" cm="1">
        <f t="array" ref="AK451">IF(SUMPRODUCT(--(NOT(ISERR(SEARCH({"Cloud","Cluster","Container","Image","Instance","Pod","Snapshot","Volume"},AD451)))))&gt;0,"1","0")</f>
        <v>0</v>
      </c>
      <c r="AL451" s="37">
        <v>447</v>
      </c>
      <c r="AM451" s="37" t="str" cm="1">
        <f t="array" ref="AM451">IF(SUMPRODUCT(--(NOT(ISERR(SEARCH({"Drive","Firmware","Host","Kernel"},AD451)))))&gt;0,"1","0")</f>
        <v>0</v>
      </c>
      <c r="AN451" s="37">
        <v>0</v>
      </c>
      <c r="AO451" s="37">
        <v>0</v>
      </c>
      <c r="AP451" s="37">
        <f>parameters!$J$21*TechniqueData[[#This Row],[TAT Utility]]+parameters!$J$22*TechniqueData[[#This Row],[Count Utility]]</f>
        <v>0.3</v>
      </c>
      <c r="AQ451" s="37">
        <f>(TechniqueData[[#This Row],[Total Top Att&amp;ck Score ]]-parameters!$D$19)/(parameters!$D$20-parameters!$D$19)</f>
        <v>59.633333333333333</v>
      </c>
      <c r="AR451" s="37">
        <f>IF(TechniqueData[[#This Row],[TAT Utility (unclipped)]]&gt;1,1, IF(TechniqueData[[#This Row],[TAT Utility (unclipped)]]&lt;0,0, TechniqueData[[#This Row],[TAT Utility (unclipped)]]) )</f>
        <v>1</v>
      </c>
      <c r="AS451" s="37">
        <f>(TechniqueData[[#This Row],[Ransomware (Total '# of ATT&amp;CK Observations)]]-parameters!$D$21)/(parameters!$D$22-parameters!$D$21)</f>
        <v>0</v>
      </c>
      <c r="AT451" s="37">
        <f>IF(TechniqueData[[#This Row],[Count Utility (unclipped)]]&gt;1,1, IF(TechniqueData[[#This Row],[Count Utility (unclipped)]]&lt;0,0, TechniqueData[[#This Row],[Count Utility (unclipped)]]) )</f>
        <v>0</v>
      </c>
      <c r="AU45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52" spans="1:47" ht="17" x14ac:dyDescent="0.2">
      <c r="A452" s="37">
        <f>parameters!$J$21*TechniqueData[[#This Row],[TAT Utility]]+parameters!$J$22*TechniqueData[[#This Row],[Count Utility]]</f>
        <v>0.3</v>
      </c>
      <c r="B452" s="37">
        <f t="shared" si="6"/>
        <v>179.3</v>
      </c>
      <c r="C452" s="37" t="s">
        <v>3800</v>
      </c>
      <c r="D452" s="58" t="s">
        <v>1550</v>
      </c>
      <c r="E452" s="37" t="s">
        <v>3801</v>
      </c>
      <c r="F452" s="37">
        <v>1</v>
      </c>
      <c r="G452" s="37">
        <v>1</v>
      </c>
      <c r="H452" s="37">
        <f>parameters!$J$10*TechniqueData[[#This Row],[Before Utility]]+parameters!$J$11*TechniqueData[[#This Row],[After Utility]]</f>
        <v>0.1</v>
      </c>
      <c r="I452" s="37">
        <f>(TechniqueData[[#This Row],[Num. TID Before]]-parameters!$D$8)/(parameters!$D$9-parameters!$D$8)</f>
        <v>0.1</v>
      </c>
      <c r="J452" s="37">
        <f>IF(TechniqueData[[#This Row],[Before Utility (unclipped)]]&gt;1,1, IF(TechniqueData[[#This Row],[Before Utility (unclipped)]]&lt;0,0, TechniqueData[[#This Row],[Before Utility (unclipped)]]))</f>
        <v>0.1</v>
      </c>
      <c r="K452" s="37">
        <f>(TechniqueData[[#This Row],[Num. TID After]]-parameters!$D$10)/(parameters!$D$11-parameters!$D$10)</f>
        <v>0.1</v>
      </c>
      <c r="L452" s="37">
        <f>IF(TechniqueData[[#This Row],[After Utility (unclipped)]]&gt;1,1, IF(TechniqueData[[#This Row],[After Utility (unclipped)]]&lt;0,0, TechniqueData[[#This Row],[After Utility (unclipped)]]))</f>
        <v>0.1</v>
      </c>
      <c r="M452" s="37">
        <v>0</v>
      </c>
      <c r="N452" s="68">
        <v>0</v>
      </c>
      <c r="O452" s="68">
        <v>0</v>
      </c>
      <c r="P452" s="68">
        <v>0</v>
      </c>
      <c r="Q452" s="68">
        <v>0</v>
      </c>
      <c r="R452" s="69"/>
      <c r="S452" s="69"/>
      <c r="T452" s="69"/>
      <c r="U452" s="69"/>
      <c r="V452" s="37">
        <f>parameters!$J$4*TechniqueData[[#This Row],[Mitigations Utility]] + parameters!$J$5*TechniqueData[[#This Row],[Detections Utility]]</f>
        <v>0</v>
      </c>
      <c r="W452" s="37"/>
      <c r="X452" s="37"/>
      <c r="Y452" s="37"/>
      <c r="Z452" s="37"/>
      <c r="AA452" s="37"/>
      <c r="AB452" s="37"/>
      <c r="AC452" s="37"/>
      <c r="AD452" s="58" t="s">
        <v>3802</v>
      </c>
      <c r="AE452" s="37" t="str" cm="1">
        <f t="array" ref="AE452">IF(SUMPRODUCT(--(NOT(ISERR(SEARCH({"Process","Command","Script","WMI","Module","Pipe","Service"},AD452)))))&gt;0,"1","0")</f>
        <v>1</v>
      </c>
      <c r="AF452" s="37">
        <v>448</v>
      </c>
      <c r="AG452" s="37" t="str" cm="1">
        <f t="array" ref="AG452">IF(SUMPRODUCT(--(NOT(ISERR(SEARCH({"Network","Firewall"},AD452)))))&gt;0,"1","0")</f>
        <v>0</v>
      </c>
      <c r="AH452" s="37">
        <v>448</v>
      </c>
      <c r="AI452" s="37" t="str" cm="1">
        <f t="array" ref="AI452">IF(SUMPRODUCT(--(NOT(ISERR(SEARCH({"File","Group","Logon","Schedule","User","Registry","Active","Application"},AD452)))))&gt;0,"1","0")</f>
        <v>0</v>
      </c>
      <c r="AJ452" s="37">
        <v>448</v>
      </c>
      <c r="AK452" s="37" t="str" cm="1">
        <f t="array" ref="AK452">IF(SUMPRODUCT(--(NOT(ISERR(SEARCH({"Cloud","Cluster","Container","Image","Instance","Pod","Snapshot","Volume"},AD452)))))&gt;0,"1","0")</f>
        <v>0</v>
      </c>
      <c r="AL452" s="37">
        <v>448</v>
      </c>
      <c r="AM452" s="37" t="str" cm="1">
        <f t="array" ref="AM452">IF(SUMPRODUCT(--(NOT(ISERR(SEARCH({"Drive","Firmware","Host","Kernel"},AD452)))))&gt;0,"1","0")</f>
        <v>1</v>
      </c>
      <c r="AN452" s="37"/>
      <c r="AO452" s="37"/>
      <c r="AP452" s="37">
        <f>parameters!$J$21*TechniqueData[[#This Row],[TAT Utility]]+parameters!$J$22*TechniqueData[[#This Row],[Count Utility]]</f>
        <v>0.3</v>
      </c>
      <c r="AQ452" s="37">
        <f>(TechniqueData[[#This Row],[Total Top Att&amp;ck Score ]]-parameters!$D$19)/(parameters!$D$20-parameters!$D$19)</f>
        <v>59.766666666666673</v>
      </c>
      <c r="AR452" s="37">
        <f>IF(TechniqueData[[#This Row],[TAT Utility (unclipped)]]&gt;1,1, IF(TechniqueData[[#This Row],[TAT Utility (unclipped)]]&lt;0,0, TechniqueData[[#This Row],[TAT Utility (unclipped)]]) )</f>
        <v>1</v>
      </c>
      <c r="AS452" s="37">
        <f>(TechniqueData[[#This Row],[Ransomware (Total '# of ATT&amp;CK Observations)]]-parameters!$D$21)/(parameters!$D$22-parameters!$D$21)</f>
        <v>0</v>
      </c>
      <c r="AT452" s="37">
        <f>IF(TechniqueData[[#This Row],[Count Utility (unclipped)]]&gt;1,1, IF(TechniqueData[[#This Row],[Count Utility (unclipped)]]&lt;0,0, TechniqueData[[#This Row],[Count Utility (unclipped)]]) )</f>
        <v>0</v>
      </c>
      <c r="AU45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53" spans="1:47" ht="51" x14ac:dyDescent="0.2">
      <c r="A453" s="37">
        <f>parameters!$J$21*TechniqueData[[#This Row],[TAT Utility]]+parameters!$J$22*TechniqueData[[#This Row],[Count Utility]]</f>
        <v>0.3</v>
      </c>
      <c r="B453" s="37">
        <f t="shared" ref="B453:B516" si="7">SUM(H453,M453,V453)*(1+SUM(AF453,AH453,AJ453,AL453,AN453))</f>
        <v>179.70000000000002</v>
      </c>
      <c r="C453" s="37" t="s">
        <v>3803</v>
      </c>
      <c r="D453" s="58" t="s">
        <v>1550</v>
      </c>
      <c r="E453" s="37" t="s">
        <v>3804</v>
      </c>
      <c r="F453" s="37">
        <v>1</v>
      </c>
      <c r="G453" s="37">
        <v>1</v>
      </c>
      <c r="H453" s="37">
        <f>parameters!$J$10*TechniqueData[[#This Row],[Before Utility]]+parameters!$J$11*TechniqueData[[#This Row],[After Utility]]</f>
        <v>0.1</v>
      </c>
      <c r="I453" s="37">
        <f>(TechniqueData[[#This Row],[Num. TID Before]]-parameters!$D$8)/(parameters!$D$9-parameters!$D$8)</f>
        <v>0.1</v>
      </c>
      <c r="J453" s="37">
        <f>IF(TechniqueData[[#This Row],[Before Utility (unclipped)]]&gt;1,1, IF(TechniqueData[[#This Row],[Before Utility (unclipped)]]&lt;0,0, TechniqueData[[#This Row],[Before Utility (unclipped)]]))</f>
        <v>0.1</v>
      </c>
      <c r="K453" s="37">
        <f>(TechniqueData[[#This Row],[Num. TID After]]-parameters!$D$10)/(parameters!$D$11-parameters!$D$10)</f>
        <v>0.1</v>
      </c>
      <c r="L453" s="37">
        <f>IF(TechniqueData[[#This Row],[After Utility (unclipped)]]&gt;1,1, IF(TechniqueData[[#This Row],[After Utility (unclipped)]]&lt;0,0, TechniqueData[[#This Row],[After Utility (unclipped)]]))</f>
        <v>0.1</v>
      </c>
      <c r="M453" s="37">
        <v>0</v>
      </c>
      <c r="N453" s="68">
        <v>0</v>
      </c>
      <c r="O453" s="68">
        <v>0</v>
      </c>
      <c r="P453" s="68">
        <v>0</v>
      </c>
      <c r="Q453" s="68">
        <v>0</v>
      </c>
      <c r="R453" s="69"/>
      <c r="S453" s="69"/>
      <c r="T453" s="69"/>
      <c r="U453" s="69"/>
      <c r="V453" s="37">
        <f>parameters!$J$4*TechniqueData[[#This Row],[Mitigations Utility]] + parameters!$J$5*TechniqueData[[#This Row],[Detections Utility]]</f>
        <v>0</v>
      </c>
      <c r="W453" s="37"/>
      <c r="X453" s="37"/>
      <c r="Y453" s="37"/>
      <c r="Z453" s="37"/>
      <c r="AA453" s="37"/>
      <c r="AB453" s="37"/>
      <c r="AC453" s="37"/>
      <c r="AD453" s="58" t="s">
        <v>3805</v>
      </c>
      <c r="AE453" s="37" t="str" cm="1">
        <f t="array" ref="AE453">IF(SUMPRODUCT(--(NOT(ISERR(SEARCH({"Process","Command","Script","WMI","Module","Pipe","Service"},AD453)))))&gt;0,"1","0")</f>
        <v>1</v>
      </c>
      <c r="AF453" s="37">
        <v>449</v>
      </c>
      <c r="AG453" s="37" t="str" cm="1">
        <f t="array" ref="AG453">IF(SUMPRODUCT(--(NOT(ISERR(SEARCH({"Network","Firewall"},AD453)))))&gt;0,"1","0")</f>
        <v>0</v>
      </c>
      <c r="AH453" s="37">
        <v>449</v>
      </c>
      <c r="AI453" s="37" t="str" cm="1">
        <f t="array" ref="AI453">IF(SUMPRODUCT(--(NOT(ISERR(SEARCH({"File","Group","Logon","Schedule","User","Registry","Active","Application"},AD453)))))&gt;0,"1","0")</f>
        <v>1</v>
      </c>
      <c r="AJ453" s="37">
        <v>449</v>
      </c>
      <c r="AK453" s="37" t="str" cm="1">
        <f t="array" ref="AK453">IF(SUMPRODUCT(--(NOT(ISERR(SEARCH({"Cloud","Cluster","Container","Image","Instance","Pod","Snapshot","Volume"},AD453)))))&gt;0,"1","0")</f>
        <v>0</v>
      </c>
      <c r="AL453" s="37">
        <v>449</v>
      </c>
      <c r="AM453" s="37" t="str" cm="1">
        <f t="array" ref="AM453">IF(SUMPRODUCT(--(NOT(ISERR(SEARCH({"Drive","Firmware","Host","Kernel"},AD453)))))&gt;0,"1","0")</f>
        <v>0</v>
      </c>
      <c r="AN453" s="37"/>
      <c r="AO453" s="37"/>
      <c r="AP453" s="37">
        <f>parameters!$J$21*TechniqueData[[#This Row],[TAT Utility]]+parameters!$J$22*TechniqueData[[#This Row],[Count Utility]]</f>
        <v>0.3</v>
      </c>
      <c r="AQ453" s="37">
        <f>(TechniqueData[[#This Row],[Total Top Att&amp;ck Score ]]-parameters!$D$19)/(parameters!$D$20-parameters!$D$19)</f>
        <v>59.900000000000006</v>
      </c>
      <c r="AR453" s="37">
        <f>IF(TechniqueData[[#This Row],[TAT Utility (unclipped)]]&gt;1,1, IF(TechniqueData[[#This Row],[TAT Utility (unclipped)]]&lt;0,0, TechniqueData[[#This Row],[TAT Utility (unclipped)]]) )</f>
        <v>1</v>
      </c>
      <c r="AS453" s="37">
        <f>(TechniqueData[[#This Row],[Ransomware (Total '# of ATT&amp;CK Observations)]]-parameters!$D$21)/(parameters!$D$22-parameters!$D$21)</f>
        <v>0</v>
      </c>
      <c r="AT453" s="37">
        <f>IF(TechniqueData[[#This Row],[Count Utility (unclipped)]]&gt;1,1, IF(TechniqueData[[#This Row],[Count Utility (unclipped)]]&lt;0,0, TechniqueData[[#This Row],[Count Utility (unclipped)]]) )</f>
        <v>0</v>
      </c>
      <c r="AU45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54" spans="1:47" ht="68" x14ac:dyDescent="0.2">
      <c r="A454" s="37">
        <f>parameters!$J$21*TechniqueData[[#This Row],[TAT Utility]]+parameters!$J$22*TechniqueData[[#This Row],[Count Utility]]</f>
        <v>0.33333333333333331</v>
      </c>
      <c r="B454" s="37">
        <f t="shared" si="7"/>
        <v>815.119649952381</v>
      </c>
      <c r="C454" s="37" t="s">
        <v>1587</v>
      </c>
      <c r="D454" s="58" t="s">
        <v>1588</v>
      </c>
      <c r="E454" s="37"/>
      <c r="F454" s="37">
        <v>1</v>
      </c>
      <c r="G454" s="37">
        <v>1</v>
      </c>
      <c r="H454" s="37">
        <f>parameters!$J$10*TechniqueData[[#This Row],[Before Utility]]+parameters!$J$11*TechniqueData[[#This Row],[After Utility]]</f>
        <v>0.1</v>
      </c>
      <c r="I454" s="37">
        <f>(TechniqueData[[#This Row],[Num. TID Before]]-parameters!$D$8)/(parameters!$D$9-parameters!$D$8)</f>
        <v>0.1</v>
      </c>
      <c r="J454" s="37">
        <f>IF(TechniqueData[[#This Row],[Before Utility (unclipped)]]&gt;1,1, IF(TechniqueData[[#This Row],[Before Utility (unclipped)]]&lt;0,0, TechniqueData[[#This Row],[Before Utility (unclipped)]]))</f>
        <v>0.1</v>
      </c>
      <c r="K454" s="37">
        <f>(TechniqueData[[#This Row],[Num. TID After]]-parameters!$D$10)/(parameters!$D$11-parameters!$D$10)</f>
        <v>0.1</v>
      </c>
      <c r="L454" s="37">
        <f>IF(TechniqueData[[#This Row],[After Utility (unclipped)]]&gt;1,1, IF(TechniqueData[[#This Row],[After Utility (unclipped)]]&lt;0,0, TechniqueData[[#This Row],[After Utility (unclipped)]]))</f>
        <v>0.1</v>
      </c>
      <c r="M454" s="37">
        <v>2.12E-4</v>
      </c>
      <c r="N454" s="68">
        <v>0</v>
      </c>
      <c r="O454" s="68">
        <v>0</v>
      </c>
      <c r="P454" s="68">
        <v>0</v>
      </c>
      <c r="Q454" s="68">
        <v>0</v>
      </c>
      <c r="R454" s="69" t="s">
        <v>1589</v>
      </c>
      <c r="S454" s="69">
        <v>18</v>
      </c>
      <c r="T454" s="69" t="s">
        <v>1590</v>
      </c>
      <c r="U454" s="69">
        <v>19</v>
      </c>
      <c r="V454" s="37">
        <f>parameters!$J$4*TechniqueData[[#This Row],[Mitigations Utility]] + parameters!$J$5*TechniqueData[[#This Row],[Detections Utility]]</f>
        <v>0.35238080952380951</v>
      </c>
      <c r="W454" s="37">
        <v>37</v>
      </c>
      <c r="X454" s="37">
        <v>0.67272699999999996</v>
      </c>
      <c r="Y454" s="37">
        <v>0.67272699999999996</v>
      </c>
      <c r="Z454" s="37">
        <v>0</v>
      </c>
      <c r="AA454" s="37">
        <v>0</v>
      </c>
      <c r="AB454" s="37">
        <v>0</v>
      </c>
      <c r="AC454" s="37"/>
      <c r="AD454" s="58" t="s">
        <v>1591</v>
      </c>
      <c r="AE454" s="37" t="str" cm="1">
        <f t="array" ref="AE454">IF(SUMPRODUCT(--(NOT(ISERR(SEARCH({"Process","Command","Script","WMI","Module","Pipe","Service"},AD454)))))&gt;0,"1","0")</f>
        <v>1</v>
      </c>
      <c r="AF454" s="37">
        <v>450</v>
      </c>
      <c r="AG454" s="37" t="str" cm="1">
        <f t="array" ref="AG454">IF(SUMPRODUCT(--(NOT(ISERR(SEARCH({"Network","Firewall"},AD454)))))&gt;0,"1","0")</f>
        <v>1</v>
      </c>
      <c r="AH454" s="37">
        <v>450</v>
      </c>
      <c r="AI454" s="37" t="str" cm="1">
        <f t="array" ref="AI454">IF(SUMPRODUCT(--(NOT(ISERR(SEARCH({"File","Group","Logon","Schedule","User","Registry","Active","Application"},AD454)))))&gt;0,"1","0")</f>
        <v>1</v>
      </c>
      <c r="AJ454" s="37">
        <v>450</v>
      </c>
      <c r="AK454" s="37" t="str" cm="1">
        <f t="array" ref="AK454">IF(SUMPRODUCT(--(NOT(ISERR(SEARCH({"Cloud","Cluster","Container","Image","Instance","Pod","Snapshot","Volume"},AD454)))))&gt;0,"1","0")</f>
        <v>0</v>
      </c>
      <c r="AL454" s="37">
        <v>450</v>
      </c>
      <c r="AM454" s="37" t="str" cm="1">
        <f t="array" ref="AM454">IF(SUMPRODUCT(--(NOT(ISERR(SEARCH({"Drive","Firmware","Host","Kernel"},AD454)))))&gt;0,"1","0")</f>
        <v>0</v>
      </c>
      <c r="AN454" s="37">
        <v>0</v>
      </c>
      <c r="AO454" s="37">
        <v>1</v>
      </c>
      <c r="AP454" s="37">
        <f>parameters!$J$21*TechniqueData[[#This Row],[TAT Utility]]+parameters!$J$22*TechniqueData[[#This Row],[Count Utility]]</f>
        <v>0.33333333333333331</v>
      </c>
      <c r="AQ454" s="37">
        <f>(TechniqueData[[#This Row],[Total Top Att&amp;ck Score ]]-parameters!$D$19)/(parameters!$D$20-parameters!$D$19)</f>
        <v>271.70654998412698</v>
      </c>
      <c r="AR454" s="37">
        <f>IF(TechniqueData[[#This Row],[TAT Utility (unclipped)]]&gt;1,1, IF(TechniqueData[[#This Row],[TAT Utility (unclipped)]]&lt;0,0, TechniqueData[[#This Row],[TAT Utility (unclipped)]]) )</f>
        <v>1</v>
      </c>
      <c r="AS454" s="37">
        <f>(TechniqueData[[#This Row],[Ransomware (Total '# of ATT&amp;CK Observations)]]-parameters!$D$21)/(parameters!$D$22-parameters!$D$21)</f>
        <v>4.7619047619047616E-2</v>
      </c>
      <c r="AT454" s="37">
        <f>IF(TechniqueData[[#This Row],[Count Utility (unclipped)]]&gt;1,1, IF(TechniqueData[[#This Row],[Count Utility (unclipped)]]&lt;0,0, TechniqueData[[#This Row],[Count Utility (unclipped)]]) )</f>
        <v>4.7619047619047616E-2</v>
      </c>
      <c r="AU45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6.4930130948601663</v>
      </c>
    </row>
    <row r="455" spans="1:47" ht="68" x14ac:dyDescent="0.2">
      <c r="A455" s="37">
        <f>parameters!$J$21*TechniqueData[[#This Row],[TAT Utility]]+parameters!$J$22*TechniqueData[[#This Row],[Count Utility]]</f>
        <v>0.3</v>
      </c>
      <c r="B455" s="37">
        <f t="shared" si="7"/>
        <v>730.59489428571453</v>
      </c>
      <c r="C455" s="37" t="s">
        <v>1592</v>
      </c>
      <c r="D455" s="58" t="s">
        <v>1588</v>
      </c>
      <c r="E455" s="37" t="s">
        <v>1593</v>
      </c>
      <c r="F455" s="37">
        <v>1</v>
      </c>
      <c r="G455" s="37">
        <v>1</v>
      </c>
      <c r="H455" s="37">
        <f>parameters!$J$10*TechniqueData[[#This Row],[Before Utility]]+parameters!$J$11*TechniqueData[[#This Row],[After Utility]]</f>
        <v>0.1</v>
      </c>
      <c r="I455" s="37">
        <f>(TechniqueData[[#This Row],[Num. TID Before]]-parameters!$D$8)/(parameters!$D$9-parameters!$D$8)</f>
        <v>0.1</v>
      </c>
      <c r="J455" s="37">
        <f>IF(TechniqueData[[#This Row],[Before Utility (unclipped)]]&gt;1,1, IF(TechniqueData[[#This Row],[Before Utility (unclipped)]]&lt;0,0, TechniqueData[[#This Row],[Before Utility (unclipped)]]))</f>
        <v>0.1</v>
      </c>
      <c r="K455" s="37">
        <f>(TechniqueData[[#This Row],[Num. TID After]]-parameters!$D$10)/(parameters!$D$11-parameters!$D$10)</f>
        <v>0.1</v>
      </c>
      <c r="L455" s="37">
        <f>IF(TechniqueData[[#This Row],[After Utility (unclipped)]]&gt;1,1, IF(TechniqueData[[#This Row],[After Utility (unclipped)]]&lt;0,0, TechniqueData[[#This Row],[After Utility (unclipped)]]))</f>
        <v>0.1</v>
      </c>
      <c r="M455" s="37">
        <v>0</v>
      </c>
      <c r="N455" s="68">
        <v>0</v>
      </c>
      <c r="O455" s="68">
        <v>2</v>
      </c>
      <c r="P455" s="68">
        <v>0</v>
      </c>
      <c r="Q455" s="68">
        <v>0</v>
      </c>
      <c r="R455" s="69" t="s">
        <v>1594</v>
      </c>
      <c r="S455" s="69">
        <v>14</v>
      </c>
      <c r="T455" s="69" t="s">
        <v>1595</v>
      </c>
      <c r="U455" s="69">
        <v>17</v>
      </c>
      <c r="V455" s="37">
        <f>parameters!$J$4*TechniqueData[[#This Row],[Mitigations Utility]] + parameters!$J$5*TechniqueData[[#This Row],[Detections Utility]]</f>
        <v>0.30476171428571436</v>
      </c>
      <c r="W455" s="37">
        <v>31</v>
      </c>
      <c r="X455" s="37">
        <v>0.56363600000000003</v>
      </c>
      <c r="Y455" s="37">
        <v>0.56363600000000003</v>
      </c>
      <c r="Z455" s="37">
        <v>2</v>
      </c>
      <c r="AA455" s="37">
        <v>0.02</v>
      </c>
      <c r="AB455" s="37">
        <v>0.02</v>
      </c>
      <c r="AC455" s="37"/>
      <c r="AD455" s="58" t="s">
        <v>1591</v>
      </c>
      <c r="AE455" s="37" t="str" cm="1">
        <f t="array" ref="AE455">IF(SUMPRODUCT(--(NOT(ISERR(SEARCH({"Process","Command","Script","WMI","Module","Pipe","Service"},AD455)))))&gt;0,"1","0")</f>
        <v>1</v>
      </c>
      <c r="AF455" s="37">
        <v>451</v>
      </c>
      <c r="AG455" s="37" t="str" cm="1">
        <f t="array" ref="AG455">IF(SUMPRODUCT(--(NOT(ISERR(SEARCH({"Network","Firewall"},AD455)))))&gt;0,"1","0")</f>
        <v>1</v>
      </c>
      <c r="AH455" s="37">
        <v>451</v>
      </c>
      <c r="AI455" s="37" t="str" cm="1">
        <f t="array" ref="AI455">IF(SUMPRODUCT(--(NOT(ISERR(SEARCH({"File","Group","Logon","Schedule","User","Registry","Active","Application"},AD455)))))&gt;0,"1","0")</f>
        <v>1</v>
      </c>
      <c r="AJ455" s="37">
        <v>451</v>
      </c>
      <c r="AK455" s="37" t="str" cm="1">
        <f t="array" ref="AK455">IF(SUMPRODUCT(--(NOT(ISERR(SEARCH({"Cloud","Cluster","Container","Image","Instance","Pod","Snapshot","Volume"},AD455)))))&gt;0,"1","0")</f>
        <v>0</v>
      </c>
      <c r="AL455" s="37">
        <v>451</v>
      </c>
      <c r="AM455" s="37" t="str" cm="1">
        <f t="array" ref="AM455">IF(SUMPRODUCT(--(NOT(ISERR(SEARCH({"Drive","Firmware","Host","Kernel"},AD455)))))&gt;0,"1","0")</f>
        <v>0</v>
      </c>
      <c r="AN455" s="37">
        <v>0</v>
      </c>
      <c r="AO455" s="37">
        <v>0</v>
      </c>
      <c r="AP455" s="37">
        <f>parameters!$J$21*TechniqueData[[#This Row],[TAT Utility]]+parameters!$J$22*TechniqueData[[#This Row],[Count Utility]]</f>
        <v>0.3</v>
      </c>
      <c r="AQ455" s="37">
        <f>(TechniqueData[[#This Row],[Total Top Att&amp;ck Score ]]-parameters!$D$19)/(parameters!$D$20-parameters!$D$19)</f>
        <v>243.5316314285715</v>
      </c>
      <c r="AR455" s="37">
        <f>IF(TechniqueData[[#This Row],[TAT Utility (unclipped)]]&gt;1,1, IF(TechniqueData[[#This Row],[TAT Utility (unclipped)]]&lt;0,0, TechniqueData[[#This Row],[TAT Utility (unclipped)]]) )</f>
        <v>1</v>
      </c>
      <c r="AS455" s="37">
        <f>(TechniqueData[[#This Row],[Ransomware (Total '# of ATT&amp;CK Observations)]]-parameters!$D$21)/(parameters!$D$22-parameters!$D$21)</f>
        <v>0</v>
      </c>
      <c r="AT455" s="37">
        <f>IF(TechniqueData[[#This Row],[Count Utility (unclipped)]]&gt;1,1, IF(TechniqueData[[#This Row],[Count Utility (unclipped)]]&lt;0,0, TechniqueData[[#This Row],[Count Utility (unclipped)]]) )</f>
        <v>0</v>
      </c>
      <c r="AU45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56" spans="1:47" ht="68" x14ac:dyDescent="0.2">
      <c r="A456" s="37">
        <f>parameters!$J$21*TechniqueData[[#This Row],[TAT Utility]]+parameters!$J$22*TechniqueData[[#This Row],[Count Utility]]</f>
        <v>0.33333333333333331</v>
      </c>
      <c r="B456" s="37">
        <f t="shared" si="7"/>
        <v>1007.8718592857143</v>
      </c>
      <c r="C456" s="37" t="s">
        <v>1596</v>
      </c>
      <c r="D456" s="58" t="s">
        <v>1588</v>
      </c>
      <c r="E456" s="37" t="s">
        <v>1597</v>
      </c>
      <c r="F456" s="37">
        <v>1</v>
      </c>
      <c r="G456" s="37">
        <v>1</v>
      </c>
      <c r="H456" s="37">
        <f>parameters!$J$10*TechniqueData[[#This Row],[Before Utility]]+parameters!$J$11*TechniqueData[[#This Row],[After Utility]]</f>
        <v>0.1</v>
      </c>
      <c r="I456" s="37">
        <f>(TechniqueData[[#This Row],[Num. TID Before]]-parameters!$D$8)/(parameters!$D$9-parameters!$D$8)</f>
        <v>0.1</v>
      </c>
      <c r="J456" s="37">
        <f>IF(TechniqueData[[#This Row],[Before Utility (unclipped)]]&gt;1,1, IF(TechniqueData[[#This Row],[Before Utility (unclipped)]]&lt;0,0, TechniqueData[[#This Row],[Before Utility (unclipped)]]))</f>
        <v>0.1</v>
      </c>
      <c r="K456" s="37">
        <f>(TechniqueData[[#This Row],[Num. TID After]]-parameters!$D$10)/(parameters!$D$11-parameters!$D$10)</f>
        <v>0.1</v>
      </c>
      <c r="L456" s="37">
        <f>IF(TechniqueData[[#This Row],[After Utility (unclipped)]]&gt;1,1, IF(TechniqueData[[#This Row],[After Utility (unclipped)]]&lt;0,0, TechniqueData[[#This Row],[After Utility (unclipped)]]))</f>
        <v>0.1</v>
      </c>
      <c r="M456" s="37">
        <v>0</v>
      </c>
      <c r="N456" s="68">
        <v>0</v>
      </c>
      <c r="O456" s="68">
        <v>6</v>
      </c>
      <c r="P456" s="68">
        <v>7</v>
      </c>
      <c r="Q456" s="68">
        <v>1</v>
      </c>
      <c r="R456" s="69" t="s">
        <v>1598</v>
      </c>
      <c r="S456" s="69">
        <v>23</v>
      </c>
      <c r="T456" s="69" t="s">
        <v>1599</v>
      </c>
      <c r="U456" s="69">
        <v>18</v>
      </c>
      <c r="V456" s="37">
        <f>parameters!$J$4*TechniqueData[[#This Row],[Mitigations Utility]] + parameters!$J$5*TechniqueData[[#This Row],[Detections Utility]]</f>
        <v>0.45714309523809521</v>
      </c>
      <c r="W456" s="37">
        <v>41</v>
      </c>
      <c r="X456" s="37">
        <v>0.74545499999999998</v>
      </c>
      <c r="Y456" s="37">
        <v>0.74545499999999998</v>
      </c>
      <c r="Z456" s="37">
        <v>14</v>
      </c>
      <c r="AA456" s="37">
        <v>0.14000000000000001</v>
      </c>
      <c r="AB456" s="37">
        <v>0.14000000000000001</v>
      </c>
      <c r="AC456" s="37"/>
      <c r="AD456" s="58" t="s">
        <v>1591</v>
      </c>
      <c r="AE456" s="37" t="str" cm="1">
        <f t="array" ref="AE456">IF(SUMPRODUCT(--(NOT(ISERR(SEARCH({"Process","Command","Script","WMI","Module","Pipe","Service"},AD456)))))&gt;0,"1","0")</f>
        <v>1</v>
      </c>
      <c r="AF456" s="37">
        <v>452</v>
      </c>
      <c r="AG456" s="37" t="str" cm="1">
        <f t="array" ref="AG456">IF(SUMPRODUCT(--(NOT(ISERR(SEARCH({"Network","Firewall"},AD456)))))&gt;0,"1","0")</f>
        <v>1</v>
      </c>
      <c r="AH456" s="37">
        <v>452</v>
      </c>
      <c r="AI456" s="37" t="str" cm="1">
        <f t="array" ref="AI456">IF(SUMPRODUCT(--(NOT(ISERR(SEARCH({"File","Group","Logon","Schedule","User","Registry","Active","Application"},AD456)))))&gt;0,"1","0")</f>
        <v>1</v>
      </c>
      <c r="AJ456" s="37">
        <v>452</v>
      </c>
      <c r="AK456" s="37" t="str" cm="1">
        <f t="array" ref="AK456">IF(SUMPRODUCT(--(NOT(ISERR(SEARCH({"Cloud","Cluster","Container","Image","Instance","Pod","Snapshot","Volume"},AD456)))))&gt;0,"1","0")</f>
        <v>0</v>
      </c>
      <c r="AL456" s="37">
        <v>452</v>
      </c>
      <c r="AM456" s="37" t="str" cm="1">
        <f t="array" ref="AM456">IF(SUMPRODUCT(--(NOT(ISERR(SEARCH({"Drive","Firmware","Host","Kernel"},AD456)))))&gt;0,"1","0")</f>
        <v>0</v>
      </c>
      <c r="AN456" s="37">
        <v>0</v>
      </c>
      <c r="AO456" s="37">
        <v>1</v>
      </c>
      <c r="AP456" s="37">
        <f>parameters!$J$21*TechniqueData[[#This Row],[TAT Utility]]+parameters!$J$22*TechniqueData[[#This Row],[Count Utility]]</f>
        <v>0.33333333333333331</v>
      </c>
      <c r="AQ456" s="37">
        <f>(TechniqueData[[#This Row],[Total Top Att&amp;ck Score ]]-parameters!$D$19)/(parameters!$D$20-parameters!$D$19)</f>
        <v>335.95728642857142</v>
      </c>
      <c r="AR456" s="37">
        <f>IF(TechniqueData[[#This Row],[TAT Utility (unclipped)]]&gt;1,1, IF(TechniqueData[[#This Row],[TAT Utility (unclipped)]]&lt;0,0, TechniqueData[[#This Row],[TAT Utility (unclipped)]]) )</f>
        <v>1</v>
      </c>
      <c r="AS456" s="37">
        <f>(TechniqueData[[#This Row],[Ransomware (Total '# of ATT&amp;CK Observations)]]-parameters!$D$21)/(parameters!$D$22-parameters!$D$21)</f>
        <v>4.7619047619047616E-2</v>
      </c>
      <c r="AT456" s="37">
        <f>IF(TechniqueData[[#This Row],[Count Utility (unclipped)]]&gt;1,1, IF(TechniqueData[[#This Row],[Count Utility (unclipped)]]&lt;0,0, TechniqueData[[#This Row],[Count Utility (unclipped)]]) )</f>
        <v>4.7619047619047616E-2</v>
      </c>
      <c r="AU45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8.0227925340136057</v>
      </c>
    </row>
    <row r="457" spans="1:47" ht="136" x14ac:dyDescent="0.2">
      <c r="A457" s="37">
        <f>parameters!$J$21*TechniqueData[[#This Row],[TAT Utility]]+parameters!$J$22*TechniqueData[[#This Row],[Count Utility]]</f>
        <v>0.3</v>
      </c>
      <c r="B457" s="37">
        <f t="shared" si="7"/>
        <v>1577.3944339999998</v>
      </c>
      <c r="C457" s="37" t="s">
        <v>1600</v>
      </c>
      <c r="D457" s="58" t="s">
        <v>1601</v>
      </c>
      <c r="E457" s="37"/>
      <c r="F457" s="37">
        <v>1</v>
      </c>
      <c r="G457" s="37">
        <v>1</v>
      </c>
      <c r="H457" s="37">
        <f>parameters!$J$10*TechniqueData[[#This Row],[Before Utility]]+parameters!$J$11*TechniqueData[[#This Row],[After Utility]]</f>
        <v>0.1</v>
      </c>
      <c r="I457" s="37">
        <f>(TechniqueData[[#This Row],[Num. TID Before]]-parameters!$D$8)/(parameters!$D$9-parameters!$D$8)</f>
        <v>0.1</v>
      </c>
      <c r="J457" s="37">
        <f>IF(TechniqueData[[#This Row],[Before Utility (unclipped)]]&gt;1,1, IF(TechniqueData[[#This Row],[Before Utility (unclipped)]]&lt;0,0, TechniqueData[[#This Row],[Before Utility (unclipped)]]))</f>
        <v>0.1</v>
      </c>
      <c r="K457" s="37">
        <f>(TechniqueData[[#This Row],[Num. TID After]]-parameters!$D$10)/(parameters!$D$11-parameters!$D$10)</f>
        <v>0.1</v>
      </c>
      <c r="L457" s="37">
        <f>IF(TechniqueData[[#This Row],[After Utility (unclipped)]]&gt;1,1, IF(TechniqueData[[#This Row],[After Utility (unclipped)]]&lt;0,0, TechniqueData[[#This Row],[After Utility (unclipped)]]))</f>
        <v>0.1</v>
      </c>
      <c r="M457" s="37">
        <v>0.69861799999999996</v>
      </c>
      <c r="N457" s="68">
        <v>0</v>
      </c>
      <c r="O457" s="68">
        <v>8</v>
      </c>
      <c r="P457" s="68">
        <v>5</v>
      </c>
      <c r="Q457" s="68">
        <v>2</v>
      </c>
      <c r="R457" s="69"/>
      <c r="S457" s="69">
        <v>0</v>
      </c>
      <c r="T457" s="69"/>
      <c r="U457" s="69">
        <v>0</v>
      </c>
      <c r="V457" s="37">
        <f>parameters!$J$4*TechniqueData[[#This Row],[Mitigations Utility]] + parameters!$J$5*TechniqueData[[#This Row],[Detections Utility]]</f>
        <v>7.1428571428571425E-2</v>
      </c>
      <c r="W457" s="37">
        <v>0</v>
      </c>
      <c r="X457" s="37">
        <v>0</v>
      </c>
      <c r="Y457" s="37">
        <v>0</v>
      </c>
      <c r="Z457" s="37">
        <v>15</v>
      </c>
      <c r="AA457" s="37">
        <v>0.15</v>
      </c>
      <c r="AB457" s="37">
        <v>0.15</v>
      </c>
      <c r="AC457" s="37"/>
      <c r="AD457" s="58" t="s">
        <v>1602</v>
      </c>
      <c r="AE457" s="37" t="str" cm="1">
        <f t="array" ref="AE457">IF(SUMPRODUCT(--(NOT(ISERR(SEARCH({"Process","Command","Script","WMI","Module","Pipe","Service"},AD457)))))&gt;0,"1","0")</f>
        <v>1</v>
      </c>
      <c r="AF457" s="37">
        <v>453</v>
      </c>
      <c r="AG457" s="37" t="str" cm="1">
        <f t="array" ref="AG457">IF(SUMPRODUCT(--(NOT(ISERR(SEARCH({"Network","Firewall"},AD457)))))&gt;0,"1","0")</f>
        <v>0</v>
      </c>
      <c r="AH457" s="37">
        <v>453</v>
      </c>
      <c r="AI457" s="37" t="str" cm="1">
        <f t="array" ref="AI457">IF(SUMPRODUCT(--(NOT(ISERR(SEARCH({"File","Group","Logon","Schedule","User","Registry","Active","Application"},AD457)))))&gt;0,"1","0")</f>
        <v>1</v>
      </c>
      <c r="AJ457" s="37">
        <v>453</v>
      </c>
      <c r="AK457" s="37" t="str" cm="1">
        <f t="array" ref="AK457">IF(SUMPRODUCT(--(NOT(ISERR(SEARCH({"Cloud","Cluster","Container","Image","Instance","Pod","Snapshot","Volume"},AD457)))))&gt;0,"1","0")</f>
        <v>0</v>
      </c>
      <c r="AL457" s="37">
        <v>453</v>
      </c>
      <c r="AM457" s="37" t="str" cm="1">
        <f t="array" ref="AM457">IF(SUMPRODUCT(--(NOT(ISERR(SEARCH({"Drive","Firmware","Host","Kernel"},AD457)))))&gt;0,"1","0")</f>
        <v>1</v>
      </c>
      <c r="AN457" s="37">
        <v>0</v>
      </c>
      <c r="AO457" s="37">
        <v>0</v>
      </c>
      <c r="AP457" s="37">
        <f>parameters!$J$21*TechniqueData[[#This Row],[TAT Utility]]+parameters!$J$22*TechniqueData[[#This Row],[Count Utility]]</f>
        <v>0.3</v>
      </c>
      <c r="AQ457" s="37">
        <f>(TechniqueData[[#This Row],[Total Top Att&amp;ck Score ]]-parameters!$D$19)/(parameters!$D$20-parameters!$D$19)</f>
        <v>525.79814466666664</v>
      </c>
      <c r="AR457" s="37">
        <f>IF(TechniqueData[[#This Row],[TAT Utility (unclipped)]]&gt;1,1, IF(TechniqueData[[#This Row],[TAT Utility (unclipped)]]&lt;0,0, TechniqueData[[#This Row],[TAT Utility (unclipped)]]) )</f>
        <v>1</v>
      </c>
      <c r="AS457" s="37">
        <f>(TechniqueData[[#This Row],[Ransomware (Total '# of ATT&amp;CK Observations)]]-parameters!$D$21)/(parameters!$D$22-parameters!$D$21)</f>
        <v>0</v>
      </c>
      <c r="AT457" s="37">
        <f>IF(TechniqueData[[#This Row],[Count Utility (unclipped)]]&gt;1,1, IF(TechniqueData[[#This Row],[Count Utility (unclipped)]]&lt;0,0, TechniqueData[[#This Row],[Count Utility (unclipped)]]) )</f>
        <v>0</v>
      </c>
      <c r="AU45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58" spans="1:47" ht="34" x14ac:dyDescent="0.2">
      <c r="A458" s="37">
        <f>parameters!$J$21*TechniqueData[[#This Row],[TAT Utility]]+parameters!$J$22*TechniqueData[[#This Row],[Count Utility]]</f>
        <v>0.33333333333333331</v>
      </c>
      <c r="B458" s="37">
        <f t="shared" si="7"/>
        <v>216.30952380952382</v>
      </c>
      <c r="C458" s="37" t="s">
        <v>1603</v>
      </c>
      <c r="D458" s="58" t="s">
        <v>1601</v>
      </c>
      <c r="E458" s="37" t="s">
        <v>1604</v>
      </c>
      <c r="F458" s="37">
        <v>1</v>
      </c>
      <c r="G458" s="37">
        <v>1</v>
      </c>
      <c r="H458" s="37">
        <f>parameters!$J$10*TechniqueData[[#This Row],[Before Utility]]+parameters!$J$11*TechniqueData[[#This Row],[After Utility]]</f>
        <v>0.1</v>
      </c>
      <c r="I458" s="37">
        <f>(TechniqueData[[#This Row],[Num. TID Before]]-parameters!$D$8)/(parameters!$D$9-parameters!$D$8)</f>
        <v>0.1</v>
      </c>
      <c r="J458" s="37">
        <f>IF(TechniqueData[[#This Row],[Before Utility (unclipped)]]&gt;1,1, IF(TechniqueData[[#This Row],[Before Utility (unclipped)]]&lt;0,0, TechniqueData[[#This Row],[Before Utility (unclipped)]]))</f>
        <v>0.1</v>
      </c>
      <c r="K458" s="37">
        <f>(TechniqueData[[#This Row],[Num. TID After]]-parameters!$D$10)/(parameters!$D$11-parameters!$D$10)</f>
        <v>0.1</v>
      </c>
      <c r="L458" s="37">
        <f>IF(TechniqueData[[#This Row],[After Utility (unclipped)]]&gt;1,1, IF(TechniqueData[[#This Row],[After Utility (unclipped)]]&lt;0,0, TechniqueData[[#This Row],[After Utility (unclipped)]]))</f>
        <v>0.1</v>
      </c>
      <c r="M458" s="37">
        <v>0</v>
      </c>
      <c r="N458" s="68">
        <v>0</v>
      </c>
      <c r="O458" s="68">
        <v>4</v>
      </c>
      <c r="P458" s="68">
        <v>0</v>
      </c>
      <c r="Q458" s="68">
        <v>0</v>
      </c>
      <c r="R458" s="69"/>
      <c r="S458" s="69">
        <v>0</v>
      </c>
      <c r="T458" s="69"/>
      <c r="U458" s="69">
        <v>0</v>
      </c>
      <c r="V458" s="37">
        <f>parameters!$J$4*TechniqueData[[#This Row],[Mitigations Utility]] + parameters!$J$5*TechniqueData[[#This Row],[Detections Utility]]</f>
        <v>1.9047619047619046E-2</v>
      </c>
      <c r="W458" s="37">
        <v>0</v>
      </c>
      <c r="X458" s="37">
        <v>0</v>
      </c>
      <c r="Y458" s="37">
        <v>0</v>
      </c>
      <c r="Z458" s="37">
        <v>4</v>
      </c>
      <c r="AA458" s="37">
        <v>0.04</v>
      </c>
      <c r="AB458" s="37">
        <v>0.04</v>
      </c>
      <c r="AC458" s="37"/>
      <c r="AD458" s="58" t="s">
        <v>210</v>
      </c>
      <c r="AE458" s="37" t="str" cm="1">
        <f t="array" ref="AE458">IF(SUMPRODUCT(--(NOT(ISERR(SEARCH({"Process","Command","Script","WMI","Module","Pipe","Service"},AD458)))))&gt;0,"1","0")</f>
        <v>1</v>
      </c>
      <c r="AF458" s="37">
        <v>454</v>
      </c>
      <c r="AG458" s="37" t="str" cm="1">
        <f t="array" ref="AG458">IF(SUMPRODUCT(--(NOT(ISERR(SEARCH({"Network","Firewall"},AD458)))))&gt;0,"1","0")</f>
        <v>0</v>
      </c>
      <c r="AH458" s="37">
        <v>454</v>
      </c>
      <c r="AI458" s="37" t="str" cm="1">
        <f t="array" ref="AI458">IF(SUMPRODUCT(--(NOT(ISERR(SEARCH({"File","Group","Logon","Schedule","User","Registry","Active","Application"},AD458)))))&gt;0,"1","0")</f>
        <v>1</v>
      </c>
      <c r="AJ458" s="37">
        <v>454</v>
      </c>
      <c r="AK458" s="37" t="str" cm="1">
        <f t="array" ref="AK458">IF(SUMPRODUCT(--(NOT(ISERR(SEARCH({"Cloud","Cluster","Container","Image","Instance","Pod","Snapshot","Volume"},AD458)))))&gt;0,"1","0")</f>
        <v>0</v>
      </c>
      <c r="AL458" s="37">
        <v>454</v>
      </c>
      <c r="AM458" s="37" t="str" cm="1">
        <f t="array" ref="AM458">IF(SUMPRODUCT(--(NOT(ISERR(SEARCH({"Drive","Firmware","Host","Kernel"},AD458)))))&gt;0,"1","0")</f>
        <v>0</v>
      </c>
      <c r="AN458" s="37">
        <v>0</v>
      </c>
      <c r="AO458" s="37">
        <v>1</v>
      </c>
      <c r="AP458" s="37">
        <f>parameters!$J$21*TechniqueData[[#This Row],[TAT Utility]]+parameters!$J$22*TechniqueData[[#This Row],[Count Utility]]</f>
        <v>0.33333333333333331</v>
      </c>
      <c r="AQ458" s="37">
        <f>(TechniqueData[[#This Row],[Total Top Att&amp;ck Score ]]-parameters!$D$19)/(parameters!$D$20-parameters!$D$19)</f>
        <v>72.103174603174608</v>
      </c>
      <c r="AR458" s="37">
        <f>IF(TechniqueData[[#This Row],[TAT Utility (unclipped)]]&gt;1,1, IF(TechniqueData[[#This Row],[TAT Utility (unclipped)]]&lt;0,0, TechniqueData[[#This Row],[TAT Utility (unclipped)]]) )</f>
        <v>1</v>
      </c>
      <c r="AS458" s="37">
        <f>(TechniqueData[[#This Row],[Ransomware (Total '# of ATT&amp;CK Observations)]]-parameters!$D$21)/(parameters!$D$22-parameters!$D$21)</f>
        <v>4.7619047619047616E-2</v>
      </c>
      <c r="AT458" s="37">
        <f>IF(TechniqueData[[#This Row],[Count Utility (unclipped)]]&gt;1,1, IF(TechniqueData[[#This Row],[Count Utility (unclipped)]]&lt;0,0, TechniqueData[[#This Row],[Count Utility (unclipped)]]) )</f>
        <v>4.7619047619047616E-2</v>
      </c>
      <c r="AU45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1.7405517762660621</v>
      </c>
    </row>
    <row r="459" spans="1:47" ht="85" x14ac:dyDescent="0.2">
      <c r="A459" s="37">
        <f>parameters!$J$21*TechniqueData[[#This Row],[TAT Utility]]+parameters!$J$22*TechniqueData[[#This Row],[Count Utility]]</f>
        <v>0.3</v>
      </c>
      <c r="B459" s="37">
        <f t="shared" si="7"/>
        <v>303.50008671428571</v>
      </c>
      <c r="C459" s="37" t="s">
        <v>1605</v>
      </c>
      <c r="D459" s="58" t="s">
        <v>1601</v>
      </c>
      <c r="E459" s="37" t="s">
        <v>1606</v>
      </c>
      <c r="F459" s="37">
        <v>1</v>
      </c>
      <c r="G459" s="37">
        <v>1</v>
      </c>
      <c r="H459" s="37">
        <f>parameters!$J$10*TechniqueData[[#This Row],[Before Utility]]+parameters!$J$11*TechniqueData[[#This Row],[After Utility]]</f>
        <v>0.1</v>
      </c>
      <c r="I459" s="37">
        <f>(TechniqueData[[#This Row],[Num. TID Before]]-parameters!$D$8)/(parameters!$D$9-parameters!$D$8)</f>
        <v>0.1</v>
      </c>
      <c r="J459" s="37">
        <f>IF(TechniqueData[[#This Row],[Before Utility (unclipped)]]&gt;1,1, IF(TechniqueData[[#This Row],[Before Utility (unclipped)]]&lt;0,0, TechniqueData[[#This Row],[Before Utility (unclipped)]]))</f>
        <v>0.1</v>
      </c>
      <c r="K459" s="37">
        <f>(TechniqueData[[#This Row],[Num. TID After]]-parameters!$D$10)/(parameters!$D$11-parameters!$D$10)</f>
        <v>0.1</v>
      </c>
      <c r="L459" s="37">
        <f>IF(TechniqueData[[#This Row],[After Utility (unclipped)]]&gt;1,1, IF(TechniqueData[[#This Row],[After Utility (unclipped)]]&lt;0,0, TechniqueData[[#This Row],[After Utility (unclipped)]]))</f>
        <v>0.1</v>
      </c>
      <c r="M459" s="37">
        <v>0</v>
      </c>
      <c r="N459" s="68">
        <v>0</v>
      </c>
      <c r="O459" s="68">
        <v>2</v>
      </c>
      <c r="P459" s="68">
        <v>0</v>
      </c>
      <c r="Q459" s="68">
        <v>0</v>
      </c>
      <c r="R459" s="69" t="s">
        <v>141</v>
      </c>
      <c r="S459" s="69">
        <v>3</v>
      </c>
      <c r="T459" s="69" t="s">
        <v>584</v>
      </c>
      <c r="U459" s="69">
        <v>3</v>
      </c>
      <c r="V459" s="37">
        <f>parameters!$J$4*TechniqueData[[#This Row],[Mitigations Utility]] + parameters!$J$5*TechniqueData[[#This Row],[Detections Utility]]</f>
        <v>6.6666714285714287E-2</v>
      </c>
      <c r="W459" s="37">
        <v>6</v>
      </c>
      <c r="X459" s="37">
        <v>0.10909099999999999</v>
      </c>
      <c r="Y459" s="37">
        <v>0.10909099999999999</v>
      </c>
      <c r="Z459" s="37">
        <v>2</v>
      </c>
      <c r="AA459" s="37">
        <v>0.02</v>
      </c>
      <c r="AB459" s="37">
        <v>0.02</v>
      </c>
      <c r="AC459" s="37"/>
      <c r="AD459" s="58" t="s">
        <v>1607</v>
      </c>
      <c r="AE459" s="37" t="str" cm="1">
        <f t="array" ref="AE459">IF(SUMPRODUCT(--(NOT(ISERR(SEARCH({"Process","Command","Script","WMI","Module","Pipe","Service"},AD459)))))&gt;0,"1","0")</f>
        <v>1</v>
      </c>
      <c r="AF459" s="37">
        <v>455</v>
      </c>
      <c r="AG459" s="37" t="str" cm="1">
        <f t="array" ref="AG459">IF(SUMPRODUCT(--(NOT(ISERR(SEARCH({"Network","Firewall"},AD459)))))&gt;0,"1","0")</f>
        <v>0</v>
      </c>
      <c r="AH459" s="37">
        <v>455</v>
      </c>
      <c r="AI459" s="37" t="str" cm="1">
        <f t="array" ref="AI459">IF(SUMPRODUCT(--(NOT(ISERR(SEARCH({"File","Group","Logon","Schedule","User","Registry","Active","Application"},AD459)))))&gt;0,"1","0")</f>
        <v>1</v>
      </c>
      <c r="AJ459" s="37">
        <v>455</v>
      </c>
      <c r="AK459" s="37" t="str" cm="1">
        <f t="array" ref="AK459">IF(SUMPRODUCT(--(NOT(ISERR(SEARCH({"Cloud","Cluster","Container","Image","Instance","Pod","Snapshot","Volume"},AD459)))))&gt;0,"1","0")</f>
        <v>0</v>
      </c>
      <c r="AL459" s="37">
        <v>455</v>
      </c>
      <c r="AM459" s="37" t="str" cm="1">
        <f t="array" ref="AM459">IF(SUMPRODUCT(--(NOT(ISERR(SEARCH({"Drive","Firmware","Host","Kernel"},AD459)))))&gt;0,"1","0")</f>
        <v>0</v>
      </c>
      <c r="AN459" s="37">
        <v>0</v>
      </c>
      <c r="AO459" s="37">
        <v>0</v>
      </c>
      <c r="AP459" s="37">
        <f>parameters!$J$21*TechniqueData[[#This Row],[TAT Utility]]+parameters!$J$22*TechniqueData[[#This Row],[Count Utility]]</f>
        <v>0.3</v>
      </c>
      <c r="AQ459" s="37">
        <f>(TechniqueData[[#This Row],[Total Top Att&amp;ck Score ]]-parameters!$D$19)/(parameters!$D$20-parameters!$D$19)</f>
        <v>101.16669557142858</v>
      </c>
      <c r="AR459" s="37">
        <f>IF(TechniqueData[[#This Row],[TAT Utility (unclipped)]]&gt;1,1, IF(TechniqueData[[#This Row],[TAT Utility (unclipped)]]&lt;0,0, TechniqueData[[#This Row],[TAT Utility (unclipped)]]) )</f>
        <v>1</v>
      </c>
      <c r="AS459" s="37">
        <f>(TechniqueData[[#This Row],[Ransomware (Total '# of ATT&amp;CK Observations)]]-parameters!$D$21)/(parameters!$D$22-parameters!$D$21)</f>
        <v>0</v>
      </c>
      <c r="AT459" s="37">
        <f>IF(TechniqueData[[#This Row],[Count Utility (unclipped)]]&gt;1,1, IF(TechniqueData[[#This Row],[Count Utility (unclipped)]]&lt;0,0, TechniqueData[[#This Row],[Count Utility (unclipped)]]) )</f>
        <v>0</v>
      </c>
      <c r="AU45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60" spans="1:47" ht="51" x14ac:dyDescent="0.2">
      <c r="A460" s="37">
        <f>parameters!$J$21*TechniqueData[[#This Row],[TAT Utility]]+parameters!$J$22*TechniqueData[[#This Row],[Count Utility]]</f>
        <v>0.33333333333333331</v>
      </c>
      <c r="B460" s="37">
        <f t="shared" si="7"/>
        <v>451.9045011904762</v>
      </c>
      <c r="C460" s="37" t="s">
        <v>1608</v>
      </c>
      <c r="D460" s="58" t="s">
        <v>1601</v>
      </c>
      <c r="E460" s="37" t="s">
        <v>1609</v>
      </c>
      <c r="F460" s="37">
        <v>1</v>
      </c>
      <c r="G460" s="37">
        <v>1</v>
      </c>
      <c r="H460" s="37">
        <f>parameters!$J$10*TechniqueData[[#This Row],[Before Utility]]+parameters!$J$11*TechniqueData[[#This Row],[After Utility]]</f>
        <v>0.1</v>
      </c>
      <c r="I460" s="37">
        <f>(TechniqueData[[#This Row],[Num. TID Before]]-parameters!$D$8)/(parameters!$D$9-parameters!$D$8)</f>
        <v>0.1</v>
      </c>
      <c r="J460" s="37">
        <f>IF(TechniqueData[[#This Row],[Before Utility (unclipped)]]&gt;1,1, IF(TechniqueData[[#This Row],[Before Utility (unclipped)]]&lt;0,0, TechniqueData[[#This Row],[Before Utility (unclipped)]]))</f>
        <v>0.1</v>
      </c>
      <c r="K460" s="37">
        <f>(TechniqueData[[#This Row],[Num. TID After]]-parameters!$D$10)/(parameters!$D$11-parameters!$D$10)</f>
        <v>0.1</v>
      </c>
      <c r="L460" s="37">
        <f>IF(TechniqueData[[#This Row],[After Utility (unclipped)]]&gt;1,1, IF(TechniqueData[[#This Row],[After Utility (unclipped)]]&lt;0,0, TechniqueData[[#This Row],[After Utility (unclipped)]]))</f>
        <v>0.1</v>
      </c>
      <c r="M460" s="37">
        <v>0</v>
      </c>
      <c r="N460" s="68">
        <v>2</v>
      </c>
      <c r="O460" s="68">
        <v>19</v>
      </c>
      <c r="P460" s="68">
        <v>2</v>
      </c>
      <c r="Q460" s="68">
        <v>0</v>
      </c>
      <c r="R460" s="69">
        <v>2.5</v>
      </c>
      <c r="S460" s="69">
        <v>1</v>
      </c>
      <c r="T460" s="69" t="s">
        <v>1248</v>
      </c>
      <c r="U460" s="69">
        <v>3</v>
      </c>
      <c r="V460" s="37">
        <f>parameters!$J$4*TechniqueData[[#This Row],[Mitigations Utility]] + parameters!$J$5*TechniqueData[[#This Row],[Detections Utility]]</f>
        <v>0.14761890476190476</v>
      </c>
      <c r="W460" s="37">
        <v>4</v>
      </c>
      <c r="X460" s="37">
        <v>7.2727E-2</v>
      </c>
      <c r="Y460" s="37">
        <v>7.2727E-2</v>
      </c>
      <c r="Z460" s="37">
        <v>23</v>
      </c>
      <c r="AA460" s="37">
        <v>0.23</v>
      </c>
      <c r="AB460" s="37">
        <v>0.23</v>
      </c>
      <c r="AC460" s="37"/>
      <c r="AD460" s="58" t="s">
        <v>1610</v>
      </c>
      <c r="AE460" s="37" t="str" cm="1">
        <f t="array" ref="AE460">IF(SUMPRODUCT(--(NOT(ISERR(SEARCH({"Process","Command","Script","WMI","Module","Pipe","Service"},AD460)))))&gt;0,"1","0")</f>
        <v>1</v>
      </c>
      <c r="AF460" s="37">
        <v>456</v>
      </c>
      <c r="AG460" s="37" t="str" cm="1">
        <f t="array" ref="AG460">IF(SUMPRODUCT(--(NOT(ISERR(SEARCH({"Network","Firewall"},AD460)))))&gt;0,"1","0")</f>
        <v>0</v>
      </c>
      <c r="AH460" s="37">
        <v>456</v>
      </c>
      <c r="AI460" s="37" t="str" cm="1">
        <f t="array" ref="AI460">IF(SUMPRODUCT(--(NOT(ISERR(SEARCH({"File","Group","Logon","Schedule","User","Registry","Active","Application"},AD460)))))&gt;0,"1","0")</f>
        <v>1</v>
      </c>
      <c r="AJ460" s="37">
        <v>456</v>
      </c>
      <c r="AK460" s="37" t="str" cm="1">
        <f t="array" ref="AK460">IF(SUMPRODUCT(--(NOT(ISERR(SEARCH({"Cloud","Cluster","Container","Image","Instance","Pod","Snapshot","Volume"},AD460)))))&gt;0,"1","0")</f>
        <v>0</v>
      </c>
      <c r="AL460" s="37">
        <v>456</v>
      </c>
      <c r="AM460" s="37" t="str" cm="1">
        <f t="array" ref="AM460">IF(SUMPRODUCT(--(NOT(ISERR(SEARCH({"Drive","Firmware","Host","Kernel"},AD460)))))&gt;0,"1","0")</f>
        <v>0</v>
      </c>
      <c r="AN460" s="37">
        <v>0</v>
      </c>
      <c r="AO460" s="37">
        <v>1</v>
      </c>
      <c r="AP460" s="37">
        <f>parameters!$J$21*TechniqueData[[#This Row],[TAT Utility]]+parameters!$J$22*TechniqueData[[#This Row],[Count Utility]]</f>
        <v>0.33333333333333331</v>
      </c>
      <c r="AQ460" s="37">
        <f>(TechniqueData[[#This Row],[Total Top Att&amp;ck Score ]]-parameters!$D$19)/(parameters!$D$20-parameters!$D$19)</f>
        <v>150.63483373015873</v>
      </c>
      <c r="AR460" s="37">
        <f>IF(TechniqueData[[#This Row],[TAT Utility (unclipped)]]&gt;1,1, IF(TechniqueData[[#This Row],[TAT Utility (unclipped)]]&lt;0,0, TechniqueData[[#This Row],[TAT Utility (unclipped)]]) )</f>
        <v>1</v>
      </c>
      <c r="AS460" s="37">
        <f>(TechniqueData[[#This Row],[Ransomware (Total '# of ATT&amp;CK Observations)]]-parameters!$D$21)/(parameters!$D$22-parameters!$D$21)</f>
        <v>4.7619047619047616E-2</v>
      </c>
      <c r="AT460" s="37">
        <f>IF(TechniqueData[[#This Row],[Count Utility (unclipped)]]&gt;1,1, IF(TechniqueData[[#This Row],[Count Utility (unclipped)]]&lt;0,0, TechniqueData[[#This Row],[Count Utility (unclipped)]]) )</f>
        <v>4.7619047619047616E-2</v>
      </c>
      <c r="AU46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3.610353184051398</v>
      </c>
    </row>
    <row r="461" spans="1:47" ht="34" x14ac:dyDescent="0.2">
      <c r="A461" s="37">
        <f>parameters!$J$21*TechniqueData[[#This Row],[TAT Utility]]+parameters!$J$22*TechniqueData[[#This Row],[Count Utility]]</f>
        <v>0.33333333333333331</v>
      </c>
      <c r="B461" s="37">
        <f t="shared" si="7"/>
        <v>374.50952380952384</v>
      </c>
      <c r="C461" s="37" t="s">
        <v>1611</v>
      </c>
      <c r="D461" s="58" t="s">
        <v>1601</v>
      </c>
      <c r="E461" s="37" t="s">
        <v>1612</v>
      </c>
      <c r="F461" s="37">
        <v>1</v>
      </c>
      <c r="G461" s="37">
        <v>1</v>
      </c>
      <c r="H461" s="37">
        <f>parameters!$J$10*TechniqueData[[#This Row],[Before Utility]]+parameters!$J$11*TechniqueData[[#This Row],[After Utility]]</f>
        <v>0.1</v>
      </c>
      <c r="I461" s="37">
        <f>(TechniqueData[[#This Row],[Num. TID Before]]-parameters!$D$8)/(parameters!$D$9-parameters!$D$8)</f>
        <v>0.1</v>
      </c>
      <c r="J461" s="37">
        <f>IF(TechniqueData[[#This Row],[Before Utility (unclipped)]]&gt;1,1, IF(TechniqueData[[#This Row],[Before Utility (unclipped)]]&lt;0,0, TechniqueData[[#This Row],[Before Utility (unclipped)]]))</f>
        <v>0.1</v>
      </c>
      <c r="K461" s="37">
        <f>(TechniqueData[[#This Row],[Num. TID After]]-parameters!$D$10)/(parameters!$D$11-parameters!$D$10)</f>
        <v>0.1</v>
      </c>
      <c r="L461" s="37">
        <f>IF(TechniqueData[[#This Row],[After Utility (unclipped)]]&gt;1,1, IF(TechniqueData[[#This Row],[After Utility (unclipped)]]&lt;0,0, TechniqueData[[#This Row],[After Utility (unclipped)]]))</f>
        <v>0.1</v>
      </c>
      <c r="M461" s="37">
        <v>0</v>
      </c>
      <c r="N461" s="68">
        <v>0</v>
      </c>
      <c r="O461" s="68">
        <v>0</v>
      </c>
      <c r="P461" s="68">
        <v>0</v>
      </c>
      <c r="Q461" s="68">
        <v>0</v>
      </c>
      <c r="R461" s="69" t="s">
        <v>260</v>
      </c>
      <c r="S461" s="69">
        <v>5</v>
      </c>
      <c r="T461" s="69" t="s">
        <v>1613</v>
      </c>
      <c r="U461" s="69">
        <v>6</v>
      </c>
      <c r="V461" s="37">
        <f>parameters!$J$4*TechniqueData[[#This Row],[Mitigations Utility]] + parameters!$J$5*TechniqueData[[#This Row],[Detections Utility]]</f>
        <v>0.10476190476190478</v>
      </c>
      <c r="W461" s="37">
        <v>11</v>
      </c>
      <c r="X461" s="37">
        <v>0.2</v>
      </c>
      <c r="Y461" s="37">
        <v>0.2</v>
      </c>
      <c r="Z461" s="37">
        <v>0</v>
      </c>
      <c r="AA461" s="37">
        <v>0</v>
      </c>
      <c r="AB461" s="37">
        <v>0</v>
      </c>
      <c r="AC461" s="37"/>
      <c r="AD461" s="58" t="s">
        <v>1614</v>
      </c>
      <c r="AE461" s="37" t="str" cm="1">
        <f t="array" ref="AE461">IF(SUMPRODUCT(--(NOT(ISERR(SEARCH({"Process","Command","Script","WMI","Module","Pipe","Service"},AD461)))))&gt;0,"1","0")</f>
        <v>1</v>
      </c>
      <c r="AF461" s="37">
        <v>457</v>
      </c>
      <c r="AG461" s="37" t="str" cm="1">
        <f t="array" ref="AG461">IF(SUMPRODUCT(--(NOT(ISERR(SEARCH({"Network","Firewall"},AD461)))))&gt;0,"1","0")</f>
        <v>0</v>
      </c>
      <c r="AH461" s="37">
        <v>457</v>
      </c>
      <c r="AI461" s="37" t="str" cm="1">
        <f t="array" ref="AI461">IF(SUMPRODUCT(--(NOT(ISERR(SEARCH({"File","Group","Logon","Schedule","User","Registry","Active","Application"},AD461)))))&gt;0,"1","0")</f>
        <v>1</v>
      </c>
      <c r="AJ461" s="37">
        <v>457</v>
      </c>
      <c r="AK461" s="37" t="str" cm="1">
        <f t="array" ref="AK461">IF(SUMPRODUCT(--(NOT(ISERR(SEARCH({"Cloud","Cluster","Container","Image","Instance","Pod","Snapshot","Volume"},AD461)))))&gt;0,"1","0")</f>
        <v>0</v>
      </c>
      <c r="AL461" s="37">
        <v>457</v>
      </c>
      <c r="AM461" s="37" t="str" cm="1">
        <f t="array" ref="AM461">IF(SUMPRODUCT(--(NOT(ISERR(SEARCH({"Drive","Firmware","Host","Kernel"},AD461)))))&gt;0,"1","0")</f>
        <v>0</v>
      </c>
      <c r="AN461" s="37">
        <v>0</v>
      </c>
      <c r="AO461" s="37">
        <v>1</v>
      </c>
      <c r="AP461" s="37">
        <f>parameters!$J$21*TechniqueData[[#This Row],[TAT Utility]]+parameters!$J$22*TechniqueData[[#This Row],[Count Utility]]</f>
        <v>0.33333333333333331</v>
      </c>
      <c r="AQ461" s="37">
        <f>(TechniqueData[[#This Row],[Total Top Att&amp;ck Score ]]-parameters!$D$19)/(parameters!$D$20-parameters!$D$19)</f>
        <v>124.83650793650794</v>
      </c>
      <c r="AR461" s="37">
        <f>IF(TechniqueData[[#This Row],[TAT Utility (unclipped)]]&gt;1,1, IF(TechniqueData[[#This Row],[TAT Utility (unclipped)]]&lt;0,0, TechniqueData[[#This Row],[TAT Utility (unclipped)]]) )</f>
        <v>1</v>
      </c>
      <c r="AS461" s="37">
        <f>(TechniqueData[[#This Row],[Ransomware (Total '# of ATT&amp;CK Observations)]]-parameters!$D$21)/(parameters!$D$22-parameters!$D$21)</f>
        <v>4.7619047619047616E-2</v>
      </c>
      <c r="AT461" s="37">
        <f>IF(TechniqueData[[#This Row],[Count Utility (unclipped)]]&gt;1,1, IF(TechniqueData[[#This Row],[Count Utility (unclipped)]]&lt;0,0, TechniqueData[[#This Row],[Count Utility (unclipped)]]) )</f>
        <v>4.7619047619047616E-2</v>
      </c>
      <c r="AU46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2.9961073318216176</v>
      </c>
    </row>
    <row r="462" spans="1:47" ht="51" x14ac:dyDescent="0.2">
      <c r="A462" s="37">
        <f>parameters!$J$21*TechniqueData[[#This Row],[TAT Utility]]+parameters!$J$22*TechniqueData[[#This Row],[Count Utility]]</f>
        <v>0.3</v>
      </c>
      <c r="B462" s="37">
        <f t="shared" si="7"/>
        <v>200.75714285714287</v>
      </c>
      <c r="C462" s="37" t="s">
        <v>1615</v>
      </c>
      <c r="D462" s="58" t="s">
        <v>1601</v>
      </c>
      <c r="E462" s="37" t="s">
        <v>1616</v>
      </c>
      <c r="F462" s="37">
        <v>1</v>
      </c>
      <c r="G462" s="37">
        <v>1</v>
      </c>
      <c r="H462" s="37">
        <f>parameters!$J$10*TechniqueData[[#This Row],[Before Utility]]+parameters!$J$11*TechniqueData[[#This Row],[After Utility]]</f>
        <v>0.1</v>
      </c>
      <c r="I462" s="37">
        <f>(TechniqueData[[#This Row],[Num. TID Before]]-parameters!$D$8)/(parameters!$D$9-parameters!$D$8)</f>
        <v>0.1</v>
      </c>
      <c r="J462" s="37">
        <f>IF(TechniqueData[[#This Row],[Before Utility (unclipped)]]&gt;1,1, IF(TechniqueData[[#This Row],[Before Utility (unclipped)]]&lt;0,0, TechniqueData[[#This Row],[Before Utility (unclipped)]]))</f>
        <v>0.1</v>
      </c>
      <c r="K462" s="37">
        <f>(TechniqueData[[#This Row],[Num. TID After]]-parameters!$D$10)/(parameters!$D$11-parameters!$D$10)</f>
        <v>0.1</v>
      </c>
      <c r="L462" s="37">
        <f>IF(TechniqueData[[#This Row],[After Utility (unclipped)]]&gt;1,1, IF(TechniqueData[[#This Row],[After Utility (unclipped)]]&lt;0,0, TechniqueData[[#This Row],[After Utility (unclipped)]]))</f>
        <v>0.1</v>
      </c>
      <c r="M462" s="37">
        <v>0</v>
      </c>
      <c r="N462" s="68">
        <v>0</v>
      </c>
      <c r="O462" s="68">
        <v>2</v>
      </c>
      <c r="P462" s="68">
        <v>0</v>
      </c>
      <c r="Q462" s="68">
        <v>0</v>
      </c>
      <c r="R462" s="69"/>
      <c r="S462" s="69">
        <v>0</v>
      </c>
      <c r="T462" s="69"/>
      <c r="U462" s="69">
        <v>0</v>
      </c>
      <c r="V462" s="37">
        <f>parameters!$J$4*TechniqueData[[#This Row],[Mitigations Utility]] + parameters!$J$5*TechniqueData[[#This Row],[Detections Utility]]</f>
        <v>9.5238095238095229E-3</v>
      </c>
      <c r="W462" s="37">
        <v>0</v>
      </c>
      <c r="X462" s="37">
        <v>0</v>
      </c>
      <c r="Y462" s="37">
        <v>0</v>
      </c>
      <c r="Z462" s="37">
        <v>2</v>
      </c>
      <c r="AA462" s="37">
        <v>0.02</v>
      </c>
      <c r="AB462" s="37">
        <v>0.02</v>
      </c>
      <c r="AC462" s="37"/>
      <c r="AD462" s="58" t="s">
        <v>1617</v>
      </c>
      <c r="AE462" s="37" t="str" cm="1">
        <f t="array" ref="AE462">IF(SUMPRODUCT(--(NOT(ISERR(SEARCH({"Process","Command","Script","WMI","Module","Pipe","Service"},AD462)))))&gt;0,"1","0")</f>
        <v>0</v>
      </c>
      <c r="AF462" s="37">
        <v>458</v>
      </c>
      <c r="AG462" s="37" t="str" cm="1">
        <f t="array" ref="AG462">IF(SUMPRODUCT(--(NOT(ISERR(SEARCH({"Network","Firewall"},AD462)))))&gt;0,"1","0")</f>
        <v>0</v>
      </c>
      <c r="AH462" s="37">
        <v>458</v>
      </c>
      <c r="AI462" s="37" t="str" cm="1">
        <f t="array" ref="AI462">IF(SUMPRODUCT(--(NOT(ISERR(SEARCH({"File","Group","Logon","Schedule","User","Registry","Active","Application"},AD462)))))&gt;0,"1","0")</f>
        <v>1</v>
      </c>
      <c r="AJ462" s="37">
        <v>458</v>
      </c>
      <c r="AK462" s="37" t="str" cm="1">
        <f t="array" ref="AK462">IF(SUMPRODUCT(--(NOT(ISERR(SEARCH({"Cloud","Cluster","Container","Image","Instance","Pod","Snapshot","Volume"},AD462)))))&gt;0,"1","0")</f>
        <v>0</v>
      </c>
      <c r="AL462" s="37">
        <v>458</v>
      </c>
      <c r="AM462" s="37" t="str" cm="1">
        <f t="array" ref="AM462">IF(SUMPRODUCT(--(NOT(ISERR(SEARCH({"Drive","Firmware","Host","Kernel"},AD462)))))&gt;0,"1","0")</f>
        <v>1</v>
      </c>
      <c r="AN462" s="37">
        <v>0</v>
      </c>
      <c r="AO462" s="37">
        <v>0</v>
      </c>
      <c r="AP462" s="37">
        <f>parameters!$J$21*TechniqueData[[#This Row],[TAT Utility]]+parameters!$J$22*TechniqueData[[#This Row],[Count Utility]]</f>
        <v>0.3</v>
      </c>
      <c r="AQ462" s="37">
        <f>(TechniqueData[[#This Row],[Total Top Att&amp;ck Score ]]-parameters!$D$19)/(parameters!$D$20-parameters!$D$19)</f>
        <v>66.919047619047618</v>
      </c>
      <c r="AR462" s="37">
        <f>IF(TechniqueData[[#This Row],[TAT Utility (unclipped)]]&gt;1,1, IF(TechniqueData[[#This Row],[TAT Utility (unclipped)]]&lt;0,0, TechniqueData[[#This Row],[TAT Utility (unclipped)]]) )</f>
        <v>1</v>
      </c>
      <c r="AS462" s="37">
        <f>(TechniqueData[[#This Row],[Ransomware (Total '# of ATT&amp;CK Observations)]]-parameters!$D$21)/(parameters!$D$22-parameters!$D$21)</f>
        <v>0</v>
      </c>
      <c r="AT462" s="37">
        <f>IF(TechniqueData[[#This Row],[Count Utility (unclipped)]]&gt;1,1, IF(TechniqueData[[#This Row],[Count Utility (unclipped)]]&lt;0,0, TechniqueData[[#This Row],[Count Utility (unclipped)]]) )</f>
        <v>0</v>
      </c>
      <c r="AU46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63" spans="1:47" ht="68" x14ac:dyDescent="0.2">
      <c r="A463" s="37">
        <f>parameters!$J$21*TechniqueData[[#This Row],[TAT Utility]]+parameters!$J$22*TechniqueData[[#This Row],[Count Utility]]</f>
        <v>0.36666666666666664</v>
      </c>
      <c r="B463" s="37">
        <f t="shared" si="7"/>
        <v>428.63289595238098</v>
      </c>
      <c r="C463" s="37" t="s">
        <v>1618</v>
      </c>
      <c r="D463" s="58" t="s">
        <v>1601</v>
      </c>
      <c r="E463" s="37" t="s">
        <v>1619</v>
      </c>
      <c r="F463" s="37">
        <v>1</v>
      </c>
      <c r="G463" s="37">
        <v>1</v>
      </c>
      <c r="H463" s="37">
        <f>parameters!$J$10*TechniqueData[[#This Row],[Before Utility]]+parameters!$J$11*TechniqueData[[#This Row],[After Utility]]</f>
        <v>0.1</v>
      </c>
      <c r="I463" s="37">
        <f>(TechniqueData[[#This Row],[Num. TID Before]]-parameters!$D$8)/(parameters!$D$9-parameters!$D$8)</f>
        <v>0.1</v>
      </c>
      <c r="J463" s="37">
        <f>IF(TechniqueData[[#This Row],[Before Utility (unclipped)]]&gt;1,1, IF(TechniqueData[[#This Row],[Before Utility (unclipped)]]&lt;0,0, TechniqueData[[#This Row],[Before Utility (unclipped)]]))</f>
        <v>0.1</v>
      </c>
      <c r="K463" s="37">
        <f>(TechniqueData[[#This Row],[Num. TID After]]-parameters!$D$10)/(parameters!$D$11-parameters!$D$10)</f>
        <v>0.1</v>
      </c>
      <c r="L463" s="37">
        <f>IF(TechniqueData[[#This Row],[After Utility (unclipped)]]&gt;1,1, IF(TechniqueData[[#This Row],[After Utility (unclipped)]]&lt;0,0, TechniqueData[[#This Row],[After Utility (unclipped)]]))</f>
        <v>0.1</v>
      </c>
      <c r="M463" s="37">
        <v>0</v>
      </c>
      <c r="N463" s="68">
        <v>0</v>
      </c>
      <c r="O463" s="68">
        <v>0</v>
      </c>
      <c r="P463" s="68">
        <v>0</v>
      </c>
      <c r="Q463" s="68">
        <v>0</v>
      </c>
      <c r="R463" s="69" t="s">
        <v>1620</v>
      </c>
      <c r="S463" s="69">
        <v>7</v>
      </c>
      <c r="T463" s="69" t="s">
        <v>1621</v>
      </c>
      <c r="U463" s="69">
        <v>7</v>
      </c>
      <c r="V463" s="37">
        <f>parameters!$J$4*TechniqueData[[#This Row],[Mitigations Utility]] + parameters!$J$5*TechniqueData[[#This Row],[Detections Utility]]</f>
        <v>0.13333309523809525</v>
      </c>
      <c r="W463" s="37">
        <v>14</v>
      </c>
      <c r="X463" s="37">
        <v>0.25454500000000002</v>
      </c>
      <c r="Y463" s="37">
        <v>0.25454500000000002</v>
      </c>
      <c r="Z463" s="37">
        <v>0</v>
      </c>
      <c r="AA463" s="37">
        <v>0</v>
      </c>
      <c r="AB463" s="37">
        <v>0</v>
      </c>
      <c r="AC463" s="37"/>
      <c r="AD463" s="58" t="s">
        <v>1622</v>
      </c>
      <c r="AE463" s="37" t="str" cm="1">
        <f t="array" ref="AE463">IF(SUMPRODUCT(--(NOT(ISERR(SEARCH({"Process","Command","Script","WMI","Module","Pipe","Service"},AD463)))))&gt;0,"1","0")</f>
        <v>1</v>
      </c>
      <c r="AF463" s="37">
        <v>459</v>
      </c>
      <c r="AG463" s="37" t="str" cm="1">
        <f t="array" ref="AG463">IF(SUMPRODUCT(--(NOT(ISERR(SEARCH({"Network","Firewall"},AD463)))))&gt;0,"1","0")</f>
        <v>0</v>
      </c>
      <c r="AH463" s="37">
        <v>459</v>
      </c>
      <c r="AI463" s="37" t="str" cm="1">
        <f t="array" ref="AI463">IF(SUMPRODUCT(--(NOT(ISERR(SEARCH({"File","Group","Logon","Schedule","User","Registry","Active","Application"},AD463)))))&gt;0,"1","0")</f>
        <v>1</v>
      </c>
      <c r="AJ463" s="37">
        <v>459</v>
      </c>
      <c r="AK463" s="37" t="str" cm="1">
        <f t="array" ref="AK463">IF(SUMPRODUCT(--(NOT(ISERR(SEARCH({"Cloud","Cluster","Container","Image","Instance","Pod","Snapshot","Volume"},AD463)))))&gt;0,"1","0")</f>
        <v>1</v>
      </c>
      <c r="AL463" s="37">
        <v>459</v>
      </c>
      <c r="AM463" s="37" t="str" cm="1">
        <f t="array" ref="AM463">IF(SUMPRODUCT(--(NOT(ISERR(SEARCH({"Drive","Firmware","Host","Kernel"},AD463)))))&gt;0,"1","0")</f>
        <v>0</v>
      </c>
      <c r="AN463" s="37">
        <v>0</v>
      </c>
      <c r="AO463" s="37">
        <v>2</v>
      </c>
      <c r="AP463" s="37">
        <f>parameters!$J$21*TechniqueData[[#This Row],[TAT Utility]]+parameters!$J$22*TechniqueData[[#This Row],[Count Utility]]</f>
        <v>0.36666666666666664</v>
      </c>
      <c r="AQ463" s="37">
        <f>(TechniqueData[[#This Row],[Total Top Att&amp;ck Score ]]-parameters!$D$19)/(parameters!$D$20-parameters!$D$19)</f>
        <v>142.87763198412699</v>
      </c>
      <c r="AR463" s="37">
        <f>IF(TechniqueData[[#This Row],[TAT Utility (unclipped)]]&gt;1,1, IF(TechniqueData[[#This Row],[TAT Utility (unclipped)]]&lt;0,0, TechniqueData[[#This Row],[TAT Utility (unclipped)]]) )</f>
        <v>1</v>
      </c>
      <c r="AS463" s="37">
        <f>(TechniqueData[[#This Row],[Ransomware (Total '# of ATT&amp;CK Observations)]]-parameters!$D$21)/(parameters!$D$22-parameters!$D$21)</f>
        <v>9.5238095238095233E-2</v>
      </c>
      <c r="AT463" s="37">
        <f>IF(TechniqueData[[#This Row],[Count Utility (unclipped)]]&gt;1,1, IF(TechniqueData[[#This Row],[Count Utility (unclipped)]]&lt;0,0, TechniqueData[[#This Row],[Count Utility (unclipped)]]) )</f>
        <v>9.5238095238095233E-2</v>
      </c>
      <c r="AU46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6.8513158087679509</v>
      </c>
    </row>
    <row r="464" spans="1:47" ht="17" x14ac:dyDescent="0.2">
      <c r="A464" s="37">
        <f>parameters!$J$21*TechniqueData[[#This Row],[TAT Utility]]+parameters!$J$22*TechniqueData[[#This Row],[Count Utility]]</f>
        <v>0.3</v>
      </c>
      <c r="B464" s="37">
        <f t="shared" si="7"/>
        <v>394.50017533333335</v>
      </c>
      <c r="C464" s="37" t="s">
        <v>1623</v>
      </c>
      <c r="D464" s="58" t="s">
        <v>1601</v>
      </c>
      <c r="E464" s="37" t="s">
        <v>1624</v>
      </c>
      <c r="F464" s="37">
        <v>1</v>
      </c>
      <c r="G464" s="37">
        <v>1</v>
      </c>
      <c r="H464" s="37">
        <f>parameters!$J$10*TechniqueData[[#This Row],[Before Utility]]+parameters!$J$11*TechniqueData[[#This Row],[After Utility]]</f>
        <v>0.1</v>
      </c>
      <c r="I464" s="37">
        <f>(TechniqueData[[#This Row],[Num. TID Before]]-parameters!$D$8)/(parameters!$D$9-parameters!$D$8)</f>
        <v>0.1</v>
      </c>
      <c r="J464" s="37">
        <f>IF(TechniqueData[[#This Row],[Before Utility (unclipped)]]&gt;1,1, IF(TechniqueData[[#This Row],[Before Utility (unclipped)]]&lt;0,0, TechniqueData[[#This Row],[Before Utility (unclipped)]]))</f>
        <v>0.1</v>
      </c>
      <c r="K464" s="37">
        <f>(TechniqueData[[#This Row],[Num. TID After]]-parameters!$D$10)/(parameters!$D$11-parameters!$D$10)</f>
        <v>0.1</v>
      </c>
      <c r="L464" s="37">
        <f>IF(TechniqueData[[#This Row],[After Utility (unclipped)]]&gt;1,1, IF(TechniqueData[[#This Row],[After Utility (unclipped)]]&lt;0,0, TechniqueData[[#This Row],[After Utility (unclipped)]]))</f>
        <v>0.1</v>
      </c>
      <c r="M464" s="37">
        <v>0</v>
      </c>
      <c r="N464" s="68">
        <v>0</v>
      </c>
      <c r="O464" s="68">
        <v>0</v>
      </c>
      <c r="P464" s="68">
        <v>0</v>
      </c>
      <c r="Q464" s="68">
        <v>0</v>
      </c>
      <c r="R464" s="69" t="s">
        <v>734</v>
      </c>
      <c r="S464" s="69">
        <v>8</v>
      </c>
      <c r="T464" s="69" t="s">
        <v>1625</v>
      </c>
      <c r="U464" s="69">
        <v>4</v>
      </c>
      <c r="V464" s="37">
        <f>parameters!$J$4*TechniqueData[[#This Row],[Mitigations Utility]] + parameters!$J$5*TechniqueData[[#This Row],[Detections Utility]]</f>
        <v>0.11428580952380953</v>
      </c>
      <c r="W464" s="37">
        <v>12</v>
      </c>
      <c r="X464" s="37">
        <v>0.21818199999999999</v>
      </c>
      <c r="Y464" s="37">
        <v>0.21818199999999999</v>
      </c>
      <c r="Z464" s="37">
        <v>0</v>
      </c>
      <c r="AA464" s="37">
        <v>0</v>
      </c>
      <c r="AB464" s="37">
        <v>0</v>
      </c>
      <c r="AC464" s="37"/>
      <c r="AD464" s="58" t="s">
        <v>1626</v>
      </c>
      <c r="AE464" s="37" t="str" cm="1">
        <f t="array" ref="AE464">IF(SUMPRODUCT(--(NOT(ISERR(SEARCH({"Process","Command","Script","WMI","Module","Pipe","Service"},AD464)))))&gt;0,"1","0")</f>
        <v>1</v>
      </c>
      <c r="AF464" s="37">
        <v>460</v>
      </c>
      <c r="AG464" s="37" t="str" cm="1">
        <f t="array" ref="AG464">IF(SUMPRODUCT(--(NOT(ISERR(SEARCH({"Network","Firewall"},AD464)))))&gt;0,"1","0")</f>
        <v>0</v>
      </c>
      <c r="AH464" s="37">
        <v>460</v>
      </c>
      <c r="AI464" s="37" t="str" cm="1">
        <f t="array" ref="AI464">IF(SUMPRODUCT(--(NOT(ISERR(SEARCH({"File","Group","Logon","Schedule","User","Registry","Active","Application"},AD464)))))&gt;0,"1","0")</f>
        <v>1</v>
      </c>
      <c r="AJ464" s="37">
        <v>460</v>
      </c>
      <c r="AK464" s="37" t="str" cm="1">
        <f t="array" ref="AK464">IF(SUMPRODUCT(--(NOT(ISERR(SEARCH({"Cloud","Cluster","Container","Image","Instance","Pod","Snapshot","Volume"},AD464)))))&gt;0,"1","0")</f>
        <v>0</v>
      </c>
      <c r="AL464" s="37">
        <v>460</v>
      </c>
      <c r="AM464" s="37" t="str" cm="1">
        <f t="array" ref="AM464">IF(SUMPRODUCT(--(NOT(ISERR(SEARCH({"Drive","Firmware","Host","Kernel"},AD464)))))&gt;0,"1","0")</f>
        <v>0</v>
      </c>
      <c r="AN464" s="37">
        <v>0</v>
      </c>
      <c r="AO464" s="37">
        <v>0</v>
      </c>
      <c r="AP464" s="37">
        <f>parameters!$J$21*TechniqueData[[#This Row],[TAT Utility]]+parameters!$J$22*TechniqueData[[#This Row],[Count Utility]]</f>
        <v>0.3</v>
      </c>
      <c r="AQ464" s="37">
        <f>(TechniqueData[[#This Row],[Total Top Att&amp;ck Score ]]-parameters!$D$19)/(parameters!$D$20-parameters!$D$19)</f>
        <v>131.50005844444445</v>
      </c>
      <c r="AR464" s="37">
        <f>IF(TechniqueData[[#This Row],[TAT Utility (unclipped)]]&gt;1,1, IF(TechniqueData[[#This Row],[TAT Utility (unclipped)]]&lt;0,0, TechniqueData[[#This Row],[TAT Utility (unclipped)]]) )</f>
        <v>1</v>
      </c>
      <c r="AS464" s="37">
        <f>(TechniqueData[[#This Row],[Ransomware (Total '# of ATT&amp;CK Observations)]]-parameters!$D$21)/(parameters!$D$22-parameters!$D$21)</f>
        <v>0</v>
      </c>
      <c r="AT464" s="37">
        <f>IF(TechniqueData[[#This Row],[Count Utility (unclipped)]]&gt;1,1, IF(TechniqueData[[#This Row],[Count Utility (unclipped)]]&lt;0,0, TechniqueData[[#This Row],[Count Utility (unclipped)]]) )</f>
        <v>0</v>
      </c>
      <c r="AU46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65" spans="1:47" ht="34" x14ac:dyDescent="0.2">
      <c r="A465" s="37">
        <f>parameters!$J$21*TechniqueData[[#This Row],[TAT Utility]]+parameters!$J$22*TechniqueData[[#This Row],[Count Utility]]</f>
        <v>0.3</v>
      </c>
      <c r="B465" s="37">
        <f t="shared" si="7"/>
        <v>184.5</v>
      </c>
      <c r="C465" s="37" t="s">
        <v>1627</v>
      </c>
      <c r="D465" s="58" t="s">
        <v>1601</v>
      </c>
      <c r="E465" s="37" t="s">
        <v>1628</v>
      </c>
      <c r="F465" s="37">
        <v>1</v>
      </c>
      <c r="G465" s="37">
        <v>1</v>
      </c>
      <c r="H465" s="37">
        <f>parameters!$J$10*TechniqueData[[#This Row],[Before Utility]]+parameters!$J$11*TechniqueData[[#This Row],[After Utility]]</f>
        <v>0.1</v>
      </c>
      <c r="I465" s="37">
        <f>(TechniqueData[[#This Row],[Num. TID Before]]-parameters!$D$8)/(parameters!$D$9-parameters!$D$8)</f>
        <v>0.1</v>
      </c>
      <c r="J465" s="37">
        <f>IF(TechniqueData[[#This Row],[Before Utility (unclipped)]]&gt;1,1, IF(TechniqueData[[#This Row],[Before Utility (unclipped)]]&lt;0,0, TechniqueData[[#This Row],[Before Utility (unclipped)]]))</f>
        <v>0.1</v>
      </c>
      <c r="K465" s="37">
        <f>(TechniqueData[[#This Row],[Num. TID After]]-parameters!$D$10)/(parameters!$D$11-parameters!$D$10)</f>
        <v>0.1</v>
      </c>
      <c r="L465" s="37">
        <f>IF(TechniqueData[[#This Row],[After Utility (unclipped)]]&gt;1,1, IF(TechniqueData[[#This Row],[After Utility (unclipped)]]&lt;0,0, TechniqueData[[#This Row],[After Utility (unclipped)]]))</f>
        <v>0.1</v>
      </c>
      <c r="M465" s="37">
        <v>0</v>
      </c>
      <c r="N465" s="68">
        <v>0</v>
      </c>
      <c r="O465" s="68">
        <v>0</v>
      </c>
      <c r="P465" s="68">
        <v>0</v>
      </c>
      <c r="Q465" s="68">
        <v>0</v>
      </c>
      <c r="R465" s="69"/>
      <c r="S465" s="69">
        <v>0</v>
      </c>
      <c r="T465" s="69" t="s">
        <v>1629</v>
      </c>
      <c r="U465" s="69">
        <v>0</v>
      </c>
      <c r="V465" s="37">
        <f>parameters!$J$4*TechniqueData[[#This Row],[Mitigations Utility]] + parameters!$J$5*TechniqueData[[#This Row],[Detections Utility]]</f>
        <v>0</v>
      </c>
      <c r="W465" s="37">
        <v>0</v>
      </c>
      <c r="X465" s="37">
        <v>0</v>
      </c>
      <c r="Y465" s="37">
        <v>0</v>
      </c>
      <c r="Z465" s="37">
        <v>0</v>
      </c>
      <c r="AA465" s="37">
        <v>0</v>
      </c>
      <c r="AB465" s="37">
        <v>0</v>
      </c>
      <c r="AC465" s="37"/>
      <c r="AD465" s="58" t="s">
        <v>1630</v>
      </c>
      <c r="AE465" s="37" t="str" cm="1">
        <f t="array" ref="AE465">IF(SUMPRODUCT(--(NOT(ISERR(SEARCH({"Process","Command","Script","WMI","Module","Pipe","Service"},AD465)))))&gt;0,"1","0")</f>
        <v>1</v>
      </c>
      <c r="AF465" s="37">
        <v>461</v>
      </c>
      <c r="AG465" s="37" t="str" cm="1">
        <f t="array" ref="AG465">IF(SUMPRODUCT(--(NOT(ISERR(SEARCH({"Network","Firewall"},AD465)))))&gt;0,"1","0")</f>
        <v>0</v>
      </c>
      <c r="AH465" s="37">
        <v>461</v>
      </c>
      <c r="AI465" s="37" t="str" cm="1">
        <f t="array" ref="AI465">IF(SUMPRODUCT(--(NOT(ISERR(SEARCH({"File","Group","Logon","Schedule","User","Registry","Active","Application"},AD465)))))&gt;0,"1","0")</f>
        <v>1</v>
      </c>
      <c r="AJ465" s="37">
        <v>461</v>
      </c>
      <c r="AK465" s="37" t="str" cm="1">
        <f t="array" ref="AK465">IF(SUMPRODUCT(--(NOT(ISERR(SEARCH({"Cloud","Cluster","Container","Image","Instance","Pod","Snapshot","Volume"},AD465)))))&gt;0,"1","0")</f>
        <v>0</v>
      </c>
      <c r="AL465" s="37">
        <v>461</v>
      </c>
      <c r="AM465" s="37" t="str" cm="1">
        <f t="array" ref="AM465">IF(SUMPRODUCT(--(NOT(ISERR(SEARCH({"Drive","Firmware","Host","Kernel"},AD465)))))&gt;0,"1","0")</f>
        <v>0</v>
      </c>
      <c r="AN465" s="37">
        <v>0</v>
      </c>
      <c r="AO465" s="37"/>
      <c r="AP465" s="37">
        <f>parameters!$J$21*TechniqueData[[#This Row],[TAT Utility]]+parameters!$J$22*TechniqueData[[#This Row],[Count Utility]]</f>
        <v>0.3</v>
      </c>
      <c r="AQ465" s="37">
        <f>(TechniqueData[[#This Row],[Total Top Att&amp;ck Score ]]-parameters!$D$19)/(parameters!$D$20-parameters!$D$19)</f>
        <v>61.5</v>
      </c>
      <c r="AR465" s="37">
        <f>IF(TechniqueData[[#This Row],[TAT Utility (unclipped)]]&gt;1,1, IF(TechniqueData[[#This Row],[TAT Utility (unclipped)]]&lt;0,0, TechniqueData[[#This Row],[TAT Utility (unclipped)]]) )</f>
        <v>1</v>
      </c>
      <c r="AS465" s="37">
        <f>(TechniqueData[[#This Row],[Ransomware (Total '# of ATT&amp;CK Observations)]]-parameters!$D$21)/(parameters!$D$22-parameters!$D$21)</f>
        <v>0</v>
      </c>
      <c r="AT465" s="37">
        <f>IF(TechniqueData[[#This Row],[Count Utility (unclipped)]]&gt;1,1, IF(TechniqueData[[#This Row],[Count Utility (unclipped)]]&lt;0,0, TechniqueData[[#This Row],[Count Utility (unclipped)]]) )</f>
        <v>0</v>
      </c>
      <c r="AU46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66" spans="1:47" ht="34" x14ac:dyDescent="0.2">
      <c r="A466" s="37">
        <f>parameters!$J$21*TechniqueData[[#This Row],[TAT Utility]]+parameters!$J$22*TechniqueData[[#This Row],[Count Utility]]</f>
        <v>0.3</v>
      </c>
      <c r="B466" s="37">
        <f t="shared" si="7"/>
        <v>184.9</v>
      </c>
      <c r="C466" s="37" t="s">
        <v>1631</v>
      </c>
      <c r="D466" s="58" t="s">
        <v>1601</v>
      </c>
      <c r="E466" s="37" t="s">
        <v>1632</v>
      </c>
      <c r="F466" s="37">
        <v>1</v>
      </c>
      <c r="G466" s="37">
        <v>1</v>
      </c>
      <c r="H466" s="37">
        <f>parameters!$J$10*TechniqueData[[#This Row],[Before Utility]]+parameters!$J$11*TechniqueData[[#This Row],[After Utility]]</f>
        <v>0.1</v>
      </c>
      <c r="I466" s="37">
        <f>(TechniqueData[[#This Row],[Num. TID Before]]-parameters!$D$8)/(parameters!$D$9-parameters!$D$8)</f>
        <v>0.1</v>
      </c>
      <c r="J466" s="37">
        <f>IF(TechniqueData[[#This Row],[Before Utility (unclipped)]]&gt;1,1, IF(TechniqueData[[#This Row],[Before Utility (unclipped)]]&lt;0,0, TechniqueData[[#This Row],[Before Utility (unclipped)]]))</f>
        <v>0.1</v>
      </c>
      <c r="K466" s="37">
        <f>(TechniqueData[[#This Row],[Num. TID After]]-parameters!$D$10)/(parameters!$D$11-parameters!$D$10)</f>
        <v>0.1</v>
      </c>
      <c r="L466" s="37">
        <f>IF(TechniqueData[[#This Row],[After Utility (unclipped)]]&gt;1,1, IF(TechniqueData[[#This Row],[After Utility (unclipped)]]&lt;0,0, TechniqueData[[#This Row],[After Utility (unclipped)]]))</f>
        <v>0.1</v>
      </c>
      <c r="M466" s="37">
        <v>0</v>
      </c>
      <c r="N466" s="68">
        <v>0</v>
      </c>
      <c r="O466" s="68">
        <v>0</v>
      </c>
      <c r="P466" s="68">
        <v>0</v>
      </c>
      <c r="Q466" s="68">
        <v>0</v>
      </c>
      <c r="R466" s="69"/>
      <c r="S466" s="69">
        <v>0</v>
      </c>
      <c r="T466" s="69" t="s">
        <v>1633</v>
      </c>
      <c r="U466" s="69">
        <v>0</v>
      </c>
      <c r="V466" s="37">
        <f>parameters!$J$4*TechniqueData[[#This Row],[Mitigations Utility]] + parameters!$J$5*TechniqueData[[#This Row],[Detections Utility]]</f>
        <v>0</v>
      </c>
      <c r="W466" s="37">
        <v>0</v>
      </c>
      <c r="X466" s="37">
        <v>0</v>
      </c>
      <c r="Y466" s="37">
        <v>0</v>
      </c>
      <c r="Z466" s="37">
        <v>0</v>
      </c>
      <c r="AA466" s="37">
        <v>0</v>
      </c>
      <c r="AB466" s="37">
        <v>0</v>
      </c>
      <c r="AC466" s="37"/>
      <c r="AD466" s="58" t="s">
        <v>210</v>
      </c>
      <c r="AE466" s="37" t="str" cm="1">
        <f t="array" ref="AE466">IF(SUMPRODUCT(--(NOT(ISERR(SEARCH({"Process","Command","Script","WMI","Module","Pipe","Service"},AD466)))))&gt;0,"1","0")</f>
        <v>1</v>
      </c>
      <c r="AF466" s="37">
        <v>462</v>
      </c>
      <c r="AG466" s="37" t="str" cm="1">
        <f t="array" ref="AG466">IF(SUMPRODUCT(--(NOT(ISERR(SEARCH({"Network","Firewall"},AD466)))))&gt;0,"1","0")</f>
        <v>0</v>
      </c>
      <c r="AH466" s="37">
        <v>462</v>
      </c>
      <c r="AI466" s="37" t="str" cm="1">
        <f t="array" ref="AI466">IF(SUMPRODUCT(--(NOT(ISERR(SEARCH({"File","Group","Logon","Schedule","User","Registry","Active","Application"},AD466)))))&gt;0,"1","0")</f>
        <v>1</v>
      </c>
      <c r="AJ466" s="37">
        <v>462</v>
      </c>
      <c r="AK466" s="37" t="str" cm="1">
        <f t="array" ref="AK466">IF(SUMPRODUCT(--(NOT(ISERR(SEARCH({"Cloud","Cluster","Container","Image","Instance","Pod","Snapshot","Volume"},AD466)))))&gt;0,"1","0")</f>
        <v>0</v>
      </c>
      <c r="AL466" s="37">
        <v>462</v>
      </c>
      <c r="AM466" s="37" t="str" cm="1">
        <f t="array" ref="AM466">IF(SUMPRODUCT(--(NOT(ISERR(SEARCH({"Drive","Firmware","Host","Kernel"},AD466)))))&gt;0,"1","0")</f>
        <v>0</v>
      </c>
      <c r="AN466" s="37">
        <v>0</v>
      </c>
      <c r="AO466" s="37"/>
      <c r="AP466" s="37">
        <f>parameters!$J$21*TechniqueData[[#This Row],[TAT Utility]]+parameters!$J$22*TechniqueData[[#This Row],[Count Utility]]</f>
        <v>0.3</v>
      </c>
      <c r="AQ466" s="37">
        <f>(TechniqueData[[#This Row],[Total Top Att&amp;ck Score ]]-parameters!$D$19)/(parameters!$D$20-parameters!$D$19)</f>
        <v>61.633333333333333</v>
      </c>
      <c r="AR466" s="37">
        <f>IF(TechniqueData[[#This Row],[TAT Utility (unclipped)]]&gt;1,1, IF(TechniqueData[[#This Row],[TAT Utility (unclipped)]]&lt;0,0, TechniqueData[[#This Row],[TAT Utility (unclipped)]]) )</f>
        <v>1</v>
      </c>
      <c r="AS466" s="37">
        <f>(TechniqueData[[#This Row],[Ransomware (Total '# of ATT&amp;CK Observations)]]-parameters!$D$21)/(parameters!$D$22-parameters!$D$21)</f>
        <v>0</v>
      </c>
      <c r="AT466" s="37">
        <f>IF(TechniqueData[[#This Row],[Count Utility (unclipped)]]&gt;1,1, IF(TechniqueData[[#This Row],[Count Utility (unclipped)]]&lt;0,0, TechniqueData[[#This Row],[Count Utility (unclipped)]]) )</f>
        <v>0</v>
      </c>
      <c r="AU46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67" spans="1:47" ht="17" x14ac:dyDescent="0.2">
      <c r="A467" s="37">
        <f>parameters!$J$21*TechniqueData[[#This Row],[TAT Utility]]+parameters!$J$22*TechniqueData[[#This Row],[Count Utility]]</f>
        <v>0.3</v>
      </c>
      <c r="B467" s="37">
        <f t="shared" si="7"/>
        <v>2091.2428571428572</v>
      </c>
      <c r="C467" s="37" t="s">
        <v>1634</v>
      </c>
      <c r="D467" s="58" t="s">
        <v>1601</v>
      </c>
      <c r="E467" s="37" t="s">
        <v>1635</v>
      </c>
      <c r="F467" s="37">
        <v>1</v>
      </c>
      <c r="G467" s="37">
        <v>1</v>
      </c>
      <c r="H467" s="37">
        <f>parameters!$J$10*TechniqueData[[#This Row],[Before Utility]]+parameters!$J$11*TechniqueData[[#This Row],[After Utility]]</f>
        <v>0.1</v>
      </c>
      <c r="I467" s="37">
        <f>(TechniqueData[[#This Row],[Num. TID Before]]-parameters!$D$8)/(parameters!$D$9-parameters!$D$8)</f>
        <v>0.1</v>
      </c>
      <c r="J467" s="37">
        <f>IF(TechniqueData[[#This Row],[Before Utility (unclipped)]]&gt;1,1, IF(TechniqueData[[#This Row],[Before Utility (unclipped)]]&lt;0,0, TechniqueData[[#This Row],[Before Utility (unclipped)]]))</f>
        <v>0.1</v>
      </c>
      <c r="K467" s="37">
        <f>(TechniqueData[[#This Row],[Num. TID After]]-parameters!$D$10)/(parameters!$D$11-parameters!$D$10)</f>
        <v>0.1</v>
      </c>
      <c r="L467" s="37">
        <f>IF(TechniqueData[[#This Row],[After Utility (unclipped)]]&gt;1,1, IF(TechniqueData[[#This Row],[After Utility (unclipped)]]&lt;0,0, TechniqueData[[#This Row],[After Utility (unclipped)]]))</f>
        <v>0.1</v>
      </c>
      <c r="M467" s="37">
        <v>1</v>
      </c>
      <c r="N467" s="68">
        <v>0</v>
      </c>
      <c r="O467" s="68">
        <v>3</v>
      </c>
      <c r="P467" s="68">
        <v>3</v>
      </c>
      <c r="Q467" s="68">
        <v>0</v>
      </c>
      <c r="R467" s="69"/>
      <c r="S467" s="69"/>
      <c r="T467" s="69"/>
      <c r="U467" s="69"/>
      <c r="V467" s="37">
        <f>parameters!$J$4*TechniqueData[[#This Row],[Mitigations Utility]] + parameters!$J$5*TechniqueData[[#This Row],[Detections Utility]]</f>
        <v>2.8571428571428567E-2</v>
      </c>
      <c r="W467" s="37">
        <v>0</v>
      </c>
      <c r="X467" s="37">
        <v>0</v>
      </c>
      <c r="Y467" s="37">
        <v>0</v>
      </c>
      <c r="Z467" s="37">
        <v>6</v>
      </c>
      <c r="AA467" s="37">
        <v>0.06</v>
      </c>
      <c r="AB467" s="37">
        <v>0.06</v>
      </c>
      <c r="AC467" s="37"/>
      <c r="AD467" s="58" t="s">
        <v>1636</v>
      </c>
      <c r="AE467" s="37" t="str" cm="1">
        <f t="array" ref="AE467">IF(SUMPRODUCT(--(NOT(ISERR(SEARCH({"Process","Command","Script","WMI","Module","Pipe","Service"},AD467)))))&gt;0,"1","0")</f>
        <v>1</v>
      </c>
      <c r="AF467" s="37">
        <v>463</v>
      </c>
      <c r="AG467" s="37" t="str" cm="1">
        <f t="array" ref="AG467">IF(SUMPRODUCT(--(NOT(ISERR(SEARCH({"Network","Firewall"},AD467)))))&gt;0,"1","0")</f>
        <v>0</v>
      </c>
      <c r="AH467" s="37">
        <v>463</v>
      </c>
      <c r="AI467" s="37" t="str" cm="1">
        <f t="array" ref="AI467">IF(SUMPRODUCT(--(NOT(ISERR(SEARCH({"File","Group","Logon","Schedule","User","Registry","Active","Application"},AD467)))))&gt;0,"1","0")</f>
        <v>0</v>
      </c>
      <c r="AJ467" s="37">
        <v>463</v>
      </c>
      <c r="AK467" s="37" t="str" cm="1">
        <f t="array" ref="AK467">IF(SUMPRODUCT(--(NOT(ISERR(SEARCH({"Cloud","Cluster","Container","Image","Instance","Pod","Snapshot","Volume"},AD467)))))&gt;0,"1","0")</f>
        <v>0</v>
      </c>
      <c r="AL467" s="37">
        <v>463</v>
      </c>
      <c r="AM467" s="37" t="str" cm="1">
        <f t="array" ref="AM467">IF(SUMPRODUCT(--(NOT(ISERR(SEARCH({"Drive","Firmware","Host","Kernel"},AD467)))))&gt;0,"1","0")</f>
        <v>0</v>
      </c>
      <c r="AN467" s="37">
        <v>0</v>
      </c>
      <c r="AO467" s="37"/>
      <c r="AP467" s="37">
        <f>parameters!$J$21*TechniqueData[[#This Row],[TAT Utility]]+parameters!$J$22*TechniqueData[[#This Row],[Count Utility]]</f>
        <v>0.3</v>
      </c>
      <c r="AQ467" s="37">
        <f>(TechniqueData[[#This Row],[Total Top Att&amp;ck Score ]]-parameters!$D$19)/(parameters!$D$20-parameters!$D$19)</f>
        <v>697.08095238095245</v>
      </c>
      <c r="AR467" s="37">
        <f>IF(TechniqueData[[#This Row],[TAT Utility (unclipped)]]&gt;1,1, IF(TechniqueData[[#This Row],[TAT Utility (unclipped)]]&lt;0,0, TechniqueData[[#This Row],[TAT Utility (unclipped)]]) )</f>
        <v>1</v>
      </c>
      <c r="AS467" s="37">
        <f>(TechniqueData[[#This Row],[Ransomware (Total '# of ATT&amp;CK Observations)]]-parameters!$D$21)/(parameters!$D$22-parameters!$D$21)</f>
        <v>0</v>
      </c>
      <c r="AT467" s="37">
        <f>IF(TechniqueData[[#This Row],[Count Utility (unclipped)]]&gt;1,1, IF(TechniqueData[[#This Row],[Count Utility (unclipped)]]&lt;0,0, TechniqueData[[#This Row],[Count Utility (unclipped)]]) )</f>
        <v>0</v>
      </c>
      <c r="AU46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68" spans="1:47" ht="34" x14ac:dyDescent="0.2">
      <c r="A468" s="37">
        <f>parameters!$J$21*TechniqueData[[#This Row],[TAT Utility]]+parameters!$J$22*TechniqueData[[#This Row],[Count Utility]]</f>
        <v>0.3</v>
      </c>
      <c r="B468" s="37">
        <f t="shared" si="7"/>
        <v>185.70000000000002</v>
      </c>
      <c r="C468" s="37" t="s">
        <v>3806</v>
      </c>
      <c r="D468" s="58" t="s">
        <v>1601</v>
      </c>
      <c r="E468" s="37" t="s">
        <v>3807</v>
      </c>
      <c r="F468" s="37">
        <v>1</v>
      </c>
      <c r="G468" s="37">
        <v>1</v>
      </c>
      <c r="H468" s="37">
        <f>parameters!$J$10*TechniqueData[[#This Row],[Before Utility]]+parameters!$J$11*TechniqueData[[#This Row],[After Utility]]</f>
        <v>0.1</v>
      </c>
      <c r="I468" s="37">
        <f>(TechniqueData[[#This Row],[Num. TID Before]]-parameters!$D$8)/(parameters!$D$9-parameters!$D$8)</f>
        <v>0.1</v>
      </c>
      <c r="J468" s="37">
        <f>IF(TechniqueData[[#This Row],[Before Utility (unclipped)]]&gt;1,1, IF(TechniqueData[[#This Row],[Before Utility (unclipped)]]&lt;0,0, TechniqueData[[#This Row],[Before Utility (unclipped)]]))</f>
        <v>0.1</v>
      </c>
      <c r="K468" s="37">
        <f>(TechniqueData[[#This Row],[Num. TID After]]-parameters!$D$10)/(parameters!$D$11-parameters!$D$10)</f>
        <v>0.1</v>
      </c>
      <c r="L468" s="37">
        <f>IF(TechniqueData[[#This Row],[After Utility (unclipped)]]&gt;1,1, IF(TechniqueData[[#This Row],[After Utility (unclipped)]]&lt;0,0, TechniqueData[[#This Row],[After Utility (unclipped)]]))</f>
        <v>0.1</v>
      </c>
      <c r="M468" s="37">
        <v>0</v>
      </c>
      <c r="N468" s="68">
        <v>0</v>
      </c>
      <c r="O468" s="68">
        <v>0</v>
      </c>
      <c r="P468" s="68">
        <v>0</v>
      </c>
      <c r="Q468" s="68">
        <v>0</v>
      </c>
      <c r="R468" s="69"/>
      <c r="S468" s="69"/>
      <c r="T468" s="69"/>
      <c r="U468" s="69"/>
      <c r="V468" s="37">
        <f>parameters!$J$4*TechniqueData[[#This Row],[Mitigations Utility]] + parameters!$J$5*TechniqueData[[#This Row],[Detections Utility]]</f>
        <v>0</v>
      </c>
      <c r="W468" s="37"/>
      <c r="X468" s="37"/>
      <c r="Y468" s="37"/>
      <c r="Z468" s="37"/>
      <c r="AA468" s="37"/>
      <c r="AB468" s="37"/>
      <c r="AC468" s="37"/>
      <c r="AD468" s="58" t="s">
        <v>3808</v>
      </c>
      <c r="AE468" s="37" t="str" cm="1">
        <f t="array" ref="AE468">IF(SUMPRODUCT(--(NOT(ISERR(SEARCH({"Process","Command","Script","WMI","Module","Pipe","Service"},AD468)))))&gt;0,"1","0")</f>
        <v>1</v>
      </c>
      <c r="AF468" s="37">
        <v>464</v>
      </c>
      <c r="AG468" s="37" t="str" cm="1">
        <f t="array" ref="AG468">IF(SUMPRODUCT(--(NOT(ISERR(SEARCH({"Network","Firewall"},AD468)))))&gt;0,"1","0")</f>
        <v>0</v>
      </c>
      <c r="AH468" s="37">
        <v>464</v>
      </c>
      <c r="AI468" s="37" t="str" cm="1">
        <f t="array" ref="AI468">IF(SUMPRODUCT(--(NOT(ISERR(SEARCH({"File","Group","Logon","Schedule","User","Registry","Active","Application"},AD468)))))&gt;0,"1","0")</f>
        <v>0</v>
      </c>
      <c r="AJ468" s="37">
        <v>464</v>
      </c>
      <c r="AK468" s="37" t="str" cm="1">
        <f t="array" ref="AK468">IF(SUMPRODUCT(--(NOT(ISERR(SEARCH({"Cloud","Cluster","Container","Image","Instance","Pod","Snapshot","Volume"},AD468)))))&gt;0,"1","0")</f>
        <v>0</v>
      </c>
      <c r="AL468" s="37">
        <v>464</v>
      </c>
      <c r="AM468" s="37" t="str" cm="1">
        <f t="array" ref="AM468">IF(SUMPRODUCT(--(NOT(ISERR(SEARCH({"Drive","Firmware","Host","Kernel"},AD468)))))&gt;0,"1","0")</f>
        <v>0</v>
      </c>
      <c r="AN468" s="37"/>
      <c r="AO468" s="37"/>
      <c r="AP468" s="37">
        <f>parameters!$J$21*TechniqueData[[#This Row],[TAT Utility]]+parameters!$J$22*TechniqueData[[#This Row],[Count Utility]]</f>
        <v>0.3</v>
      </c>
      <c r="AQ468" s="37">
        <f>(TechniqueData[[#This Row],[Total Top Att&amp;ck Score ]]-parameters!$D$19)/(parameters!$D$20-parameters!$D$19)</f>
        <v>61.900000000000006</v>
      </c>
      <c r="AR468" s="37">
        <f>IF(TechniqueData[[#This Row],[TAT Utility (unclipped)]]&gt;1,1, IF(TechniqueData[[#This Row],[TAT Utility (unclipped)]]&lt;0,0, TechniqueData[[#This Row],[TAT Utility (unclipped)]]) )</f>
        <v>1</v>
      </c>
      <c r="AS468" s="37">
        <f>(TechniqueData[[#This Row],[Ransomware (Total '# of ATT&amp;CK Observations)]]-parameters!$D$21)/(parameters!$D$22-parameters!$D$21)</f>
        <v>0</v>
      </c>
      <c r="AT468" s="37">
        <f>IF(TechniqueData[[#This Row],[Count Utility (unclipped)]]&gt;1,1, IF(TechniqueData[[#This Row],[Count Utility (unclipped)]]&lt;0,0, TechniqueData[[#This Row],[Count Utility (unclipped)]]) )</f>
        <v>0</v>
      </c>
      <c r="AU46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69" spans="1:47" ht="68" x14ac:dyDescent="0.2">
      <c r="A469" s="37">
        <f>parameters!$J$21*TechniqueData[[#This Row],[TAT Utility]]+parameters!$J$22*TechniqueData[[#This Row],[Count Utility]]</f>
        <v>0.3</v>
      </c>
      <c r="B469" s="37">
        <f t="shared" si="7"/>
        <v>891.8028090952381</v>
      </c>
      <c r="C469" s="37" t="s">
        <v>1637</v>
      </c>
      <c r="D469" s="58" t="s">
        <v>1638</v>
      </c>
      <c r="E469" s="37"/>
      <c r="F469" s="37">
        <v>1</v>
      </c>
      <c r="G469" s="37">
        <v>0</v>
      </c>
      <c r="H469" s="37">
        <f>parameters!$J$10*TechniqueData[[#This Row],[Before Utility]]+parameters!$J$11*TechniqueData[[#This Row],[After Utility]]</f>
        <v>0.05</v>
      </c>
      <c r="I469" s="37">
        <f>(TechniqueData[[#This Row],[Num. TID Before]]-parameters!$D$8)/(parameters!$D$9-parameters!$D$8)</f>
        <v>0.1</v>
      </c>
      <c r="J469" s="37">
        <f>IF(TechniqueData[[#This Row],[Before Utility (unclipped)]]&gt;1,1, IF(TechniqueData[[#This Row],[Before Utility (unclipped)]]&lt;0,0, TechniqueData[[#This Row],[Before Utility (unclipped)]]))</f>
        <v>0.1</v>
      </c>
      <c r="K469" s="37">
        <f>(TechniqueData[[#This Row],[Num. TID After]]-parameters!$D$10)/(parameters!$D$11-parameters!$D$10)</f>
        <v>0</v>
      </c>
      <c r="L469" s="37">
        <f>IF(TechniqueData[[#This Row],[After Utility (unclipped)]]&gt;1,1, IF(TechniqueData[[#This Row],[After Utility (unclipped)]]&lt;0,0, TechniqueData[[#This Row],[After Utility (unclipped)]]))</f>
        <v>0</v>
      </c>
      <c r="M469" s="37">
        <v>6.3500000000000004E-4</v>
      </c>
      <c r="N469" s="68">
        <v>0</v>
      </c>
      <c r="O469" s="68">
        <v>3</v>
      </c>
      <c r="P469" s="68">
        <v>3</v>
      </c>
      <c r="Q469" s="68">
        <v>0</v>
      </c>
      <c r="R469" s="69" t="s">
        <v>1639</v>
      </c>
      <c r="S469" s="69">
        <v>16</v>
      </c>
      <c r="T469" s="69" t="s">
        <v>1640</v>
      </c>
      <c r="U469" s="69">
        <v>26</v>
      </c>
      <c r="V469" s="37">
        <f>parameters!$J$4*TechniqueData[[#This Row],[Mitigations Utility]] + parameters!$J$5*TechniqueData[[#This Row],[Detections Utility]]</f>
        <v>0.42857123809523812</v>
      </c>
      <c r="W469" s="37">
        <v>42</v>
      </c>
      <c r="X469" s="37">
        <v>0.76363599999999998</v>
      </c>
      <c r="Y469" s="37">
        <v>0.76363599999999998</v>
      </c>
      <c r="Z469" s="37">
        <v>6</v>
      </c>
      <c r="AA469" s="37">
        <v>0.06</v>
      </c>
      <c r="AB469" s="37">
        <v>0.06</v>
      </c>
      <c r="AC469" s="37"/>
      <c r="AD469" s="58" t="s">
        <v>1641</v>
      </c>
      <c r="AE469" s="37" t="str" cm="1">
        <f t="array" ref="AE469">IF(SUMPRODUCT(--(NOT(ISERR(SEARCH({"Process","Command","Script","WMI","Module","Pipe","Service"},AD469)))))&gt;0,"1","0")</f>
        <v>1</v>
      </c>
      <c r="AF469" s="37">
        <v>465</v>
      </c>
      <c r="AG469" s="37" t="str" cm="1">
        <f t="array" ref="AG469">IF(SUMPRODUCT(--(NOT(ISERR(SEARCH({"Network","Firewall"},AD469)))))&gt;0,"1","0")</f>
        <v>1</v>
      </c>
      <c r="AH469" s="37">
        <v>465</v>
      </c>
      <c r="AI469" s="37" t="str" cm="1">
        <f t="array" ref="AI469">IF(SUMPRODUCT(--(NOT(ISERR(SEARCH({"File","Group","Logon","Schedule","User","Registry","Active","Application"},AD469)))))&gt;0,"1","0")</f>
        <v>1</v>
      </c>
      <c r="AJ469" s="37">
        <v>465</v>
      </c>
      <c r="AK469" s="37" t="str" cm="1">
        <f t="array" ref="AK469">IF(SUMPRODUCT(--(NOT(ISERR(SEARCH({"Cloud","Cluster","Container","Image","Instance","Pod","Snapshot","Volume"},AD469)))))&gt;0,"1","0")</f>
        <v>0</v>
      </c>
      <c r="AL469" s="37">
        <v>465</v>
      </c>
      <c r="AM469" s="37" t="str" cm="1">
        <f t="array" ref="AM469">IF(SUMPRODUCT(--(NOT(ISERR(SEARCH({"Drive","Firmware","Host","Kernel"},AD469)))))&gt;0,"1","0")</f>
        <v>0</v>
      </c>
      <c r="AN469" s="37">
        <v>0</v>
      </c>
      <c r="AO469" s="37">
        <v>0</v>
      </c>
      <c r="AP469" s="37">
        <f>parameters!$J$21*TechniqueData[[#This Row],[TAT Utility]]+parameters!$J$22*TechniqueData[[#This Row],[Count Utility]]</f>
        <v>0.3</v>
      </c>
      <c r="AQ469" s="37">
        <f>(TechniqueData[[#This Row],[Total Top Att&amp;ck Score ]]-parameters!$D$19)/(parameters!$D$20-parameters!$D$19)</f>
        <v>297.26760303174603</v>
      </c>
      <c r="AR469" s="37">
        <f>IF(TechniqueData[[#This Row],[TAT Utility (unclipped)]]&gt;1,1, IF(TechniqueData[[#This Row],[TAT Utility (unclipped)]]&lt;0,0, TechniqueData[[#This Row],[TAT Utility (unclipped)]]) )</f>
        <v>1</v>
      </c>
      <c r="AS469" s="37">
        <f>(TechniqueData[[#This Row],[Ransomware (Total '# of ATT&amp;CK Observations)]]-parameters!$D$21)/(parameters!$D$22-parameters!$D$21)</f>
        <v>0</v>
      </c>
      <c r="AT469" s="37">
        <f>IF(TechniqueData[[#This Row],[Count Utility (unclipped)]]&gt;1,1, IF(TechniqueData[[#This Row],[Count Utility (unclipped)]]&lt;0,0, TechniqueData[[#This Row],[Count Utility (unclipped)]]) )</f>
        <v>0</v>
      </c>
      <c r="AU46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70" spans="1:47" ht="34" x14ac:dyDescent="0.2">
      <c r="A470" s="37">
        <f>parameters!$J$21*TechniqueData[[#This Row],[TAT Utility]]+parameters!$J$22*TechniqueData[[#This Row],[Count Utility]]</f>
        <v>0.3</v>
      </c>
      <c r="B470" s="37">
        <f t="shared" si="7"/>
        <v>741.55907976190474</v>
      </c>
      <c r="C470" s="37" t="s">
        <v>1642</v>
      </c>
      <c r="D470" s="58" t="s">
        <v>1638</v>
      </c>
      <c r="E470" s="37" t="s">
        <v>1643</v>
      </c>
      <c r="F470" s="37">
        <v>1</v>
      </c>
      <c r="G470" s="37">
        <v>0</v>
      </c>
      <c r="H470" s="37">
        <f>parameters!$J$10*TechniqueData[[#This Row],[Before Utility]]+parameters!$J$11*TechniqueData[[#This Row],[After Utility]]</f>
        <v>0.05</v>
      </c>
      <c r="I470" s="37">
        <f>(TechniqueData[[#This Row],[Num. TID Before]]-parameters!$D$8)/(parameters!$D$9-parameters!$D$8)</f>
        <v>0.1</v>
      </c>
      <c r="J470" s="37">
        <f>IF(TechniqueData[[#This Row],[Before Utility (unclipped)]]&gt;1,1, IF(TechniqueData[[#This Row],[Before Utility (unclipped)]]&lt;0,0, TechniqueData[[#This Row],[Before Utility (unclipped)]]))</f>
        <v>0.1</v>
      </c>
      <c r="K470" s="37">
        <f>(TechniqueData[[#This Row],[Num. TID After]]-parameters!$D$10)/(parameters!$D$11-parameters!$D$10)</f>
        <v>0</v>
      </c>
      <c r="L470" s="37">
        <f>IF(TechniqueData[[#This Row],[After Utility (unclipped)]]&gt;1,1, IF(TechniqueData[[#This Row],[After Utility (unclipped)]]&lt;0,0, TechniqueData[[#This Row],[After Utility (unclipped)]]))</f>
        <v>0</v>
      </c>
      <c r="M470" s="37">
        <v>0</v>
      </c>
      <c r="N470" s="68">
        <v>0</v>
      </c>
      <c r="O470" s="68">
        <v>1</v>
      </c>
      <c r="P470" s="68">
        <v>0</v>
      </c>
      <c r="Q470" s="68">
        <v>0</v>
      </c>
      <c r="R470" s="69" t="s">
        <v>1644</v>
      </c>
      <c r="S470" s="69">
        <v>13</v>
      </c>
      <c r="T470" s="69" t="s">
        <v>1645</v>
      </c>
      <c r="U470" s="69">
        <v>23</v>
      </c>
      <c r="V470" s="37">
        <f>parameters!$J$4*TechniqueData[[#This Row],[Mitigations Utility]] + parameters!$J$5*TechniqueData[[#This Row],[Detections Utility]]</f>
        <v>0.34761880952380952</v>
      </c>
      <c r="W470" s="37">
        <v>36</v>
      </c>
      <c r="X470" s="37">
        <v>0.65454500000000004</v>
      </c>
      <c r="Y470" s="37">
        <v>0.65454500000000004</v>
      </c>
      <c r="Z470" s="37">
        <v>1</v>
      </c>
      <c r="AA470" s="37">
        <v>0.01</v>
      </c>
      <c r="AB470" s="37">
        <v>0.01</v>
      </c>
      <c r="AC470" s="37"/>
      <c r="AD470" s="58" t="s">
        <v>1646</v>
      </c>
      <c r="AE470" s="37" t="str" cm="1">
        <f t="array" ref="AE470">IF(SUMPRODUCT(--(NOT(ISERR(SEARCH({"Process","Command","Script","WMI","Module","Pipe","Service"},AD470)))))&gt;0,"1","0")</f>
        <v>0</v>
      </c>
      <c r="AF470" s="37">
        <v>466</v>
      </c>
      <c r="AG470" s="37" t="str" cm="1">
        <f t="array" ref="AG470">IF(SUMPRODUCT(--(NOT(ISERR(SEARCH({"Network","Firewall"},AD470)))))&gt;0,"1","0")</f>
        <v>0</v>
      </c>
      <c r="AH470" s="37">
        <v>466</v>
      </c>
      <c r="AI470" s="37" t="str" cm="1">
        <f t="array" ref="AI470">IF(SUMPRODUCT(--(NOT(ISERR(SEARCH({"File","Group","Logon","Schedule","User","Registry","Active","Application"},AD470)))))&gt;0,"1","0")</f>
        <v>1</v>
      </c>
      <c r="AJ470" s="37">
        <v>466</v>
      </c>
      <c r="AK470" s="37" t="str" cm="1">
        <f t="array" ref="AK470">IF(SUMPRODUCT(--(NOT(ISERR(SEARCH({"Cloud","Cluster","Container","Image","Instance","Pod","Snapshot","Volume"},AD470)))))&gt;0,"1","0")</f>
        <v>0</v>
      </c>
      <c r="AL470" s="37">
        <v>466</v>
      </c>
      <c r="AM470" s="37" t="str" cm="1">
        <f t="array" ref="AM470">IF(SUMPRODUCT(--(NOT(ISERR(SEARCH({"Drive","Firmware","Host","Kernel"},AD470)))))&gt;0,"1","0")</f>
        <v>0</v>
      </c>
      <c r="AN470" s="37">
        <v>0</v>
      </c>
      <c r="AO470" s="37">
        <v>0</v>
      </c>
      <c r="AP470" s="37">
        <f>parameters!$J$21*TechniqueData[[#This Row],[TAT Utility]]+parameters!$J$22*TechniqueData[[#This Row],[Count Utility]]</f>
        <v>0.3</v>
      </c>
      <c r="AQ470" s="37">
        <f>(TechniqueData[[#This Row],[Total Top Att&amp;ck Score ]]-parameters!$D$19)/(parameters!$D$20-parameters!$D$19)</f>
        <v>247.18635992063491</v>
      </c>
      <c r="AR470" s="37">
        <f>IF(TechniqueData[[#This Row],[TAT Utility (unclipped)]]&gt;1,1, IF(TechniqueData[[#This Row],[TAT Utility (unclipped)]]&lt;0,0, TechniqueData[[#This Row],[TAT Utility (unclipped)]]) )</f>
        <v>1</v>
      </c>
      <c r="AS470" s="37">
        <f>(TechniqueData[[#This Row],[Ransomware (Total '# of ATT&amp;CK Observations)]]-parameters!$D$21)/(parameters!$D$22-parameters!$D$21)</f>
        <v>0</v>
      </c>
      <c r="AT470" s="37">
        <f>IF(TechniqueData[[#This Row],[Count Utility (unclipped)]]&gt;1,1, IF(TechniqueData[[#This Row],[Count Utility (unclipped)]]&lt;0,0, TechniqueData[[#This Row],[Count Utility (unclipped)]]) )</f>
        <v>0</v>
      </c>
      <c r="AU47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71" spans="1:47" ht="51" x14ac:dyDescent="0.2">
      <c r="A471" s="37">
        <f>parameters!$J$21*TechniqueData[[#This Row],[TAT Utility]]+parameters!$J$22*TechniqueData[[#This Row],[Count Utility]]</f>
        <v>0.3</v>
      </c>
      <c r="B471" s="37">
        <f t="shared" si="7"/>
        <v>342.64955500000008</v>
      </c>
      <c r="C471" s="37" t="s">
        <v>1647</v>
      </c>
      <c r="D471" s="58" t="s">
        <v>1638</v>
      </c>
      <c r="E471" s="37" t="s">
        <v>1648</v>
      </c>
      <c r="F471" s="37">
        <v>1</v>
      </c>
      <c r="G471" s="37">
        <v>0</v>
      </c>
      <c r="H471" s="37">
        <f>parameters!$J$10*TechniqueData[[#This Row],[Before Utility]]+parameters!$J$11*TechniqueData[[#This Row],[After Utility]]</f>
        <v>0.05</v>
      </c>
      <c r="I471" s="37">
        <f>(TechniqueData[[#This Row],[Num. TID Before]]-parameters!$D$8)/(parameters!$D$9-parameters!$D$8)</f>
        <v>0.1</v>
      </c>
      <c r="J471" s="37">
        <f>IF(TechniqueData[[#This Row],[Before Utility (unclipped)]]&gt;1,1, IF(TechniqueData[[#This Row],[Before Utility (unclipped)]]&lt;0,0, TechniqueData[[#This Row],[Before Utility (unclipped)]]))</f>
        <v>0.1</v>
      </c>
      <c r="K471" s="37">
        <f>(TechniqueData[[#This Row],[Num. TID After]]-parameters!$D$10)/(parameters!$D$11-parameters!$D$10)</f>
        <v>0</v>
      </c>
      <c r="L471" s="37">
        <f>IF(TechniqueData[[#This Row],[After Utility (unclipped)]]&gt;1,1, IF(TechniqueData[[#This Row],[After Utility (unclipped)]]&lt;0,0, TechniqueData[[#This Row],[After Utility (unclipped)]]))</f>
        <v>0</v>
      </c>
      <c r="M471" s="37">
        <v>0</v>
      </c>
      <c r="N471" s="68">
        <v>0</v>
      </c>
      <c r="O471" s="68">
        <v>0</v>
      </c>
      <c r="P471" s="68">
        <v>0</v>
      </c>
      <c r="Q471" s="68">
        <v>0</v>
      </c>
      <c r="R471" s="69" t="s">
        <v>1649</v>
      </c>
      <c r="S471" s="69">
        <v>2</v>
      </c>
      <c r="T471" s="69" t="s">
        <v>1650</v>
      </c>
      <c r="U471" s="69">
        <v>12</v>
      </c>
      <c r="V471" s="37">
        <f>parameters!$J$4*TechniqueData[[#This Row],[Mitigations Utility]] + parameters!$J$5*TechniqueData[[#This Row],[Detections Utility]]</f>
        <v>0.13333309523809525</v>
      </c>
      <c r="W471" s="37">
        <v>14</v>
      </c>
      <c r="X471" s="37">
        <v>0.25454500000000002</v>
      </c>
      <c r="Y471" s="37">
        <v>0.25454500000000002</v>
      </c>
      <c r="Z471" s="37">
        <v>0</v>
      </c>
      <c r="AA471" s="37">
        <v>0</v>
      </c>
      <c r="AB471" s="37">
        <v>0</v>
      </c>
      <c r="AC471" s="37"/>
      <c r="AD471" s="58" t="s">
        <v>1651</v>
      </c>
      <c r="AE471" s="37" t="str" cm="1">
        <f t="array" ref="AE471">IF(SUMPRODUCT(--(NOT(ISERR(SEARCH({"Process","Command","Script","WMI","Module","Pipe","Service"},AD471)))))&gt;0,"1","0")</f>
        <v>1</v>
      </c>
      <c r="AF471" s="37">
        <v>467</v>
      </c>
      <c r="AG471" s="37" t="str" cm="1">
        <f t="array" ref="AG471">IF(SUMPRODUCT(--(NOT(ISERR(SEARCH({"Network","Firewall"},AD471)))))&gt;0,"1","0")</f>
        <v>1</v>
      </c>
      <c r="AH471" s="37">
        <v>467</v>
      </c>
      <c r="AI471" s="37" t="str" cm="1">
        <f t="array" ref="AI471">IF(SUMPRODUCT(--(NOT(ISERR(SEARCH({"File","Group","Logon","Schedule","User","Registry","Active","Application"},AD471)))))&gt;0,"1","0")</f>
        <v>0</v>
      </c>
      <c r="AJ471" s="37">
        <v>467</v>
      </c>
      <c r="AK471" s="37" t="str" cm="1">
        <f t="array" ref="AK471">IF(SUMPRODUCT(--(NOT(ISERR(SEARCH({"Cloud","Cluster","Container","Image","Instance","Pod","Snapshot","Volume"},AD471)))))&gt;0,"1","0")</f>
        <v>0</v>
      </c>
      <c r="AL471" s="37">
        <v>467</v>
      </c>
      <c r="AM471" s="37" t="str" cm="1">
        <f t="array" ref="AM471">IF(SUMPRODUCT(--(NOT(ISERR(SEARCH({"Drive","Firmware","Host","Kernel"},AD471)))))&gt;0,"1","0")</f>
        <v>0</v>
      </c>
      <c r="AN471" s="37">
        <v>0</v>
      </c>
      <c r="AO471" s="37">
        <v>0</v>
      </c>
      <c r="AP471" s="37">
        <f>parameters!$J$21*TechniqueData[[#This Row],[TAT Utility]]+parameters!$J$22*TechniqueData[[#This Row],[Count Utility]]</f>
        <v>0.3</v>
      </c>
      <c r="AQ471" s="37">
        <f>(TechniqueData[[#This Row],[Total Top Att&amp;ck Score ]]-parameters!$D$19)/(parameters!$D$20-parameters!$D$19)</f>
        <v>114.21651833333335</v>
      </c>
      <c r="AR471" s="37">
        <f>IF(TechniqueData[[#This Row],[TAT Utility (unclipped)]]&gt;1,1, IF(TechniqueData[[#This Row],[TAT Utility (unclipped)]]&lt;0,0, TechniqueData[[#This Row],[TAT Utility (unclipped)]]) )</f>
        <v>1</v>
      </c>
      <c r="AS471" s="37">
        <f>(TechniqueData[[#This Row],[Ransomware (Total '# of ATT&amp;CK Observations)]]-parameters!$D$21)/(parameters!$D$22-parameters!$D$21)</f>
        <v>0</v>
      </c>
      <c r="AT471" s="37">
        <f>IF(TechniqueData[[#This Row],[Count Utility (unclipped)]]&gt;1,1, IF(TechniqueData[[#This Row],[Count Utility (unclipped)]]&lt;0,0, TechniqueData[[#This Row],[Count Utility (unclipped)]]) )</f>
        <v>0</v>
      </c>
      <c r="AU47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72" spans="1:47" ht="51" x14ac:dyDescent="0.2">
      <c r="A472" s="37">
        <f>parameters!$J$21*TechniqueData[[#This Row],[TAT Utility]]+parameters!$J$22*TechniqueData[[#This Row],[Count Utility]]</f>
        <v>0.3</v>
      </c>
      <c r="B472" s="37">
        <f t="shared" si="7"/>
        <v>1047.9884520000001</v>
      </c>
      <c r="C472" s="37" t="s">
        <v>1652</v>
      </c>
      <c r="D472" s="58" t="s">
        <v>1638</v>
      </c>
      <c r="E472" s="37" t="s">
        <v>1653</v>
      </c>
      <c r="F472" s="37">
        <v>1</v>
      </c>
      <c r="G472" s="37">
        <v>0</v>
      </c>
      <c r="H472" s="37">
        <f>parameters!$J$10*TechniqueData[[#This Row],[Before Utility]]+parameters!$J$11*TechniqueData[[#This Row],[After Utility]]</f>
        <v>0.05</v>
      </c>
      <c r="I472" s="37">
        <f>(TechniqueData[[#This Row],[Num. TID Before]]-parameters!$D$8)/(parameters!$D$9-parameters!$D$8)</f>
        <v>0.1</v>
      </c>
      <c r="J472" s="37">
        <f>IF(TechniqueData[[#This Row],[Before Utility (unclipped)]]&gt;1,1, IF(TechniqueData[[#This Row],[Before Utility (unclipped)]]&lt;0,0, TechniqueData[[#This Row],[Before Utility (unclipped)]]))</f>
        <v>0.1</v>
      </c>
      <c r="K472" s="37">
        <f>(TechniqueData[[#This Row],[Num. TID After]]-parameters!$D$10)/(parameters!$D$11-parameters!$D$10)</f>
        <v>0</v>
      </c>
      <c r="L472" s="37">
        <f>IF(TechniqueData[[#This Row],[After Utility (unclipped)]]&gt;1,1, IF(TechniqueData[[#This Row],[After Utility (unclipped)]]&lt;0,0, TechniqueData[[#This Row],[After Utility (unclipped)]]))</f>
        <v>0</v>
      </c>
      <c r="M472" s="37">
        <v>0</v>
      </c>
      <c r="N472" s="68">
        <v>0</v>
      </c>
      <c r="O472" s="68">
        <v>9</v>
      </c>
      <c r="P472" s="68">
        <v>17</v>
      </c>
      <c r="Q472" s="68">
        <v>33</v>
      </c>
      <c r="R472" s="69" t="s">
        <v>1654</v>
      </c>
      <c r="S472" s="69">
        <v>12</v>
      </c>
      <c r="T472" s="69" t="s">
        <v>1655</v>
      </c>
      <c r="U472" s="69">
        <v>12</v>
      </c>
      <c r="V472" s="37">
        <f>parameters!$J$4*TechniqueData[[#This Row],[Mitigations Utility]] + parameters!$J$5*TechniqueData[[#This Row],[Detections Utility]]</f>
        <v>0.50952399999999998</v>
      </c>
      <c r="W472" s="37">
        <v>24</v>
      </c>
      <c r="X472" s="37">
        <v>0.43636399999999997</v>
      </c>
      <c r="Y472" s="37">
        <v>0.43636399999999997</v>
      </c>
      <c r="Z472" s="37">
        <v>59</v>
      </c>
      <c r="AA472" s="37">
        <v>0.59</v>
      </c>
      <c r="AB472" s="37">
        <v>0.59</v>
      </c>
      <c r="AC472" s="37"/>
      <c r="AD472" s="58" t="s">
        <v>1656</v>
      </c>
      <c r="AE472" s="37" t="str" cm="1">
        <f t="array" ref="AE472">IF(SUMPRODUCT(--(NOT(ISERR(SEARCH({"Process","Command","Script","WMI","Module","Pipe","Service"},AD472)))))&gt;0,"1","0")</f>
        <v>1</v>
      </c>
      <c r="AF472" s="37">
        <v>468</v>
      </c>
      <c r="AG472" s="37" t="str" cm="1">
        <f t="array" ref="AG472">IF(SUMPRODUCT(--(NOT(ISERR(SEARCH({"Network","Firewall"},AD472)))))&gt;0,"1","0")</f>
        <v>0</v>
      </c>
      <c r="AH472" s="37">
        <v>468</v>
      </c>
      <c r="AI472" s="37" t="str" cm="1">
        <f t="array" ref="AI472">IF(SUMPRODUCT(--(NOT(ISERR(SEARCH({"File","Group","Logon","Schedule","User","Registry","Active","Application"},AD472)))))&gt;0,"1","0")</f>
        <v>1</v>
      </c>
      <c r="AJ472" s="37">
        <v>468</v>
      </c>
      <c r="AK472" s="37" t="str" cm="1">
        <f t="array" ref="AK472">IF(SUMPRODUCT(--(NOT(ISERR(SEARCH({"Cloud","Cluster","Container","Image","Instance","Pod","Snapshot","Volume"},AD472)))))&gt;0,"1","0")</f>
        <v>0</v>
      </c>
      <c r="AL472" s="37">
        <v>468</v>
      </c>
      <c r="AM472" s="37" t="str" cm="1">
        <f t="array" ref="AM472">IF(SUMPRODUCT(--(NOT(ISERR(SEARCH({"Drive","Firmware","Host","Kernel"},AD472)))))&gt;0,"1","0")</f>
        <v>0</v>
      </c>
      <c r="AN472" s="37">
        <v>0</v>
      </c>
      <c r="AO472" s="37">
        <v>0</v>
      </c>
      <c r="AP472" s="37">
        <f>parameters!$J$21*TechniqueData[[#This Row],[TAT Utility]]+parameters!$J$22*TechniqueData[[#This Row],[Count Utility]]</f>
        <v>0.3</v>
      </c>
      <c r="AQ472" s="37">
        <f>(TechniqueData[[#This Row],[Total Top Att&amp;ck Score ]]-parameters!$D$19)/(parameters!$D$20-parameters!$D$19)</f>
        <v>349.32948400000004</v>
      </c>
      <c r="AR472" s="37">
        <f>IF(TechniqueData[[#This Row],[TAT Utility (unclipped)]]&gt;1,1, IF(TechniqueData[[#This Row],[TAT Utility (unclipped)]]&lt;0,0, TechniqueData[[#This Row],[TAT Utility (unclipped)]]) )</f>
        <v>1</v>
      </c>
      <c r="AS472" s="37">
        <f>(TechniqueData[[#This Row],[Ransomware (Total '# of ATT&amp;CK Observations)]]-parameters!$D$21)/(parameters!$D$22-parameters!$D$21)</f>
        <v>0</v>
      </c>
      <c r="AT472" s="37">
        <f>IF(TechniqueData[[#This Row],[Count Utility (unclipped)]]&gt;1,1, IF(TechniqueData[[#This Row],[Count Utility (unclipped)]]&lt;0,0, TechniqueData[[#This Row],[Count Utility (unclipped)]]) )</f>
        <v>0</v>
      </c>
      <c r="AU47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73" spans="1:47" ht="51" x14ac:dyDescent="0.2">
      <c r="A473" s="37">
        <f>parameters!$J$21*TechniqueData[[#This Row],[TAT Utility]]+parameters!$J$22*TechniqueData[[#This Row],[Count Utility]]</f>
        <v>0.46666666666666667</v>
      </c>
      <c r="B473" s="37">
        <f t="shared" si="7"/>
        <v>1108.0469073333334</v>
      </c>
      <c r="C473" s="37" t="s">
        <v>1657</v>
      </c>
      <c r="D473" s="58" t="s">
        <v>1658</v>
      </c>
      <c r="E473" s="37"/>
      <c r="F473" s="37">
        <v>1</v>
      </c>
      <c r="G473" s="37">
        <v>1</v>
      </c>
      <c r="H473" s="37">
        <f>parameters!$J$10*TechniqueData[[#This Row],[Before Utility]]+parameters!$J$11*TechniqueData[[#This Row],[After Utility]]</f>
        <v>0.1</v>
      </c>
      <c r="I473" s="37">
        <f>(TechniqueData[[#This Row],[Num. TID Before]]-parameters!$D$8)/(parameters!$D$9-parameters!$D$8)</f>
        <v>0.1</v>
      </c>
      <c r="J473" s="37">
        <f>IF(TechniqueData[[#This Row],[Before Utility (unclipped)]]&gt;1,1, IF(TechniqueData[[#This Row],[Before Utility (unclipped)]]&lt;0,0, TechniqueData[[#This Row],[Before Utility (unclipped)]]))</f>
        <v>0.1</v>
      </c>
      <c r="K473" s="37">
        <f>(TechniqueData[[#This Row],[Num. TID After]]-parameters!$D$10)/(parameters!$D$11-parameters!$D$10)</f>
        <v>0.1</v>
      </c>
      <c r="L473" s="37">
        <f>IF(TechniqueData[[#This Row],[After Utility (unclipped)]]&gt;1,1, IF(TechniqueData[[#This Row],[After Utility (unclipped)]]&lt;0,0, TechniqueData[[#This Row],[After Utility (unclipped)]]))</f>
        <v>0.1</v>
      </c>
      <c r="M473" s="37">
        <v>2.8424000000000001E-2</v>
      </c>
      <c r="N473" s="68">
        <v>0</v>
      </c>
      <c r="O473" s="68">
        <v>15</v>
      </c>
      <c r="P473" s="68">
        <v>11</v>
      </c>
      <c r="Q473" s="68">
        <v>29</v>
      </c>
      <c r="R473" s="69" t="s">
        <v>1659</v>
      </c>
      <c r="S473" s="69">
        <v>9</v>
      </c>
      <c r="T473" s="69" t="s">
        <v>1660</v>
      </c>
      <c r="U473" s="69">
        <v>12</v>
      </c>
      <c r="V473" s="37">
        <f>parameters!$J$4*TechniqueData[[#This Row],[Mitigations Utility]] + parameters!$J$5*TechniqueData[[#This Row],[Detections Utility]]</f>
        <v>0.46190466666666669</v>
      </c>
      <c r="W473" s="37">
        <v>21</v>
      </c>
      <c r="X473" s="37">
        <v>0.38181799999999999</v>
      </c>
      <c r="Y473" s="37">
        <v>0.38181799999999999</v>
      </c>
      <c r="Z473" s="37">
        <v>55</v>
      </c>
      <c r="AA473" s="37">
        <v>0.55000000000000004</v>
      </c>
      <c r="AB473" s="37">
        <v>0.55000000000000004</v>
      </c>
      <c r="AC473" s="37"/>
      <c r="AD473" s="58" t="s">
        <v>1661</v>
      </c>
      <c r="AE473" s="37" t="str" cm="1">
        <f t="array" ref="AE473">IF(SUMPRODUCT(--(NOT(ISERR(SEARCH({"Process","Command","Script","WMI","Module","Pipe","Service"},AD473)))))&gt;0,"1","0")</f>
        <v>0</v>
      </c>
      <c r="AF473" s="37">
        <v>469</v>
      </c>
      <c r="AG473" s="37" t="str" cm="1">
        <f t="array" ref="AG473">IF(SUMPRODUCT(--(NOT(ISERR(SEARCH({"Network","Firewall"},AD473)))))&gt;0,"1","0")</f>
        <v>1</v>
      </c>
      <c r="AH473" s="37">
        <v>469</v>
      </c>
      <c r="AI473" s="37" t="str" cm="1">
        <f t="array" ref="AI473">IF(SUMPRODUCT(--(NOT(ISERR(SEARCH({"File","Group","Logon","Schedule","User","Registry","Active","Application"},AD473)))))&gt;0,"1","0")</f>
        <v>1</v>
      </c>
      <c r="AJ473" s="37">
        <v>469</v>
      </c>
      <c r="AK473" s="37" t="str" cm="1">
        <f t="array" ref="AK473">IF(SUMPRODUCT(--(NOT(ISERR(SEARCH({"Cloud","Cluster","Container","Image","Instance","Pod","Snapshot","Volume"},AD473)))))&gt;0,"1","0")</f>
        <v>0</v>
      </c>
      <c r="AL473" s="37">
        <v>469</v>
      </c>
      <c r="AM473" s="37" t="str" cm="1">
        <f t="array" ref="AM473">IF(SUMPRODUCT(--(NOT(ISERR(SEARCH({"Drive","Firmware","Host","Kernel"},AD473)))))&gt;0,"1","0")</f>
        <v>0</v>
      </c>
      <c r="AN473" s="37">
        <v>0</v>
      </c>
      <c r="AO473" s="37">
        <v>5</v>
      </c>
      <c r="AP473" s="37">
        <f>parameters!$J$21*TechniqueData[[#This Row],[TAT Utility]]+parameters!$J$22*TechniqueData[[#This Row],[Count Utility]]</f>
        <v>0.46666666666666667</v>
      </c>
      <c r="AQ473" s="37">
        <f>(TechniqueData[[#This Row],[Total Top Att&amp;ck Score ]]-parameters!$D$19)/(parameters!$D$20-parameters!$D$19)</f>
        <v>369.3489691111111</v>
      </c>
      <c r="AR473" s="37">
        <f>IF(TechniqueData[[#This Row],[TAT Utility (unclipped)]]&gt;1,1, IF(TechniqueData[[#This Row],[TAT Utility (unclipped)]]&lt;0,0, TechniqueData[[#This Row],[TAT Utility (unclipped)]]) )</f>
        <v>1</v>
      </c>
      <c r="AS473" s="37">
        <f>(TechniqueData[[#This Row],[Ransomware (Total '# of ATT&amp;CK Observations)]]-parameters!$D$21)/(parameters!$D$22-parameters!$D$21)</f>
        <v>0.23809523809523808</v>
      </c>
      <c r="AT473" s="37">
        <f>IF(TechniqueData[[#This Row],[Count Utility (unclipped)]]&gt;1,1, IF(TechniqueData[[#This Row],[Count Utility (unclipped)]]&lt;0,0, TechniqueData[[#This Row],[Count Utility (unclipped)]]) )</f>
        <v>0.23809523809523808</v>
      </c>
      <c r="AU47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44.089162989417986</v>
      </c>
    </row>
    <row r="474" spans="1:47" ht="51" x14ac:dyDescent="0.2">
      <c r="A474" s="37">
        <f>parameters!$J$21*TechniqueData[[#This Row],[TAT Utility]]+parameters!$J$22*TechniqueData[[#This Row],[Count Utility]]</f>
        <v>0.53333333333333333</v>
      </c>
      <c r="B474" s="37">
        <f t="shared" si="7"/>
        <v>653.87124942857145</v>
      </c>
      <c r="C474" s="37" t="s">
        <v>1662</v>
      </c>
      <c r="D474" s="58" t="s">
        <v>1658</v>
      </c>
      <c r="E474" s="37" t="s">
        <v>1663</v>
      </c>
      <c r="F474" s="37">
        <v>1</v>
      </c>
      <c r="G474" s="37">
        <v>1</v>
      </c>
      <c r="H474" s="37">
        <f>parameters!$J$10*TechniqueData[[#This Row],[Before Utility]]+parameters!$J$11*TechniqueData[[#This Row],[After Utility]]</f>
        <v>0.1</v>
      </c>
      <c r="I474" s="37">
        <f>(TechniqueData[[#This Row],[Num. TID Before]]-parameters!$D$8)/(parameters!$D$9-parameters!$D$8)</f>
        <v>0.1</v>
      </c>
      <c r="J474" s="37">
        <f>IF(TechniqueData[[#This Row],[Before Utility (unclipped)]]&gt;1,1, IF(TechniqueData[[#This Row],[Before Utility (unclipped)]]&lt;0,0, TechniqueData[[#This Row],[Before Utility (unclipped)]]))</f>
        <v>0.1</v>
      </c>
      <c r="K474" s="37">
        <f>(TechniqueData[[#This Row],[Num. TID After]]-parameters!$D$10)/(parameters!$D$11-parameters!$D$10)</f>
        <v>0.1</v>
      </c>
      <c r="L474" s="37">
        <f>IF(TechniqueData[[#This Row],[After Utility (unclipped)]]&gt;1,1, IF(TechniqueData[[#This Row],[After Utility (unclipped)]]&lt;0,0, TechniqueData[[#This Row],[After Utility (unclipped)]]))</f>
        <v>0.1</v>
      </c>
      <c r="M474" s="37">
        <v>0</v>
      </c>
      <c r="N474" s="68">
        <v>0</v>
      </c>
      <c r="O474" s="68">
        <v>1</v>
      </c>
      <c r="P474" s="68">
        <v>8</v>
      </c>
      <c r="Q474" s="68">
        <v>1</v>
      </c>
      <c r="R474" s="69" t="s">
        <v>1659</v>
      </c>
      <c r="S474" s="69">
        <v>9</v>
      </c>
      <c r="T474" s="69" t="s">
        <v>1660</v>
      </c>
      <c r="U474" s="69">
        <v>12</v>
      </c>
      <c r="V474" s="37">
        <f>parameters!$J$4*TechniqueData[[#This Row],[Mitigations Utility]] + parameters!$J$5*TechniqueData[[#This Row],[Detections Utility]]</f>
        <v>0.24761895238095238</v>
      </c>
      <c r="W474" s="37">
        <v>21</v>
      </c>
      <c r="X474" s="37">
        <v>0.38181799999999999</v>
      </c>
      <c r="Y474" s="37">
        <v>0.38181799999999999</v>
      </c>
      <c r="Z474" s="37">
        <v>10</v>
      </c>
      <c r="AA474" s="37">
        <v>0.1</v>
      </c>
      <c r="AB474" s="37">
        <v>0.1</v>
      </c>
      <c r="AC474" s="37"/>
      <c r="AD474" s="58" t="s">
        <v>1661</v>
      </c>
      <c r="AE474" s="37" t="str" cm="1">
        <f t="array" ref="AE474">IF(SUMPRODUCT(--(NOT(ISERR(SEARCH({"Process","Command","Script","WMI","Module","Pipe","Service"},AD474)))))&gt;0,"1","0")</f>
        <v>0</v>
      </c>
      <c r="AF474" s="37">
        <v>470</v>
      </c>
      <c r="AG474" s="37" t="str" cm="1">
        <f t="array" ref="AG474">IF(SUMPRODUCT(--(NOT(ISERR(SEARCH({"Network","Firewall"},AD474)))))&gt;0,"1","0")</f>
        <v>1</v>
      </c>
      <c r="AH474" s="37">
        <v>470</v>
      </c>
      <c r="AI474" s="37" t="str" cm="1">
        <f t="array" ref="AI474">IF(SUMPRODUCT(--(NOT(ISERR(SEARCH({"File","Group","Logon","Schedule","User","Registry","Active","Application"},AD474)))))&gt;0,"1","0")</f>
        <v>1</v>
      </c>
      <c r="AJ474" s="37">
        <v>470</v>
      </c>
      <c r="AK474" s="37" t="str" cm="1">
        <f t="array" ref="AK474">IF(SUMPRODUCT(--(NOT(ISERR(SEARCH({"Cloud","Cluster","Container","Image","Instance","Pod","Snapshot","Volume"},AD474)))))&gt;0,"1","0")</f>
        <v>0</v>
      </c>
      <c r="AL474" s="37">
        <v>470</v>
      </c>
      <c r="AM474" s="37" t="str" cm="1">
        <f t="array" ref="AM474">IF(SUMPRODUCT(--(NOT(ISERR(SEARCH({"Drive","Firmware","Host","Kernel"},AD474)))))&gt;0,"1","0")</f>
        <v>0</v>
      </c>
      <c r="AN474" s="37">
        <v>0</v>
      </c>
      <c r="AO474" s="37">
        <v>7</v>
      </c>
      <c r="AP474" s="37">
        <f>parameters!$J$21*TechniqueData[[#This Row],[TAT Utility]]+parameters!$J$22*TechniqueData[[#This Row],[Count Utility]]</f>
        <v>0.53333333333333333</v>
      </c>
      <c r="AQ474" s="37">
        <f>(TechniqueData[[#This Row],[Total Top Att&amp;ck Score ]]-parameters!$D$19)/(parameters!$D$20-parameters!$D$19)</f>
        <v>217.95708314285716</v>
      </c>
      <c r="AR474" s="37">
        <f>IF(TechniqueData[[#This Row],[TAT Utility (unclipped)]]&gt;1,1, IF(TechniqueData[[#This Row],[TAT Utility (unclipped)]]&lt;0,0, TechniqueData[[#This Row],[TAT Utility (unclipped)]]) )</f>
        <v>1</v>
      </c>
      <c r="AS474" s="37">
        <f>(TechniqueData[[#This Row],[Ransomware (Total '# of ATT&amp;CK Observations)]]-parameters!$D$21)/(parameters!$D$22-parameters!$D$21)</f>
        <v>0.33333333333333331</v>
      </c>
      <c r="AT474" s="37">
        <f>IF(TechniqueData[[#This Row],[Count Utility (unclipped)]]&gt;1,1, IF(TechniqueData[[#This Row],[Count Utility (unclipped)]]&lt;0,0, TechniqueData[[#This Row],[Count Utility (unclipped)]]) )</f>
        <v>0.33333333333333331</v>
      </c>
      <c r="AU47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36.492847190476184</v>
      </c>
    </row>
    <row r="475" spans="1:47" ht="51" x14ac:dyDescent="0.2">
      <c r="A475" s="37">
        <f>parameters!$J$21*TechniqueData[[#This Row],[TAT Utility]]+parameters!$J$22*TechniqueData[[#This Row],[Count Utility]]</f>
        <v>0.46666666666666667</v>
      </c>
      <c r="B475" s="37">
        <f t="shared" si="7"/>
        <v>484.71419595238098</v>
      </c>
      <c r="C475" s="37" t="s">
        <v>1664</v>
      </c>
      <c r="D475" s="58" t="s">
        <v>1658</v>
      </c>
      <c r="E475" s="37" t="s">
        <v>1665</v>
      </c>
      <c r="F475" s="37">
        <v>1</v>
      </c>
      <c r="G475" s="37">
        <v>1</v>
      </c>
      <c r="H475" s="37">
        <f>parameters!$J$10*TechniqueData[[#This Row],[Before Utility]]+parameters!$J$11*TechniqueData[[#This Row],[After Utility]]</f>
        <v>0.1</v>
      </c>
      <c r="I475" s="37">
        <f>(TechniqueData[[#This Row],[Num. TID Before]]-parameters!$D$8)/(parameters!$D$9-parameters!$D$8)</f>
        <v>0.1</v>
      </c>
      <c r="J475" s="37">
        <f>IF(TechniqueData[[#This Row],[Before Utility (unclipped)]]&gt;1,1, IF(TechniqueData[[#This Row],[Before Utility (unclipped)]]&lt;0,0, TechniqueData[[#This Row],[Before Utility (unclipped)]]))</f>
        <v>0.1</v>
      </c>
      <c r="K475" s="37">
        <f>(TechniqueData[[#This Row],[Num. TID After]]-parameters!$D$10)/(parameters!$D$11-parameters!$D$10)</f>
        <v>0.1</v>
      </c>
      <c r="L475" s="37">
        <f>IF(TechniqueData[[#This Row],[After Utility (unclipped)]]&gt;1,1, IF(TechniqueData[[#This Row],[After Utility (unclipped)]]&lt;0,0, TechniqueData[[#This Row],[After Utility (unclipped)]]))</f>
        <v>0.1</v>
      </c>
      <c r="M475" s="37">
        <v>0</v>
      </c>
      <c r="N475" s="68">
        <v>0</v>
      </c>
      <c r="O475" s="68">
        <v>0</v>
      </c>
      <c r="P475" s="68">
        <v>0</v>
      </c>
      <c r="Q475" s="68">
        <v>1</v>
      </c>
      <c r="R475" s="69" t="s">
        <v>1666</v>
      </c>
      <c r="S475" s="69">
        <v>5</v>
      </c>
      <c r="T475" s="69" t="s">
        <v>1667</v>
      </c>
      <c r="U475" s="69">
        <v>11</v>
      </c>
      <c r="V475" s="37">
        <f>parameters!$J$4*TechniqueData[[#This Row],[Mitigations Utility]] + parameters!$J$5*TechniqueData[[#This Row],[Detections Utility]]</f>
        <v>0.15714280952380952</v>
      </c>
      <c r="W475" s="37">
        <v>16</v>
      </c>
      <c r="X475" s="37">
        <v>0.29090899999999997</v>
      </c>
      <c r="Y475" s="37">
        <v>0.29090899999999997</v>
      </c>
      <c r="Z475" s="37">
        <v>1</v>
      </c>
      <c r="AA475" s="37">
        <v>0.01</v>
      </c>
      <c r="AB475" s="37">
        <v>0.01</v>
      </c>
      <c r="AC475" s="37"/>
      <c r="AD475" s="58" t="s">
        <v>1151</v>
      </c>
      <c r="AE475" s="37" t="str" cm="1">
        <f t="array" ref="AE475">IF(SUMPRODUCT(--(NOT(ISERR(SEARCH({"Process","Command","Script","WMI","Module","Pipe","Service"},AD475)))))&gt;0,"1","0")</f>
        <v>0</v>
      </c>
      <c r="AF475" s="37">
        <v>471</v>
      </c>
      <c r="AG475" s="37" t="str" cm="1">
        <f t="array" ref="AG475">IF(SUMPRODUCT(--(NOT(ISERR(SEARCH({"Network","Firewall"},AD475)))))&gt;0,"1","0")</f>
        <v>1</v>
      </c>
      <c r="AH475" s="37">
        <v>471</v>
      </c>
      <c r="AI475" s="37" t="str" cm="1">
        <f t="array" ref="AI475">IF(SUMPRODUCT(--(NOT(ISERR(SEARCH({"File","Group","Logon","Schedule","User","Registry","Active","Application"},AD475)))))&gt;0,"1","0")</f>
        <v>1</v>
      </c>
      <c r="AJ475" s="37">
        <v>471</v>
      </c>
      <c r="AK475" s="37" t="str" cm="1">
        <f t="array" ref="AK475">IF(SUMPRODUCT(--(NOT(ISERR(SEARCH({"Cloud","Cluster","Container","Image","Instance","Pod","Snapshot","Volume"},AD475)))))&gt;0,"1","0")</f>
        <v>0</v>
      </c>
      <c r="AL475" s="37">
        <v>471</v>
      </c>
      <c r="AM475" s="37" t="str" cm="1">
        <f t="array" ref="AM475">IF(SUMPRODUCT(--(NOT(ISERR(SEARCH({"Drive","Firmware","Host","Kernel"},AD475)))))&gt;0,"1","0")</f>
        <v>0</v>
      </c>
      <c r="AN475" s="37">
        <v>0</v>
      </c>
      <c r="AO475" s="37">
        <v>5</v>
      </c>
      <c r="AP475" s="37">
        <f>parameters!$J$21*TechniqueData[[#This Row],[TAT Utility]]+parameters!$J$22*TechniqueData[[#This Row],[Count Utility]]</f>
        <v>0.46666666666666667</v>
      </c>
      <c r="AQ475" s="37">
        <f>(TechniqueData[[#This Row],[Total Top Att&amp;ck Score ]]-parameters!$D$19)/(parameters!$D$20-parameters!$D$19)</f>
        <v>161.57139865079367</v>
      </c>
      <c r="AR475" s="37">
        <f>IF(TechniqueData[[#This Row],[TAT Utility (unclipped)]]&gt;1,1, IF(TechniqueData[[#This Row],[TAT Utility (unclipped)]]&lt;0,0, TechniqueData[[#This Row],[TAT Utility (unclipped)]]) )</f>
        <v>1</v>
      </c>
      <c r="AS475" s="37">
        <f>(TechniqueData[[#This Row],[Ransomware (Total '# of ATT&amp;CK Observations)]]-parameters!$D$21)/(parameters!$D$22-parameters!$D$21)</f>
        <v>0.23809523809523808</v>
      </c>
      <c r="AT475" s="37">
        <f>IF(TechniqueData[[#This Row],[Count Utility (unclipped)]]&gt;1,1, IF(TechniqueData[[#This Row],[Count Utility (unclipped)]]&lt;0,0, TechniqueData[[#This Row],[Count Utility (unclipped)]]) )</f>
        <v>0.23809523809523808</v>
      </c>
      <c r="AU47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19.353737934618291</v>
      </c>
    </row>
    <row r="476" spans="1:47" ht="51" x14ac:dyDescent="0.2">
      <c r="A476" s="37">
        <f>parameters!$J$21*TechniqueData[[#This Row],[TAT Utility]]+parameters!$J$22*TechniqueData[[#This Row],[Count Utility]]</f>
        <v>0.3</v>
      </c>
      <c r="B476" s="37">
        <f t="shared" si="7"/>
        <v>530.71859785714287</v>
      </c>
      <c r="C476" s="37" t="s">
        <v>1668</v>
      </c>
      <c r="D476" s="58" t="s">
        <v>1658</v>
      </c>
      <c r="E476" s="37" t="s">
        <v>1669</v>
      </c>
      <c r="F476" s="37">
        <v>1</v>
      </c>
      <c r="G476" s="37">
        <v>1</v>
      </c>
      <c r="H476" s="37">
        <f>parameters!$J$10*TechniqueData[[#This Row],[Before Utility]]+parameters!$J$11*TechniqueData[[#This Row],[After Utility]]</f>
        <v>0.1</v>
      </c>
      <c r="I476" s="37">
        <f>(TechniqueData[[#This Row],[Num. TID Before]]-parameters!$D$8)/(parameters!$D$9-parameters!$D$8)</f>
        <v>0.1</v>
      </c>
      <c r="J476" s="37">
        <f>IF(TechniqueData[[#This Row],[Before Utility (unclipped)]]&gt;1,1, IF(TechniqueData[[#This Row],[Before Utility (unclipped)]]&lt;0,0, TechniqueData[[#This Row],[Before Utility (unclipped)]]))</f>
        <v>0.1</v>
      </c>
      <c r="K476" s="37">
        <f>(TechniqueData[[#This Row],[Num. TID After]]-parameters!$D$10)/(parameters!$D$11-parameters!$D$10)</f>
        <v>0.1</v>
      </c>
      <c r="L476" s="37">
        <f>IF(TechniqueData[[#This Row],[After Utility (unclipped)]]&gt;1,1, IF(TechniqueData[[#This Row],[After Utility (unclipped)]]&lt;0,0, TechniqueData[[#This Row],[After Utility (unclipped)]]))</f>
        <v>0.1</v>
      </c>
      <c r="M476" s="37">
        <v>0</v>
      </c>
      <c r="N476" s="68">
        <v>0</v>
      </c>
      <c r="O476" s="68">
        <v>7</v>
      </c>
      <c r="P476" s="68">
        <v>1</v>
      </c>
      <c r="Q476" s="68">
        <v>2</v>
      </c>
      <c r="R476" s="69" t="s">
        <v>1670</v>
      </c>
      <c r="S476" s="69">
        <v>6</v>
      </c>
      <c r="T476" s="69" t="s">
        <v>1671</v>
      </c>
      <c r="U476" s="69">
        <v>8</v>
      </c>
      <c r="V476" s="37">
        <f>parameters!$J$4*TechniqueData[[#This Row],[Mitigations Utility]] + parameters!$J$5*TechniqueData[[#This Row],[Detections Utility]]</f>
        <v>0.18095214285714287</v>
      </c>
      <c r="W476" s="37">
        <v>14</v>
      </c>
      <c r="X476" s="37">
        <v>0.25454500000000002</v>
      </c>
      <c r="Y476" s="37">
        <v>0.25454500000000002</v>
      </c>
      <c r="Z476" s="37">
        <v>10</v>
      </c>
      <c r="AA476" s="37">
        <v>0.1</v>
      </c>
      <c r="AB476" s="37">
        <v>0.1</v>
      </c>
      <c r="AC476" s="37"/>
      <c r="AD476" s="58" t="s">
        <v>1151</v>
      </c>
      <c r="AE476" s="37" t="str" cm="1">
        <f t="array" ref="AE476">IF(SUMPRODUCT(--(NOT(ISERR(SEARCH({"Process","Command","Script","WMI","Module","Pipe","Service"},AD476)))))&gt;0,"1","0")</f>
        <v>0</v>
      </c>
      <c r="AF476" s="37">
        <v>472</v>
      </c>
      <c r="AG476" s="37" t="str" cm="1">
        <f t="array" ref="AG476">IF(SUMPRODUCT(--(NOT(ISERR(SEARCH({"Network","Firewall"},AD476)))))&gt;0,"1","0")</f>
        <v>1</v>
      </c>
      <c r="AH476" s="37">
        <v>472</v>
      </c>
      <c r="AI476" s="37" t="str" cm="1">
        <f t="array" ref="AI476">IF(SUMPRODUCT(--(NOT(ISERR(SEARCH({"File","Group","Logon","Schedule","User","Registry","Active","Application"},AD476)))))&gt;0,"1","0")</f>
        <v>1</v>
      </c>
      <c r="AJ476" s="37">
        <v>472</v>
      </c>
      <c r="AK476" s="37" t="str" cm="1">
        <f t="array" ref="AK476">IF(SUMPRODUCT(--(NOT(ISERR(SEARCH({"Cloud","Cluster","Container","Image","Instance","Pod","Snapshot","Volume"},AD476)))))&gt;0,"1","0")</f>
        <v>0</v>
      </c>
      <c r="AL476" s="37">
        <v>472</v>
      </c>
      <c r="AM476" s="37" t="str" cm="1">
        <f t="array" ref="AM476">IF(SUMPRODUCT(--(NOT(ISERR(SEARCH({"Drive","Firmware","Host","Kernel"},AD476)))))&gt;0,"1","0")</f>
        <v>0</v>
      </c>
      <c r="AN476" s="37">
        <v>0</v>
      </c>
      <c r="AO476" s="37">
        <v>0</v>
      </c>
      <c r="AP476" s="37">
        <f>parameters!$J$21*TechniqueData[[#This Row],[TAT Utility]]+parameters!$J$22*TechniqueData[[#This Row],[Count Utility]]</f>
        <v>0.3</v>
      </c>
      <c r="AQ476" s="37">
        <f>(TechniqueData[[#This Row],[Total Top Att&amp;ck Score ]]-parameters!$D$19)/(parameters!$D$20-parameters!$D$19)</f>
        <v>176.90619928571428</v>
      </c>
      <c r="AR476" s="37">
        <f>IF(TechniqueData[[#This Row],[TAT Utility (unclipped)]]&gt;1,1, IF(TechniqueData[[#This Row],[TAT Utility (unclipped)]]&lt;0,0, TechniqueData[[#This Row],[TAT Utility (unclipped)]]) )</f>
        <v>1</v>
      </c>
      <c r="AS476" s="37">
        <f>(TechniqueData[[#This Row],[Ransomware (Total '# of ATT&amp;CK Observations)]]-parameters!$D$21)/(parameters!$D$22-parameters!$D$21)</f>
        <v>0</v>
      </c>
      <c r="AT476" s="37">
        <f>IF(TechniqueData[[#This Row],[Count Utility (unclipped)]]&gt;1,1, IF(TechniqueData[[#This Row],[Count Utility (unclipped)]]&lt;0,0, TechniqueData[[#This Row],[Count Utility (unclipped)]]) )</f>
        <v>0</v>
      </c>
      <c r="AU47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77" spans="1:47" ht="17" x14ac:dyDescent="0.2">
      <c r="A477" s="37">
        <f>parameters!$J$21*TechniqueData[[#This Row],[TAT Utility]]+parameters!$J$22*TechniqueData[[#This Row],[Count Utility]]</f>
        <v>0.3</v>
      </c>
      <c r="B477" s="37">
        <f t="shared" si="7"/>
        <v>189.3</v>
      </c>
      <c r="C477" s="37" t="s">
        <v>3809</v>
      </c>
      <c r="D477" s="58" t="s">
        <v>1658</v>
      </c>
      <c r="E477" s="37" t="s">
        <v>3810</v>
      </c>
      <c r="F477" s="37">
        <v>1</v>
      </c>
      <c r="G477" s="37">
        <v>1</v>
      </c>
      <c r="H477" s="37">
        <f>parameters!$J$10*TechniqueData[[#This Row],[Before Utility]]+parameters!$J$11*TechniqueData[[#This Row],[After Utility]]</f>
        <v>0.1</v>
      </c>
      <c r="I477" s="37">
        <f>(TechniqueData[[#This Row],[Num. TID Before]]-parameters!$D$8)/(parameters!$D$9-parameters!$D$8)</f>
        <v>0.1</v>
      </c>
      <c r="J477" s="37">
        <f>IF(TechniqueData[[#This Row],[Before Utility (unclipped)]]&gt;1,1, IF(TechniqueData[[#This Row],[Before Utility (unclipped)]]&lt;0,0, TechniqueData[[#This Row],[Before Utility (unclipped)]]))</f>
        <v>0.1</v>
      </c>
      <c r="K477" s="37">
        <f>(TechniqueData[[#This Row],[Num. TID After]]-parameters!$D$10)/(parameters!$D$11-parameters!$D$10)</f>
        <v>0.1</v>
      </c>
      <c r="L477" s="37">
        <f>IF(TechniqueData[[#This Row],[After Utility (unclipped)]]&gt;1,1, IF(TechniqueData[[#This Row],[After Utility (unclipped)]]&lt;0,0, TechniqueData[[#This Row],[After Utility (unclipped)]]))</f>
        <v>0.1</v>
      </c>
      <c r="M477" s="37">
        <v>0</v>
      </c>
      <c r="N477" s="68">
        <v>0</v>
      </c>
      <c r="O477" s="68">
        <v>0</v>
      </c>
      <c r="P477" s="68">
        <v>0</v>
      </c>
      <c r="Q477" s="68">
        <v>0</v>
      </c>
      <c r="R477" s="69"/>
      <c r="S477" s="69"/>
      <c r="T477" s="69"/>
      <c r="U477" s="69"/>
      <c r="V477" s="37">
        <f>parameters!$J$4*TechniqueData[[#This Row],[Mitigations Utility]] + parameters!$J$5*TechniqueData[[#This Row],[Detections Utility]]</f>
        <v>0</v>
      </c>
      <c r="W477" s="37"/>
      <c r="X477" s="37"/>
      <c r="Y477" s="37"/>
      <c r="Z477" s="37"/>
      <c r="AA477" s="37"/>
      <c r="AB477" s="37"/>
      <c r="AC477" s="37"/>
      <c r="AD477" s="58" t="s">
        <v>227</v>
      </c>
      <c r="AE477" s="37" t="str" cm="1">
        <f t="array" ref="AE477">IF(SUMPRODUCT(--(NOT(ISERR(SEARCH({"Process","Command","Script","WMI","Module","Pipe","Service"},AD477)))))&gt;0,"1","0")</f>
        <v>0</v>
      </c>
      <c r="AF477" s="37">
        <v>473</v>
      </c>
      <c r="AG477" s="37" t="str" cm="1">
        <f t="array" ref="AG477">IF(SUMPRODUCT(--(NOT(ISERR(SEARCH({"Network","Firewall"},AD477)))))&gt;0,"1","0")</f>
        <v>0</v>
      </c>
      <c r="AH477" s="37">
        <v>473</v>
      </c>
      <c r="AI477" s="37" t="str" cm="1">
        <f t="array" ref="AI477">IF(SUMPRODUCT(--(NOT(ISERR(SEARCH({"File","Group","Logon","Schedule","User","Registry","Active","Application"},AD477)))))&gt;0,"1","0")</f>
        <v>1</v>
      </c>
      <c r="AJ477" s="37">
        <v>473</v>
      </c>
      <c r="AK477" s="37" t="str" cm="1">
        <f t="array" ref="AK477">IF(SUMPRODUCT(--(NOT(ISERR(SEARCH({"Cloud","Cluster","Container","Image","Instance","Pod","Snapshot","Volume"},AD477)))))&gt;0,"1","0")</f>
        <v>0</v>
      </c>
      <c r="AL477" s="37">
        <v>473</v>
      </c>
      <c r="AM477" s="37" t="str" cm="1">
        <f t="array" ref="AM477">IF(SUMPRODUCT(--(NOT(ISERR(SEARCH({"Drive","Firmware","Host","Kernel"},AD477)))))&gt;0,"1","0")</f>
        <v>0</v>
      </c>
      <c r="AN477" s="37"/>
      <c r="AO477" s="37"/>
      <c r="AP477" s="37">
        <f>parameters!$J$21*TechniqueData[[#This Row],[TAT Utility]]+parameters!$J$22*TechniqueData[[#This Row],[Count Utility]]</f>
        <v>0.3</v>
      </c>
      <c r="AQ477" s="37">
        <f>(TechniqueData[[#This Row],[Total Top Att&amp;ck Score ]]-parameters!$D$19)/(parameters!$D$20-parameters!$D$19)</f>
        <v>63.1</v>
      </c>
      <c r="AR477" s="37">
        <f>IF(TechniqueData[[#This Row],[TAT Utility (unclipped)]]&gt;1,1, IF(TechniqueData[[#This Row],[TAT Utility (unclipped)]]&lt;0,0, TechniqueData[[#This Row],[TAT Utility (unclipped)]]) )</f>
        <v>1</v>
      </c>
      <c r="AS477" s="37">
        <f>(TechniqueData[[#This Row],[Ransomware (Total '# of ATT&amp;CK Observations)]]-parameters!$D$21)/(parameters!$D$22-parameters!$D$21)</f>
        <v>0</v>
      </c>
      <c r="AT477" s="37">
        <f>IF(TechniqueData[[#This Row],[Count Utility (unclipped)]]&gt;1,1, IF(TechniqueData[[#This Row],[Count Utility (unclipped)]]&lt;0,0, TechniqueData[[#This Row],[Count Utility (unclipped)]]) )</f>
        <v>0</v>
      </c>
      <c r="AU47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78" spans="1:47" ht="68" x14ac:dyDescent="0.2">
      <c r="A478" s="37">
        <f>parameters!$J$21*TechniqueData[[#This Row],[TAT Utility]]+parameters!$J$22*TechniqueData[[#This Row],[Count Utility]]</f>
        <v>0.3</v>
      </c>
      <c r="B478" s="37">
        <f t="shared" si="7"/>
        <v>578.132972</v>
      </c>
      <c r="C478" s="37" t="s">
        <v>1672</v>
      </c>
      <c r="D478" s="58" t="s">
        <v>1673</v>
      </c>
      <c r="E478" s="37"/>
      <c r="F478" s="37">
        <v>1</v>
      </c>
      <c r="G478" s="37">
        <v>1</v>
      </c>
      <c r="H478" s="37">
        <f>parameters!$J$10*TechniqueData[[#This Row],[Before Utility]]+parameters!$J$11*TechniqueData[[#This Row],[After Utility]]</f>
        <v>0.1</v>
      </c>
      <c r="I478" s="37">
        <f>(TechniqueData[[#This Row],[Num. TID Before]]-parameters!$D$8)/(parameters!$D$9-parameters!$D$8)</f>
        <v>0.1</v>
      </c>
      <c r="J478" s="37">
        <f>IF(TechniqueData[[#This Row],[Before Utility (unclipped)]]&gt;1,1, IF(TechniqueData[[#This Row],[Before Utility (unclipped)]]&lt;0,0, TechniqueData[[#This Row],[Before Utility (unclipped)]]))</f>
        <v>0.1</v>
      </c>
      <c r="K478" s="37">
        <f>(TechniqueData[[#This Row],[Num. TID After]]-parameters!$D$10)/(parameters!$D$11-parameters!$D$10)</f>
        <v>0.1</v>
      </c>
      <c r="L478" s="37">
        <f>IF(TechniqueData[[#This Row],[After Utility (unclipped)]]&gt;1,1, IF(TechniqueData[[#This Row],[After Utility (unclipped)]]&lt;0,0, TechniqueData[[#This Row],[After Utility (unclipped)]]))</f>
        <v>0.1</v>
      </c>
      <c r="M478" s="37">
        <v>0</v>
      </c>
      <c r="N478" s="68">
        <v>0</v>
      </c>
      <c r="O478" s="68">
        <v>3</v>
      </c>
      <c r="P478" s="68">
        <v>0</v>
      </c>
      <c r="Q478" s="68">
        <v>0</v>
      </c>
      <c r="R478" s="69" t="s">
        <v>1674</v>
      </c>
      <c r="S478" s="69">
        <v>3</v>
      </c>
      <c r="T478" s="69" t="s">
        <v>1675</v>
      </c>
      <c r="U478" s="69">
        <v>17</v>
      </c>
      <c r="V478" s="37">
        <f>parameters!$J$4*TechniqueData[[#This Row],[Mitigations Utility]] + parameters!$J$5*TechniqueData[[#This Row],[Detections Utility]]</f>
        <v>0.2047617142857143</v>
      </c>
      <c r="W478" s="37">
        <v>20</v>
      </c>
      <c r="X478" s="37">
        <v>0.36363600000000001</v>
      </c>
      <c r="Y478" s="37">
        <v>0.36363600000000001</v>
      </c>
      <c r="Z478" s="37">
        <v>3</v>
      </c>
      <c r="AA478" s="37">
        <v>0.03</v>
      </c>
      <c r="AB478" s="37">
        <v>0.03</v>
      </c>
      <c r="AC478" s="37"/>
      <c r="AD478" s="58" t="s">
        <v>143</v>
      </c>
      <c r="AE478" s="37" t="str" cm="1">
        <f t="array" ref="AE478">IF(SUMPRODUCT(--(NOT(ISERR(SEARCH({"Process","Command","Script","WMI","Module","Pipe","Service"},AD478)))))&gt;0,"1","0")</f>
        <v>1</v>
      </c>
      <c r="AF478" s="37">
        <v>474</v>
      </c>
      <c r="AG478" s="37" t="str" cm="1">
        <f t="array" ref="AG478">IF(SUMPRODUCT(--(NOT(ISERR(SEARCH({"Network","Firewall"},AD478)))))&gt;0,"1","0")</f>
        <v>1</v>
      </c>
      <c r="AH478" s="37">
        <v>474</v>
      </c>
      <c r="AI478" s="37" t="str" cm="1">
        <f t="array" ref="AI478">IF(SUMPRODUCT(--(NOT(ISERR(SEARCH({"File","Group","Logon","Schedule","User","Registry","Active","Application"},AD478)))))&gt;0,"1","0")</f>
        <v>1</v>
      </c>
      <c r="AJ478" s="37">
        <v>474</v>
      </c>
      <c r="AK478" s="37" t="str" cm="1">
        <f t="array" ref="AK478">IF(SUMPRODUCT(--(NOT(ISERR(SEARCH({"Cloud","Cluster","Container","Image","Instance","Pod","Snapshot","Volume"},AD478)))))&gt;0,"1","0")</f>
        <v>0</v>
      </c>
      <c r="AL478" s="37">
        <v>474</v>
      </c>
      <c r="AM478" s="37" t="str" cm="1">
        <f t="array" ref="AM478">IF(SUMPRODUCT(--(NOT(ISERR(SEARCH({"Drive","Firmware","Host","Kernel"},AD478)))))&gt;0,"1","0")</f>
        <v>0</v>
      </c>
      <c r="AN478" s="37">
        <v>0</v>
      </c>
      <c r="AO478" s="37">
        <v>0</v>
      </c>
      <c r="AP478" s="37">
        <f>parameters!$J$21*TechniqueData[[#This Row],[TAT Utility]]+parameters!$J$22*TechniqueData[[#This Row],[Count Utility]]</f>
        <v>0.3</v>
      </c>
      <c r="AQ478" s="37">
        <f>(TechniqueData[[#This Row],[Total Top Att&amp;ck Score ]]-parameters!$D$19)/(parameters!$D$20-parameters!$D$19)</f>
        <v>192.71099066666667</v>
      </c>
      <c r="AR478" s="37">
        <f>IF(TechniqueData[[#This Row],[TAT Utility (unclipped)]]&gt;1,1, IF(TechniqueData[[#This Row],[TAT Utility (unclipped)]]&lt;0,0, TechniqueData[[#This Row],[TAT Utility (unclipped)]]) )</f>
        <v>1</v>
      </c>
      <c r="AS478" s="37">
        <f>(TechniqueData[[#This Row],[Ransomware (Total '# of ATT&amp;CK Observations)]]-parameters!$D$21)/(parameters!$D$22-parameters!$D$21)</f>
        <v>0</v>
      </c>
      <c r="AT478" s="37">
        <f>IF(TechniqueData[[#This Row],[Count Utility (unclipped)]]&gt;1,1, IF(TechniqueData[[#This Row],[Count Utility (unclipped)]]&lt;0,0, TechniqueData[[#This Row],[Count Utility (unclipped)]]) )</f>
        <v>0</v>
      </c>
      <c r="AU47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79" spans="1:47" ht="51" x14ac:dyDescent="0.2">
      <c r="A479" s="37">
        <f>parameters!$J$21*TechniqueData[[#This Row],[TAT Utility]]+parameters!$J$22*TechniqueData[[#This Row],[Count Utility]]</f>
        <v>0.3</v>
      </c>
      <c r="B479" s="37">
        <f t="shared" si="7"/>
        <v>371.14770957142855</v>
      </c>
      <c r="C479" s="37" t="s">
        <v>1676</v>
      </c>
      <c r="D479" s="58" t="s">
        <v>1673</v>
      </c>
      <c r="E479" s="37" t="s">
        <v>1677</v>
      </c>
      <c r="F479" s="37">
        <v>1</v>
      </c>
      <c r="G479" s="37">
        <v>1</v>
      </c>
      <c r="H479" s="37">
        <f>parameters!$J$10*TechniqueData[[#This Row],[Before Utility]]+parameters!$J$11*TechniqueData[[#This Row],[After Utility]]</f>
        <v>0.1</v>
      </c>
      <c r="I479" s="37">
        <f>(TechniqueData[[#This Row],[Num. TID Before]]-parameters!$D$8)/(parameters!$D$9-parameters!$D$8)</f>
        <v>0.1</v>
      </c>
      <c r="J479" s="37">
        <f>IF(TechniqueData[[#This Row],[Before Utility (unclipped)]]&gt;1,1, IF(TechniqueData[[#This Row],[Before Utility (unclipped)]]&lt;0,0, TechniqueData[[#This Row],[Before Utility (unclipped)]]))</f>
        <v>0.1</v>
      </c>
      <c r="K479" s="37">
        <f>(TechniqueData[[#This Row],[Num. TID After]]-parameters!$D$10)/(parameters!$D$11-parameters!$D$10)</f>
        <v>0.1</v>
      </c>
      <c r="L479" s="37">
        <f>IF(TechniqueData[[#This Row],[After Utility (unclipped)]]&gt;1,1, IF(TechniqueData[[#This Row],[After Utility (unclipped)]]&lt;0,0, TechniqueData[[#This Row],[After Utility (unclipped)]]))</f>
        <v>0.1</v>
      </c>
      <c r="M479" s="37">
        <v>0</v>
      </c>
      <c r="N479" s="68">
        <v>0</v>
      </c>
      <c r="O479" s="68">
        <v>7</v>
      </c>
      <c r="P479" s="68">
        <v>0</v>
      </c>
      <c r="Q479" s="68">
        <v>1</v>
      </c>
      <c r="R479" s="69" t="s">
        <v>1674</v>
      </c>
      <c r="S479" s="69">
        <v>3</v>
      </c>
      <c r="T479" s="69" t="s">
        <v>1678</v>
      </c>
      <c r="U479" s="69">
        <v>3</v>
      </c>
      <c r="V479" s="37">
        <f>parameters!$J$4*TechniqueData[[#This Row],[Mitigations Utility]] + parameters!$J$5*TechniqueData[[#This Row],[Detections Utility]]</f>
        <v>9.5238142857142855E-2</v>
      </c>
      <c r="W479" s="37">
        <v>6</v>
      </c>
      <c r="X479" s="37">
        <v>0.10909099999999999</v>
      </c>
      <c r="Y479" s="37">
        <v>0.10909099999999999</v>
      </c>
      <c r="Z479" s="37">
        <v>8</v>
      </c>
      <c r="AA479" s="37">
        <v>0.08</v>
      </c>
      <c r="AB479" s="37">
        <v>0.08</v>
      </c>
      <c r="AC479" s="37"/>
      <c r="AD479" s="58" t="s">
        <v>1679</v>
      </c>
      <c r="AE479" s="37" t="str" cm="1">
        <f t="array" ref="AE479">IF(SUMPRODUCT(--(NOT(ISERR(SEARCH({"Process","Command","Script","WMI","Module","Pipe","Service"},AD479)))))&gt;0,"1","0")</f>
        <v>1</v>
      </c>
      <c r="AF479" s="37">
        <v>475</v>
      </c>
      <c r="AG479" s="37" t="str" cm="1">
        <f t="array" ref="AG479">IF(SUMPRODUCT(--(NOT(ISERR(SEARCH({"Network","Firewall"},AD479)))))&gt;0,"1","0")</f>
        <v>1</v>
      </c>
      <c r="AH479" s="37">
        <v>475</v>
      </c>
      <c r="AI479" s="37" t="str" cm="1">
        <f t="array" ref="AI479">IF(SUMPRODUCT(--(NOT(ISERR(SEARCH({"File","Group","Logon","Schedule","User","Registry","Active","Application"},AD479)))))&gt;0,"1","0")</f>
        <v>1</v>
      </c>
      <c r="AJ479" s="37">
        <v>475</v>
      </c>
      <c r="AK479" s="37" t="str" cm="1">
        <f t="array" ref="AK479">IF(SUMPRODUCT(--(NOT(ISERR(SEARCH({"Cloud","Cluster","Container","Image","Instance","Pod","Snapshot","Volume"},AD479)))))&gt;0,"1","0")</f>
        <v>0</v>
      </c>
      <c r="AL479" s="37">
        <v>475</v>
      </c>
      <c r="AM479" s="37" t="str" cm="1">
        <f t="array" ref="AM479">IF(SUMPRODUCT(--(NOT(ISERR(SEARCH({"Drive","Firmware","Host","Kernel"},AD479)))))&gt;0,"1","0")</f>
        <v>0</v>
      </c>
      <c r="AN479" s="37">
        <v>0</v>
      </c>
      <c r="AO479" s="37">
        <v>0</v>
      </c>
      <c r="AP479" s="37">
        <f>parameters!$J$21*TechniqueData[[#This Row],[TAT Utility]]+parameters!$J$22*TechniqueData[[#This Row],[Count Utility]]</f>
        <v>0.3</v>
      </c>
      <c r="AQ479" s="37">
        <f>(TechniqueData[[#This Row],[Total Top Att&amp;ck Score ]]-parameters!$D$19)/(parameters!$D$20-parameters!$D$19)</f>
        <v>123.71590319047618</v>
      </c>
      <c r="AR479" s="37">
        <f>IF(TechniqueData[[#This Row],[TAT Utility (unclipped)]]&gt;1,1, IF(TechniqueData[[#This Row],[TAT Utility (unclipped)]]&lt;0,0, TechniqueData[[#This Row],[TAT Utility (unclipped)]]) )</f>
        <v>1</v>
      </c>
      <c r="AS479" s="37">
        <f>(TechniqueData[[#This Row],[Ransomware (Total '# of ATT&amp;CK Observations)]]-parameters!$D$21)/(parameters!$D$22-parameters!$D$21)</f>
        <v>0</v>
      </c>
      <c r="AT479" s="37">
        <f>IF(TechniqueData[[#This Row],[Count Utility (unclipped)]]&gt;1,1, IF(TechniqueData[[#This Row],[Count Utility (unclipped)]]&lt;0,0, TechniqueData[[#This Row],[Count Utility (unclipped)]]) )</f>
        <v>0</v>
      </c>
      <c r="AU47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0" spans="1:47" ht="68" x14ac:dyDescent="0.2">
      <c r="A480" s="37">
        <f>parameters!$J$21*TechniqueData[[#This Row],[TAT Utility]]+parameters!$J$22*TechniqueData[[#This Row],[Count Utility]]</f>
        <v>0.36666666666666664</v>
      </c>
      <c r="B480" s="37">
        <f t="shared" si="7"/>
        <v>335.64294785714287</v>
      </c>
      <c r="C480" s="37" t="s">
        <v>1680</v>
      </c>
      <c r="D480" s="58" t="s">
        <v>1673</v>
      </c>
      <c r="E480" s="37" t="s">
        <v>1681</v>
      </c>
      <c r="F480" s="37">
        <v>1</v>
      </c>
      <c r="G480" s="37">
        <v>1</v>
      </c>
      <c r="H480" s="37">
        <f>parameters!$J$10*TechniqueData[[#This Row],[Before Utility]]+parameters!$J$11*TechniqueData[[#This Row],[After Utility]]</f>
        <v>0.1</v>
      </c>
      <c r="I480" s="37">
        <f>(TechniqueData[[#This Row],[Num. TID Before]]-parameters!$D$8)/(parameters!$D$9-parameters!$D$8)</f>
        <v>0.1</v>
      </c>
      <c r="J480" s="37">
        <f>IF(TechniqueData[[#This Row],[Before Utility (unclipped)]]&gt;1,1, IF(TechniqueData[[#This Row],[Before Utility (unclipped)]]&lt;0,0, TechniqueData[[#This Row],[Before Utility (unclipped)]]))</f>
        <v>0.1</v>
      </c>
      <c r="K480" s="37">
        <f>(TechniqueData[[#This Row],[Num. TID After]]-parameters!$D$10)/(parameters!$D$11-parameters!$D$10)</f>
        <v>0.1</v>
      </c>
      <c r="L480" s="37">
        <f>IF(TechniqueData[[#This Row],[After Utility (unclipped)]]&gt;1,1, IF(TechniqueData[[#This Row],[After Utility (unclipped)]]&lt;0,0, TechniqueData[[#This Row],[After Utility (unclipped)]]))</f>
        <v>0.1</v>
      </c>
      <c r="M480" s="37">
        <v>0</v>
      </c>
      <c r="N480" s="68">
        <v>0</v>
      </c>
      <c r="O480" s="68">
        <v>1</v>
      </c>
      <c r="P480" s="68">
        <v>3</v>
      </c>
      <c r="Q480" s="68">
        <v>0</v>
      </c>
      <c r="R480" s="69" t="s">
        <v>1674</v>
      </c>
      <c r="S480" s="69">
        <v>3</v>
      </c>
      <c r="T480" s="69" t="s">
        <v>1678</v>
      </c>
      <c r="U480" s="69">
        <v>3</v>
      </c>
      <c r="V480" s="37">
        <f>parameters!$J$4*TechniqueData[[#This Row],[Mitigations Utility]] + parameters!$J$5*TechniqueData[[#This Row],[Detections Utility]]</f>
        <v>7.6190523809523805E-2</v>
      </c>
      <c r="W480" s="37">
        <v>6</v>
      </c>
      <c r="X480" s="37">
        <v>0.10909099999999999</v>
      </c>
      <c r="Y480" s="37">
        <v>0.10909099999999999</v>
      </c>
      <c r="Z480" s="37">
        <v>4</v>
      </c>
      <c r="AA480" s="37">
        <v>0.04</v>
      </c>
      <c r="AB480" s="37">
        <v>0.04</v>
      </c>
      <c r="AC480" s="37"/>
      <c r="AD480" s="58" t="s">
        <v>143</v>
      </c>
      <c r="AE480" s="37" t="str" cm="1">
        <f t="array" ref="AE480">IF(SUMPRODUCT(--(NOT(ISERR(SEARCH({"Process","Command","Script","WMI","Module","Pipe","Service"},AD480)))))&gt;0,"1","0")</f>
        <v>1</v>
      </c>
      <c r="AF480" s="37">
        <v>476</v>
      </c>
      <c r="AG480" s="37" t="str" cm="1">
        <f t="array" ref="AG480">IF(SUMPRODUCT(--(NOT(ISERR(SEARCH({"Network","Firewall"},AD480)))))&gt;0,"1","0")</f>
        <v>1</v>
      </c>
      <c r="AH480" s="37">
        <v>476</v>
      </c>
      <c r="AI480" s="37" t="str" cm="1">
        <f t="array" ref="AI480">IF(SUMPRODUCT(--(NOT(ISERR(SEARCH({"File","Group","Logon","Schedule","User","Registry","Active","Application"},AD480)))))&gt;0,"1","0")</f>
        <v>1</v>
      </c>
      <c r="AJ480" s="37">
        <v>476</v>
      </c>
      <c r="AK480" s="37" t="str" cm="1">
        <f t="array" ref="AK480">IF(SUMPRODUCT(--(NOT(ISERR(SEARCH({"Cloud","Cluster","Container","Image","Instance","Pod","Snapshot","Volume"},AD480)))))&gt;0,"1","0")</f>
        <v>0</v>
      </c>
      <c r="AL480" s="37">
        <v>476</v>
      </c>
      <c r="AM480" s="37" t="str" cm="1">
        <f t="array" ref="AM480">IF(SUMPRODUCT(--(NOT(ISERR(SEARCH({"Drive","Firmware","Host","Kernel"},AD480)))))&gt;0,"1","0")</f>
        <v>0</v>
      </c>
      <c r="AN480" s="37">
        <v>0</v>
      </c>
      <c r="AO480" s="37">
        <v>2</v>
      </c>
      <c r="AP480" s="37">
        <f>parameters!$J$21*TechniqueData[[#This Row],[TAT Utility]]+parameters!$J$22*TechniqueData[[#This Row],[Count Utility]]</f>
        <v>0.36666666666666664</v>
      </c>
      <c r="AQ480" s="37">
        <f>(TechniqueData[[#This Row],[Total Top Att&amp;ck Score ]]-parameters!$D$19)/(parameters!$D$20-parameters!$D$19)</f>
        <v>111.88098261904763</v>
      </c>
      <c r="AR480" s="37">
        <f>IF(TechniqueData[[#This Row],[TAT Utility (unclipped)]]&gt;1,1, IF(TechniqueData[[#This Row],[TAT Utility (unclipped)]]&lt;0,0, TechniqueData[[#This Row],[TAT Utility (unclipped)]]) )</f>
        <v>1</v>
      </c>
      <c r="AS480" s="37">
        <f>(TechniqueData[[#This Row],[Ransomware (Total '# of ATT&amp;CK Observations)]]-parameters!$D$21)/(parameters!$D$22-parameters!$D$21)</f>
        <v>9.5238095238095233E-2</v>
      </c>
      <c r="AT480" s="37">
        <f>IF(TechniqueData[[#This Row],[Count Utility (unclipped)]]&gt;1,1, IF(TechniqueData[[#This Row],[Count Utility (unclipped)]]&lt;0,0, TechniqueData[[#This Row],[Count Utility (unclipped)]]) )</f>
        <v>9.5238095238095233E-2</v>
      </c>
      <c r="AU48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5.3752848866213148</v>
      </c>
    </row>
    <row r="481" spans="1:47" ht="34" x14ac:dyDescent="0.2">
      <c r="A481" s="37">
        <f>parameters!$J$21*TechniqueData[[#This Row],[TAT Utility]]+parameters!$J$22*TechniqueData[[#This Row],[Count Utility]]</f>
        <v>0.3</v>
      </c>
      <c r="B481" s="37">
        <f t="shared" si="7"/>
        <v>190.9</v>
      </c>
      <c r="C481" s="37" t="s">
        <v>3811</v>
      </c>
      <c r="D481" s="58" t="s">
        <v>1673</v>
      </c>
      <c r="E481" s="37" t="s">
        <v>3812</v>
      </c>
      <c r="F481" s="37">
        <v>1</v>
      </c>
      <c r="G481" s="37">
        <v>1</v>
      </c>
      <c r="H481" s="37">
        <f>parameters!$J$10*TechniqueData[[#This Row],[Before Utility]]+parameters!$J$11*TechniqueData[[#This Row],[After Utility]]</f>
        <v>0.1</v>
      </c>
      <c r="I481" s="37">
        <f>(TechniqueData[[#This Row],[Num. TID Before]]-parameters!$D$8)/(parameters!$D$9-parameters!$D$8)</f>
        <v>0.1</v>
      </c>
      <c r="J481" s="37">
        <f>IF(TechniqueData[[#This Row],[Before Utility (unclipped)]]&gt;1,1, IF(TechniqueData[[#This Row],[Before Utility (unclipped)]]&lt;0,0, TechniqueData[[#This Row],[Before Utility (unclipped)]]))</f>
        <v>0.1</v>
      </c>
      <c r="K481" s="37">
        <f>(TechniqueData[[#This Row],[Num. TID After]]-parameters!$D$10)/(parameters!$D$11-parameters!$D$10)</f>
        <v>0.1</v>
      </c>
      <c r="L481" s="37">
        <f>IF(TechniqueData[[#This Row],[After Utility (unclipped)]]&gt;1,1, IF(TechniqueData[[#This Row],[After Utility (unclipped)]]&lt;0,0, TechniqueData[[#This Row],[After Utility (unclipped)]]))</f>
        <v>0.1</v>
      </c>
      <c r="M481" s="37">
        <v>0</v>
      </c>
      <c r="N481" s="68">
        <v>0</v>
      </c>
      <c r="O481" s="68">
        <v>0</v>
      </c>
      <c r="P481" s="68">
        <v>0</v>
      </c>
      <c r="Q481" s="68">
        <v>0</v>
      </c>
      <c r="R481" s="69"/>
      <c r="S481" s="69"/>
      <c r="T481" s="69"/>
      <c r="U481" s="69"/>
      <c r="V481" s="37">
        <f>parameters!$J$4*TechniqueData[[#This Row],[Mitigations Utility]] + parameters!$J$5*TechniqueData[[#This Row],[Detections Utility]]</f>
        <v>0</v>
      </c>
      <c r="W481" s="37"/>
      <c r="X481" s="37"/>
      <c r="Y481" s="37"/>
      <c r="Z481" s="37"/>
      <c r="AA481" s="37"/>
      <c r="AB481" s="37"/>
      <c r="AC481" s="37"/>
      <c r="AD481" s="58" t="s">
        <v>526</v>
      </c>
      <c r="AE481" s="37" t="str" cm="1">
        <f t="array" ref="AE481">IF(SUMPRODUCT(--(NOT(ISERR(SEARCH({"Process","Command","Script","WMI","Module","Pipe","Service"},AD481)))))&gt;0,"1","0")</f>
        <v>0</v>
      </c>
      <c r="AF481" s="37">
        <v>477</v>
      </c>
      <c r="AG481" s="37" t="str" cm="1">
        <f t="array" ref="AG481">IF(SUMPRODUCT(--(NOT(ISERR(SEARCH({"Network","Firewall"},AD481)))))&gt;0,"1","0")</f>
        <v>1</v>
      </c>
      <c r="AH481" s="37">
        <v>477</v>
      </c>
      <c r="AI481" s="37" t="str" cm="1">
        <f t="array" ref="AI481">IF(SUMPRODUCT(--(NOT(ISERR(SEARCH({"File","Group","Logon","Schedule","User","Registry","Active","Application"},AD481)))))&gt;0,"1","0")</f>
        <v>0</v>
      </c>
      <c r="AJ481" s="37">
        <v>477</v>
      </c>
      <c r="AK481" s="37" t="str" cm="1">
        <f t="array" ref="AK481">IF(SUMPRODUCT(--(NOT(ISERR(SEARCH({"Cloud","Cluster","Container","Image","Instance","Pod","Snapshot","Volume"},AD481)))))&gt;0,"1","0")</f>
        <v>0</v>
      </c>
      <c r="AL481" s="37">
        <v>477</v>
      </c>
      <c r="AM481" s="37" t="str" cm="1">
        <f t="array" ref="AM481">IF(SUMPRODUCT(--(NOT(ISERR(SEARCH({"Drive","Firmware","Host","Kernel"},AD481)))))&gt;0,"1","0")</f>
        <v>0</v>
      </c>
      <c r="AN481" s="37"/>
      <c r="AO481" s="37"/>
      <c r="AP481" s="37">
        <f>parameters!$J$21*TechniqueData[[#This Row],[TAT Utility]]+parameters!$J$22*TechniqueData[[#This Row],[Count Utility]]</f>
        <v>0.3</v>
      </c>
      <c r="AQ481" s="37">
        <f>(TechniqueData[[#This Row],[Total Top Att&amp;ck Score ]]-parameters!$D$19)/(parameters!$D$20-parameters!$D$19)</f>
        <v>63.633333333333333</v>
      </c>
      <c r="AR481" s="37">
        <f>IF(TechniqueData[[#This Row],[TAT Utility (unclipped)]]&gt;1,1, IF(TechniqueData[[#This Row],[TAT Utility (unclipped)]]&lt;0,0, TechniqueData[[#This Row],[TAT Utility (unclipped)]]) )</f>
        <v>1</v>
      </c>
      <c r="AS481" s="37">
        <f>(TechniqueData[[#This Row],[Ransomware (Total '# of ATT&amp;CK Observations)]]-parameters!$D$21)/(parameters!$D$22-parameters!$D$21)</f>
        <v>0</v>
      </c>
      <c r="AT481" s="37">
        <f>IF(TechniqueData[[#This Row],[Count Utility (unclipped)]]&gt;1,1, IF(TechniqueData[[#This Row],[Count Utility (unclipped)]]&lt;0,0, TechniqueData[[#This Row],[Count Utility (unclipped)]]) )</f>
        <v>0</v>
      </c>
      <c r="AU48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2" spans="1:47" ht="68" x14ac:dyDescent="0.2">
      <c r="A482" s="37">
        <f>parameters!$J$21*TechniqueData[[#This Row],[TAT Utility]]+parameters!$J$22*TechniqueData[[#This Row],[Count Utility]]</f>
        <v>0.3</v>
      </c>
      <c r="B482" s="37">
        <f t="shared" si="7"/>
        <v>191.3</v>
      </c>
      <c r="C482" s="37" t="s">
        <v>3813</v>
      </c>
      <c r="D482" s="58" t="s">
        <v>1673</v>
      </c>
      <c r="E482" s="37" t="s">
        <v>3814</v>
      </c>
      <c r="F482" s="37">
        <v>1</v>
      </c>
      <c r="G482" s="37">
        <v>1</v>
      </c>
      <c r="H482" s="37">
        <f>parameters!$J$10*TechniqueData[[#This Row],[Before Utility]]+parameters!$J$11*TechniqueData[[#This Row],[After Utility]]</f>
        <v>0.1</v>
      </c>
      <c r="I482" s="37">
        <f>(TechniqueData[[#This Row],[Num. TID Before]]-parameters!$D$8)/(parameters!$D$9-parameters!$D$8)</f>
        <v>0.1</v>
      </c>
      <c r="J482" s="37">
        <f>IF(TechniqueData[[#This Row],[Before Utility (unclipped)]]&gt;1,1, IF(TechniqueData[[#This Row],[Before Utility (unclipped)]]&lt;0,0, TechniqueData[[#This Row],[Before Utility (unclipped)]]))</f>
        <v>0.1</v>
      </c>
      <c r="K482" s="37">
        <f>(TechniqueData[[#This Row],[Num. TID After]]-parameters!$D$10)/(parameters!$D$11-parameters!$D$10)</f>
        <v>0.1</v>
      </c>
      <c r="L482" s="37">
        <f>IF(TechniqueData[[#This Row],[After Utility (unclipped)]]&gt;1,1, IF(TechniqueData[[#This Row],[After Utility (unclipped)]]&lt;0,0, TechniqueData[[#This Row],[After Utility (unclipped)]]))</f>
        <v>0.1</v>
      </c>
      <c r="M482" s="37">
        <v>0</v>
      </c>
      <c r="N482" s="68">
        <v>0</v>
      </c>
      <c r="O482" s="68">
        <v>0</v>
      </c>
      <c r="P482" s="68">
        <v>0</v>
      </c>
      <c r="Q482" s="68">
        <v>0</v>
      </c>
      <c r="R482" s="69"/>
      <c r="S482" s="69"/>
      <c r="T482" s="69"/>
      <c r="U482" s="69"/>
      <c r="V482" s="37">
        <f>parameters!$J$4*TechniqueData[[#This Row],[Mitigations Utility]] + parameters!$J$5*TechniqueData[[#This Row],[Detections Utility]]</f>
        <v>0</v>
      </c>
      <c r="W482" s="37"/>
      <c r="X482" s="37"/>
      <c r="Y482" s="37"/>
      <c r="Z482" s="37"/>
      <c r="AA482" s="37"/>
      <c r="AB482" s="37"/>
      <c r="AC482" s="37"/>
      <c r="AD482" s="58" t="s">
        <v>3815</v>
      </c>
      <c r="AE482" s="37" t="str" cm="1">
        <f t="array" ref="AE482">IF(SUMPRODUCT(--(NOT(ISERR(SEARCH({"Process","Command","Script","WMI","Module","Pipe","Service"},AD482)))))&gt;0,"1","0")</f>
        <v>1</v>
      </c>
      <c r="AF482" s="37">
        <v>478</v>
      </c>
      <c r="AG482" s="37" t="str" cm="1">
        <f t="array" ref="AG482">IF(SUMPRODUCT(--(NOT(ISERR(SEARCH({"Network","Firewall"},AD482)))))&gt;0,"1","0")</f>
        <v>1</v>
      </c>
      <c r="AH482" s="37">
        <v>478</v>
      </c>
      <c r="AI482" s="37" t="str" cm="1">
        <f t="array" ref="AI482">IF(SUMPRODUCT(--(NOT(ISERR(SEARCH({"File","Group","Logon","Schedule","User","Registry","Active","Application"},AD482)))))&gt;0,"1","0")</f>
        <v>1</v>
      </c>
      <c r="AJ482" s="37">
        <v>478</v>
      </c>
      <c r="AK482" s="37" t="str" cm="1">
        <f t="array" ref="AK482">IF(SUMPRODUCT(--(NOT(ISERR(SEARCH({"Cloud","Cluster","Container","Image","Instance","Pod","Snapshot","Volume"},AD482)))))&gt;0,"1","0")</f>
        <v>0</v>
      </c>
      <c r="AL482" s="37">
        <v>478</v>
      </c>
      <c r="AM482" s="37" t="str" cm="1">
        <f t="array" ref="AM482">IF(SUMPRODUCT(--(NOT(ISERR(SEARCH({"Drive","Firmware","Host","Kernel"},AD482)))))&gt;0,"1","0")</f>
        <v>0</v>
      </c>
      <c r="AN482" s="37"/>
      <c r="AO482" s="37"/>
      <c r="AP482" s="37">
        <f>parameters!$J$21*TechniqueData[[#This Row],[TAT Utility]]+parameters!$J$22*TechniqueData[[#This Row],[Count Utility]]</f>
        <v>0.3</v>
      </c>
      <c r="AQ482" s="37">
        <f>(TechniqueData[[#This Row],[Total Top Att&amp;ck Score ]]-parameters!$D$19)/(parameters!$D$20-parameters!$D$19)</f>
        <v>63.766666666666673</v>
      </c>
      <c r="AR482" s="37">
        <f>IF(TechniqueData[[#This Row],[TAT Utility (unclipped)]]&gt;1,1, IF(TechniqueData[[#This Row],[TAT Utility (unclipped)]]&lt;0,0, TechniqueData[[#This Row],[TAT Utility (unclipped)]]) )</f>
        <v>1</v>
      </c>
      <c r="AS482" s="37">
        <f>(TechniqueData[[#This Row],[Ransomware (Total '# of ATT&amp;CK Observations)]]-parameters!$D$21)/(parameters!$D$22-parameters!$D$21)</f>
        <v>0</v>
      </c>
      <c r="AT482" s="37">
        <f>IF(TechniqueData[[#This Row],[Count Utility (unclipped)]]&gt;1,1, IF(TechniqueData[[#This Row],[Count Utility (unclipped)]]&lt;0,0, TechniqueData[[#This Row],[Count Utility (unclipped)]]) )</f>
        <v>0</v>
      </c>
      <c r="AU48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3" spans="1:47" ht="51" x14ac:dyDescent="0.2">
      <c r="A483" s="37">
        <f>parameters!$J$21*TechniqueData[[#This Row],[TAT Utility]]+parameters!$J$22*TechniqueData[[#This Row],[Count Utility]]</f>
        <v>0.33333333333333331</v>
      </c>
      <c r="B483" s="37">
        <f t="shared" si="7"/>
        <v>488.37857142857149</v>
      </c>
      <c r="C483" s="37" t="s">
        <v>1682</v>
      </c>
      <c r="D483" s="58" t="s">
        <v>1683</v>
      </c>
      <c r="E483" s="37"/>
      <c r="F483" s="37">
        <v>1</v>
      </c>
      <c r="G483" s="37">
        <v>2</v>
      </c>
      <c r="H483" s="37">
        <f>parameters!$J$10*TechniqueData[[#This Row],[Before Utility]]+parameters!$J$11*TechniqueData[[#This Row],[After Utility]]</f>
        <v>0.15000000000000002</v>
      </c>
      <c r="I483" s="37">
        <f>(TechniqueData[[#This Row],[Num. TID Before]]-parameters!$D$8)/(parameters!$D$9-parameters!$D$8)</f>
        <v>0.1</v>
      </c>
      <c r="J483" s="37">
        <f>IF(TechniqueData[[#This Row],[Before Utility (unclipped)]]&gt;1,1, IF(TechniqueData[[#This Row],[Before Utility (unclipped)]]&lt;0,0, TechniqueData[[#This Row],[Before Utility (unclipped)]]))</f>
        <v>0.1</v>
      </c>
      <c r="K483" s="37">
        <f>(TechniqueData[[#This Row],[Num. TID After]]-parameters!$D$10)/(parameters!$D$11-parameters!$D$10)</f>
        <v>0.2</v>
      </c>
      <c r="L483" s="37">
        <f>IF(TechniqueData[[#This Row],[After Utility (unclipped)]]&gt;1,1, IF(TechniqueData[[#This Row],[After Utility (unclipped)]]&lt;0,0, TechniqueData[[#This Row],[After Utility (unclipped)]]))</f>
        <v>0.2</v>
      </c>
      <c r="M483" s="37">
        <v>0</v>
      </c>
      <c r="N483" s="68">
        <v>0</v>
      </c>
      <c r="O483" s="68">
        <v>0</v>
      </c>
      <c r="P483" s="68">
        <v>0</v>
      </c>
      <c r="Q483" s="68">
        <v>0</v>
      </c>
      <c r="R483" s="69" t="s">
        <v>1684</v>
      </c>
      <c r="S483" s="69">
        <v>3</v>
      </c>
      <c r="T483" s="69" t="s">
        <v>1685</v>
      </c>
      <c r="U483" s="69">
        <v>8</v>
      </c>
      <c r="V483" s="37">
        <f>parameters!$J$4*TechniqueData[[#This Row],[Mitigations Utility]] + parameters!$J$5*TechniqueData[[#This Row],[Detections Utility]]</f>
        <v>0.10476190476190478</v>
      </c>
      <c r="W483" s="37">
        <v>11</v>
      </c>
      <c r="X483" s="37">
        <v>0.2</v>
      </c>
      <c r="Y483" s="37">
        <v>0.2</v>
      </c>
      <c r="Z483" s="37">
        <v>0</v>
      </c>
      <c r="AA483" s="37">
        <v>0</v>
      </c>
      <c r="AB483" s="37">
        <v>0</v>
      </c>
      <c r="AC483" s="37"/>
      <c r="AD483" s="58" t="s">
        <v>602</v>
      </c>
      <c r="AE483" s="37" t="str" cm="1">
        <f t="array" ref="AE483">IF(SUMPRODUCT(--(NOT(ISERR(SEARCH({"Process","Command","Script","WMI","Module","Pipe","Service"},AD483)))))&gt;0,"1","0")</f>
        <v>0</v>
      </c>
      <c r="AF483" s="37">
        <v>479</v>
      </c>
      <c r="AG483" s="37" t="str" cm="1">
        <f t="array" ref="AG483">IF(SUMPRODUCT(--(NOT(ISERR(SEARCH({"Network","Firewall"},AD483)))))&gt;0,"1","0")</f>
        <v>1</v>
      </c>
      <c r="AH483" s="37">
        <v>479</v>
      </c>
      <c r="AI483" s="37" t="str" cm="1">
        <f t="array" ref="AI483">IF(SUMPRODUCT(--(NOT(ISERR(SEARCH({"File","Group","Logon","Schedule","User","Registry","Active","Application"},AD483)))))&gt;0,"1","0")</f>
        <v>0</v>
      </c>
      <c r="AJ483" s="37">
        <v>479</v>
      </c>
      <c r="AK483" s="37" t="str" cm="1">
        <f t="array" ref="AK483">IF(SUMPRODUCT(--(NOT(ISERR(SEARCH({"Cloud","Cluster","Container","Image","Instance","Pod","Snapshot","Volume"},AD483)))))&gt;0,"1","0")</f>
        <v>0</v>
      </c>
      <c r="AL483" s="37">
        <v>479</v>
      </c>
      <c r="AM483" s="37" t="str" cm="1">
        <f t="array" ref="AM483">IF(SUMPRODUCT(--(NOT(ISERR(SEARCH({"Drive","Firmware","Host","Kernel"},AD483)))))&gt;0,"1","0")</f>
        <v>0</v>
      </c>
      <c r="AN483" s="37">
        <v>0</v>
      </c>
      <c r="AO483" s="37">
        <v>1</v>
      </c>
      <c r="AP483" s="37">
        <f>parameters!$J$21*TechniqueData[[#This Row],[TAT Utility]]+parameters!$J$22*TechniqueData[[#This Row],[Count Utility]]</f>
        <v>0.33333333333333331</v>
      </c>
      <c r="AQ483" s="37">
        <f>(TechniqueData[[#This Row],[Total Top Att&amp;ck Score ]]-parameters!$D$19)/(parameters!$D$20-parameters!$D$19)</f>
        <v>162.79285714285717</v>
      </c>
      <c r="AR483" s="37">
        <f>IF(TechniqueData[[#This Row],[TAT Utility (unclipped)]]&gt;1,1, IF(TechniqueData[[#This Row],[TAT Utility (unclipped)]]&lt;0,0, TechniqueData[[#This Row],[TAT Utility (unclipped)]]) )</f>
        <v>1</v>
      </c>
      <c r="AS483" s="37">
        <f>(TechniqueData[[#This Row],[Ransomware (Total '# of ATT&amp;CK Observations)]]-parameters!$D$21)/(parameters!$D$22-parameters!$D$21)</f>
        <v>4.7619047619047616E-2</v>
      </c>
      <c r="AT483" s="37">
        <f>IF(TechniqueData[[#This Row],[Count Utility (unclipped)]]&gt;1,1, IF(TechniqueData[[#This Row],[Count Utility (unclipped)]]&lt;0,0, TechniqueData[[#This Row],[Count Utility (unclipped)]]) )</f>
        <v>4.7619047619047616E-2</v>
      </c>
      <c r="AU48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3.8998299319727892</v>
      </c>
    </row>
    <row r="484" spans="1:47" ht="34" x14ac:dyDescent="0.2">
      <c r="A484" s="37">
        <f>parameters!$J$21*TechniqueData[[#This Row],[TAT Utility]]+parameters!$J$22*TechniqueData[[#This Row],[Count Utility]]</f>
        <v>0.3</v>
      </c>
      <c r="B484" s="37">
        <f t="shared" si="7"/>
        <v>246.98571428571427</v>
      </c>
      <c r="C484" s="37" t="s">
        <v>1686</v>
      </c>
      <c r="D484" s="58" t="s">
        <v>1683</v>
      </c>
      <c r="E484" s="37" t="s">
        <v>1687</v>
      </c>
      <c r="F484" s="37">
        <v>1</v>
      </c>
      <c r="G484" s="37">
        <v>1</v>
      </c>
      <c r="H484" s="37">
        <f>parameters!$J$10*TechniqueData[[#This Row],[Before Utility]]+parameters!$J$11*TechniqueData[[#This Row],[After Utility]]</f>
        <v>0.1</v>
      </c>
      <c r="I484" s="37">
        <f>(TechniqueData[[#This Row],[Num. TID Before]]-parameters!$D$8)/(parameters!$D$9-parameters!$D$8)</f>
        <v>0.1</v>
      </c>
      <c r="J484" s="37">
        <f>IF(TechniqueData[[#This Row],[Before Utility (unclipped)]]&gt;1,1, IF(TechniqueData[[#This Row],[Before Utility (unclipped)]]&lt;0,0, TechniqueData[[#This Row],[Before Utility (unclipped)]]))</f>
        <v>0.1</v>
      </c>
      <c r="K484" s="37">
        <f>(TechniqueData[[#This Row],[Num. TID After]]-parameters!$D$10)/(parameters!$D$11-parameters!$D$10)</f>
        <v>0.1</v>
      </c>
      <c r="L484" s="37">
        <f>IF(TechniqueData[[#This Row],[After Utility (unclipped)]]&gt;1,1, IF(TechniqueData[[#This Row],[After Utility (unclipped)]]&lt;0,0, TechniqueData[[#This Row],[After Utility (unclipped)]]))</f>
        <v>0.1</v>
      </c>
      <c r="M484" s="37">
        <v>0</v>
      </c>
      <c r="N484" s="68">
        <v>0</v>
      </c>
      <c r="O484" s="68">
        <v>2</v>
      </c>
      <c r="P484" s="68">
        <v>3</v>
      </c>
      <c r="Q484" s="68">
        <v>1</v>
      </c>
      <c r="R484" s="69"/>
      <c r="S484" s="69">
        <v>0</v>
      </c>
      <c r="T484" s="69"/>
      <c r="U484" s="69">
        <v>0</v>
      </c>
      <c r="V484" s="37">
        <f>parameters!$J$4*TechniqueData[[#This Row],[Mitigations Utility]] + parameters!$J$5*TechniqueData[[#This Row],[Detections Utility]]</f>
        <v>2.8571428571428567E-2</v>
      </c>
      <c r="W484" s="37">
        <v>0</v>
      </c>
      <c r="X484" s="37">
        <v>0</v>
      </c>
      <c r="Y484" s="37">
        <v>0</v>
      </c>
      <c r="Z484" s="37">
        <v>6</v>
      </c>
      <c r="AA484" s="37">
        <v>0.06</v>
      </c>
      <c r="AB484" s="37">
        <v>0.06</v>
      </c>
      <c r="AC484" s="37"/>
      <c r="AD484" s="58" t="s">
        <v>136</v>
      </c>
      <c r="AE484" s="37" t="str" cm="1">
        <f t="array" ref="AE484">IF(SUMPRODUCT(--(NOT(ISERR(SEARCH({"Process","Command","Script","WMI","Module","Pipe","Service"},AD484)))))&gt;0,"1","0")</f>
        <v>0</v>
      </c>
      <c r="AF484" s="37">
        <v>480</v>
      </c>
      <c r="AG484" s="37" t="str" cm="1">
        <f t="array" ref="AG484">IF(SUMPRODUCT(--(NOT(ISERR(SEARCH({"Network","Firewall"},AD484)))))&gt;0,"1","0")</f>
        <v>1</v>
      </c>
      <c r="AH484" s="37">
        <v>480</v>
      </c>
      <c r="AI484" s="37" t="str" cm="1">
        <f t="array" ref="AI484">IF(SUMPRODUCT(--(NOT(ISERR(SEARCH({"File","Group","Logon","Schedule","User","Registry","Active","Application"},AD484)))))&gt;0,"1","0")</f>
        <v>0</v>
      </c>
      <c r="AJ484" s="37">
        <v>480</v>
      </c>
      <c r="AK484" s="37" t="str" cm="1">
        <f t="array" ref="AK484">IF(SUMPRODUCT(--(NOT(ISERR(SEARCH({"Cloud","Cluster","Container","Image","Instance","Pod","Snapshot","Volume"},AD484)))))&gt;0,"1","0")</f>
        <v>0</v>
      </c>
      <c r="AL484" s="37">
        <v>480</v>
      </c>
      <c r="AM484" s="37" t="str" cm="1">
        <f t="array" ref="AM484">IF(SUMPRODUCT(--(NOT(ISERR(SEARCH({"Drive","Firmware","Host","Kernel"},AD484)))))&gt;0,"1","0")</f>
        <v>0</v>
      </c>
      <c r="AN484" s="37">
        <v>0</v>
      </c>
      <c r="AO484" s="37">
        <v>0</v>
      </c>
      <c r="AP484" s="37">
        <f>parameters!$J$21*TechniqueData[[#This Row],[TAT Utility]]+parameters!$J$22*TechniqueData[[#This Row],[Count Utility]]</f>
        <v>0.3</v>
      </c>
      <c r="AQ484" s="37">
        <f>(TechniqueData[[#This Row],[Total Top Att&amp;ck Score ]]-parameters!$D$19)/(parameters!$D$20-parameters!$D$19)</f>
        <v>82.328571428571422</v>
      </c>
      <c r="AR484" s="37">
        <f>IF(TechniqueData[[#This Row],[TAT Utility (unclipped)]]&gt;1,1, IF(TechniqueData[[#This Row],[TAT Utility (unclipped)]]&lt;0,0, TechniqueData[[#This Row],[TAT Utility (unclipped)]]) )</f>
        <v>1</v>
      </c>
      <c r="AS484" s="37">
        <f>(TechniqueData[[#This Row],[Ransomware (Total '# of ATT&amp;CK Observations)]]-parameters!$D$21)/(parameters!$D$22-parameters!$D$21)</f>
        <v>0</v>
      </c>
      <c r="AT484" s="37">
        <f>IF(TechniqueData[[#This Row],[Count Utility (unclipped)]]&gt;1,1, IF(TechniqueData[[#This Row],[Count Utility (unclipped)]]&lt;0,0, TechniqueData[[#This Row],[Count Utility (unclipped)]]) )</f>
        <v>0</v>
      </c>
      <c r="AU48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5" spans="1:47" ht="17" x14ac:dyDescent="0.2">
      <c r="A485" s="37">
        <f>parameters!$J$21*TechniqueData[[#This Row],[TAT Utility]]+parameters!$J$22*TechniqueData[[#This Row],[Count Utility]]</f>
        <v>0.3</v>
      </c>
      <c r="B485" s="37">
        <f t="shared" si="7"/>
        <v>394.16666666666669</v>
      </c>
      <c r="C485" s="37" t="s">
        <v>1688</v>
      </c>
      <c r="D485" s="58" t="s">
        <v>1683</v>
      </c>
      <c r="E485" s="37" t="s">
        <v>1689</v>
      </c>
      <c r="F485" s="37">
        <v>1</v>
      </c>
      <c r="G485" s="37">
        <v>1</v>
      </c>
      <c r="H485" s="37">
        <f>parameters!$J$10*TechniqueData[[#This Row],[Before Utility]]+parameters!$J$11*TechniqueData[[#This Row],[After Utility]]</f>
        <v>0.1</v>
      </c>
      <c r="I485" s="37">
        <f>(TechniqueData[[#This Row],[Num. TID Before]]-parameters!$D$8)/(parameters!$D$9-parameters!$D$8)</f>
        <v>0.1</v>
      </c>
      <c r="J485" s="37">
        <f>IF(TechniqueData[[#This Row],[Before Utility (unclipped)]]&gt;1,1, IF(TechniqueData[[#This Row],[Before Utility (unclipped)]]&lt;0,0, TechniqueData[[#This Row],[Before Utility (unclipped)]]))</f>
        <v>0.1</v>
      </c>
      <c r="K485" s="37">
        <f>(TechniqueData[[#This Row],[Num. TID After]]-parameters!$D$10)/(parameters!$D$11-parameters!$D$10)</f>
        <v>0.1</v>
      </c>
      <c r="L485" s="37">
        <f>IF(TechniqueData[[#This Row],[After Utility (unclipped)]]&gt;1,1, IF(TechniqueData[[#This Row],[After Utility (unclipped)]]&lt;0,0, TechniqueData[[#This Row],[After Utility (unclipped)]]))</f>
        <v>0.1</v>
      </c>
      <c r="M485" s="37">
        <v>0</v>
      </c>
      <c r="N485" s="68">
        <v>0</v>
      </c>
      <c r="O485" s="68">
        <v>0</v>
      </c>
      <c r="P485" s="68">
        <v>0</v>
      </c>
      <c r="Q485" s="68">
        <v>0</v>
      </c>
      <c r="R485" s="69" t="s">
        <v>1684</v>
      </c>
      <c r="S485" s="69">
        <v>3</v>
      </c>
      <c r="T485" s="69" t="s">
        <v>1685</v>
      </c>
      <c r="U485" s="69">
        <v>8</v>
      </c>
      <c r="V485" s="37">
        <f>parameters!$J$4*TechniqueData[[#This Row],[Mitigations Utility]] + parameters!$J$5*TechniqueData[[#This Row],[Detections Utility]]</f>
        <v>0.10476190476190478</v>
      </c>
      <c r="W485" s="37">
        <v>11</v>
      </c>
      <c r="X485" s="37">
        <v>0.2</v>
      </c>
      <c r="Y485" s="37">
        <v>0.2</v>
      </c>
      <c r="Z485" s="37">
        <v>0</v>
      </c>
      <c r="AA485" s="37">
        <v>0</v>
      </c>
      <c r="AB485" s="37">
        <v>0</v>
      </c>
      <c r="AC485" s="37"/>
      <c r="AD485" s="58" t="s">
        <v>1690</v>
      </c>
      <c r="AE485" s="37" t="str" cm="1">
        <f t="array" ref="AE485">IF(SUMPRODUCT(--(NOT(ISERR(SEARCH({"Process","Command","Script","WMI","Module","Pipe","Service"},AD485)))))&gt;0,"1","0")</f>
        <v>0</v>
      </c>
      <c r="AF485" s="37">
        <v>481</v>
      </c>
      <c r="AG485" s="37" t="str" cm="1">
        <f t="array" ref="AG485">IF(SUMPRODUCT(--(NOT(ISERR(SEARCH({"Network","Firewall"},AD485)))))&gt;0,"1","0")</f>
        <v>1</v>
      </c>
      <c r="AH485" s="37">
        <v>481</v>
      </c>
      <c r="AI485" s="37" t="str" cm="1">
        <f t="array" ref="AI485">IF(SUMPRODUCT(--(NOT(ISERR(SEARCH({"File","Group","Logon","Schedule","User","Registry","Active","Application"},AD485)))))&gt;0,"1","0")</f>
        <v>0</v>
      </c>
      <c r="AJ485" s="37">
        <v>481</v>
      </c>
      <c r="AK485" s="37" t="str" cm="1">
        <f t="array" ref="AK485">IF(SUMPRODUCT(--(NOT(ISERR(SEARCH({"Cloud","Cluster","Container","Image","Instance","Pod","Snapshot","Volume"},AD485)))))&gt;0,"1","0")</f>
        <v>0</v>
      </c>
      <c r="AL485" s="37">
        <v>481</v>
      </c>
      <c r="AM485" s="37" t="str" cm="1">
        <f t="array" ref="AM485">IF(SUMPRODUCT(--(NOT(ISERR(SEARCH({"Drive","Firmware","Host","Kernel"},AD485)))))&gt;0,"1","0")</f>
        <v>0</v>
      </c>
      <c r="AN485" s="37">
        <v>0</v>
      </c>
      <c r="AO485" s="37">
        <v>0</v>
      </c>
      <c r="AP485" s="37">
        <f>parameters!$J$21*TechniqueData[[#This Row],[TAT Utility]]+parameters!$J$22*TechniqueData[[#This Row],[Count Utility]]</f>
        <v>0.3</v>
      </c>
      <c r="AQ485" s="37">
        <f>(TechniqueData[[#This Row],[Total Top Att&amp;ck Score ]]-parameters!$D$19)/(parameters!$D$20-parameters!$D$19)</f>
        <v>131.38888888888889</v>
      </c>
      <c r="AR485" s="37">
        <f>IF(TechniqueData[[#This Row],[TAT Utility (unclipped)]]&gt;1,1, IF(TechniqueData[[#This Row],[TAT Utility (unclipped)]]&lt;0,0, TechniqueData[[#This Row],[TAT Utility (unclipped)]]) )</f>
        <v>1</v>
      </c>
      <c r="AS485" s="37">
        <f>(TechniqueData[[#This Row],[Ransomware (Total '# of ATT&amp;CK Observations)]]-parameters!$D$21)/(parameters!$D$22-parameters!$D$21)</f>
        <v>0</v>
      </c>
      <c r="AT485" s="37">
        <f>IF(TechniqueData[[#This Row],[Count Utility (unclipped)]]&gt;1,1, IF(TechniqueData[[#This Row],[Count Utility (unclipped)]]&lt;0,0, TechniqueData[[#This Row],[Count Utility (unclipped)]]) )</f>
        <v>0</v>
      </c>
      <c r="AU48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6" spans="1:47" ht="17" x14ac:dyDescent="0.2">
      <c r="A486" s="37">
        <f>parameters!$J$21*TechniqueData[[#This Row],[TAT Utility]]+parameters!$J$22*TechniqueData[[#This Row],[Count Utility]]</f>
        <v>0.3</v>
      </c>
      <c r="B486" s="37">
        <f t="shared" si="7"/>
        <v>303.12857142857143</v>
      </c>
      <c r="C486" s="37" t="s">
        <v>1691</v>
      </c>
      <c r="D486" s="58" t="s">
        <v>1683</v>
      </c>
      <c r="E486" s="37" t="s">
        <v>1692</v>
      </c>
      <c r="F486" s="37">
        <v>1</v>
      </c>
      <c r="G486" s="37">
        <v>1</v>
      </c>
      <c r="H486" s="37">
        <f>parameters!$J$10*TechniqueData[[#This Row],[Before Utility]]+parameters!$J$11*TechniqueData[[#This Row],[After Utility]]</f>
        <v>0.1</v>
      </c>
      <c r="I486" s="37">
        <f>(TechniqueData[[#This Row],[Num. TID Before]]-parameters!$D$8)/(parameters!$D$9-parameters!$D$8)</f>
        <v>0.1</v>
      </c>
      <c r="J486" s="37">
        <f>IF(TechniqueData[[#This Row],[Before Utility (unclipped)]]&gt;1,1, IF(TechniqueData[[#This Row],[Before Utility (unclipped)]]&lt;0,0, TechniqueData[[#This Row],[Before Utility (unclipped)]]))</f>
        <v>0.1</v>
      </c>
      <c r="K486" s="37">
        <f>(TechniqueData[[#This Row],[Num. TID After]]-parameters!$D$10)/(parameters!$D$11-parameters!$D$10)</f>
        <v>0.1</v>
      </c>
      <c r="L486" s="37">
        <f>IF(TechniqueData[[#This Row],[After Utility (unclipped)]]&gt;1,1, IF(TechniqueData[[#This Row],[After Utility (unclipped)]]&lt;0,0, TechniqueData[[#This Row],[After Utility (unclipped)]]))</f>
        <v>0.1</v>
      </c>
      <c r="M486" s="37">
        <v>0</v>
      </c>
      <c r="N486" s="68">
        <v>0</v>
      </c>
      <c r="O486" s="68">
        <v>4</v>
      </c>
      <c r="P486" s="68">
        <v>3</v>
      </c>
      <c r="Q486" s="68">
        <v>5</v>
      </c>
      <c r="R486" s="69"/>
      <c r="S486" s="69">
        <v>0</v>
      </c>
      <c r="T486" s="69"/>
      <c r="U486" s="69">
        <v>0</v>
      </c>
      <c r="V486" s="37">
        <f>parameters!$J$4*TechniqueData[[#This Row],[Mitigations Utility]] + parameters!$J$5*TechniqueData[[#This Row],[Detections Utility]]</f>
        <v>5.7142857142857134E-2</v>
      </c>
      <c r="W486" s="37">
        <v>0</v>
      </c>
      <c r="X486" s="37">
        <v>0</v>
      </c>
      <c r="Y486" s="37">
        <v>0</v>
      </c>
      <c r="Z486" s="37">
        <v>12</v>
      </c>
      <c r="AA486" s="37">
        <v>0.12</v>
      </c>
      <c r="AB486" s="37">
        <v>0.12</v>
      </c>
      <c r="AC486" s="37"/>
      <c r="AD486" s="58" t="s">
        <v>75</v>
      </c>
      <c r="AE486" s="37" t="str" cm="1">
        <f t="array" ref="AE486">IF(SUMPRODUCT(--(NOT(ISERR(SEARCH({"Process","Command","Script","WMI","Module","Pipe","Service"},AD486)))))&gt;0,"1","0")</f>
        <v>0</v>
      </c>
      <c r="AF486" s="37">
        <v>482</v>
      </c>
      <c r="AG486" s="37" t="str" cm="1">
        <f t="array" ref="AG486">IF(SUMPRODUCT(--(NOT(ISERR(SEARCH({"Network","Firewall"},AD486)))))&gt;0,"1","0")</f>
        <v>1</v>
      </c>
      <c r="AH486" s="37">
        <v>482</v>
      </c>
      <c r="AI486" s="37" t="str" cm="1">
        <f t="array" ref="AI486">IF(SUMPRODUCT(--(NOT(ISERR(SEARCH({"File","Group","Logon","Schedule","User","Registry","Active","Application"},AD486)))))&gt;0,"1","0")</f>
        <v>0</v>
      </c>
      <c r="AJ486" s="37">
        <v>482</v>
      </c>
      <c r="AK486" s="37" t="str" cm="1">
        <f t="array" ref="AK486">IF(SUMPRODUCT(--(NOT(ISERR(SEARCH({"Cloud","Cluster","Container","Image","Instance","Pod","Snapshot","Volume"},AD486)))))&gt;0,"1","0")</f>
        <v>0</v>
      </c>
      <c r="AL486" s="37">
        <v>482</v>
      </c>
      <c r="AM486" s="37" t="str" cm="1">
        <f t="array" ref="AM486">IF(SUMPRODUCT(--(NOT(ISERR(SEARCH({"Drive","Firmware","Host","Kernel"},AD486)))))&gt;0,"1","0")</f>
        <v>0</v>
      </c>
      <c r="AN486" s="37">
        <v>0</v>
      </c>
      <c r="AO486" s="37">
        <v>0</v>
      </c>
      <c r="AP486" s="37">
        <f>parameters!$J$21*TechniqueData[[#This Row],[TAT Utility]]+parameters!$J$22*TechniqueData[[#This Row],[Count Utility]]</f>
        <v>0.3</v>
      </c>
      <c r="AQ486" s="37">
        <f>(TechniqueData[[#This Row],[Total Top Att&amp;ck Score ]]-parameters!$D$19)/(parameters!$D$20-parameters!$D$19)</f>
        <v>101.04285714285714</v>
      </c>
      <c r="AR486" s="37">
        <f>IF(TechniqueData[[#This Row],[TAT Utility (unclipped)]]&gt;1,1, IF(TechniqueData[[#This Row],[TAT Utility (unclipped)]]&lt;0,0, TechniqueData[[#This Row],[TAT Utility (unclipped)]]) )</f>
        <v>1</v>
      </c>
      <c r="AS486" s="37">
        <f>(TechniqueData[[#This Row],[Ransomware (Total '# of ATT&amp;CK Observations)]]-parameters!$D$21)/(parameters!$D$22-parameters!$D$21)</f>
        <v>0</v>
      </c>
      <c r="AT486" s="37">
        <f>IF(TechniqueData[[#This Row],[Count Utility (unclipped)]]&gt;1,1, IF(TechniqueData[[#This Row],[Count Utility (unclipped)]]&lt;0,0, TechniqueData[[#This Row],[Count Utility (unclipped)]]) )</f>
        <v>0</v>
      </c>
      <c r="AU48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7" spans="1:47" ht="68" x14ac:dyDescent="0.2">
      <c r="A487" s="37">
        <f>parameters!$J$21*TechniqueData[[#This Row],[TAT Utility]]+parameters!$J$22*TechniqueData[[#This Row],[Count Utility]]</f>
        <v>0.36666666666666664</v>
      </c>
      <c r="B487" s="37">
        <f t="shared" si="7"/>
        <v>2070.4243338095239</v>
      </c>
      <c r="C487" s="37" t="s">
        <v>1693</v>
      </c>
      <c r="D487" s="58" t="s">
        <v>1694</v>
      </c>
      <c r="E487" s="37"/>
      <c r="F487" s="37">
        <v>2</v>
      </c>
      <c r="G487" s="37">
        <v>2</v>
      </c>
      <c r="H487" s="37">
        <f>parameters!$J$10*TechniqueData[[#This Row],[Before Utility]]+parameters!$J$11*TechniqueData[[#This Row],[After Utility]]</f>
        <v>0.2</v>
      </c>
      <c r="I487" s="37">
        <f>(TechniqueData[[#This Row],[Num. TID Before]]-parameters!$D$8)/(parameters!$D$9-parameters!$D$8)</f>
        <v>0.2</v>
      </c>
      <c r="J487" s="37">
        <f>IF(TechniqueData[[#This Row],[Before Utility (unclipped)]]&gt;1,1, IF(TechniqueData[[#This Row],[Before Utility (unclipped)]]&lt;0,0, TechniqueData[[#This Row],[Before Utility (unclipped)]]))</f>
        <v>0.2</v>
      </c>
      <c r="K487" s="37">
        <f>(TechniqueData[[#This Row],[Num. TID After]]-parameters!$D$10)/(parameters!$D$11-parameters!$D$10)</f>
        <v>0.2</v>
      </c>
      <c r="L487" s="37">
        <f>IF(TechniqueData[[#This Row],[After Utility (unclipped)]]&gt;1,1, IF(TechniqueData[[#This Row],[After Utility (unclipped)]]&lt;0,0, TechniqueData[[#This Row],[After Utility (unclipped)]]))</f>
        <v>0.2</v>
      </c>
      <c r="M487" s="37">
        <v>0.66633200000000004</v>
      </c>
      <c r="N487" s="68">
        <v>1</v>
      </c>
      <c r="O487" s="68">
        <v>0</v>
      </c>
      <c r="P487" s="68">
        <v>0</v>
      </c>
      <c r="Q487" s="68">
        <v>0</v>
      </c>
      <c r="R487" s="69" t="s">
        <v>757</v>
      </c>
      <c r="S487" s="69">
        <v>7</v>
      </c>
      <c r="T487" s="69" t="s">
        <v>1695</v>
      </c>
      <c r="U487" s="69">
        <v>14</v>
      </c>
      <c r="V487" s="37">
        <f>parameters!$J$4*TechniqueData[[#This Row],[Mitigations Utility]] + parameters!$J$5*TechniqueData[[#This Row],[Detections Utility]]</f>
        <v>0.20476180952380954</v>
      </c>
      <c r="W487" s="37">
        <v>21</v>
      </c>
      <c r="X487" s="37">
        <v>0.38181799999999999</v>
      </c>
      <c r="Y487" s="37">
        <v>0.38181799999999999</v>
      </c>
      <c r="Z487" s="37">
        <v>1</v>
      </c>
      <c r="AA487" s="37">
        <v>0.01</v>
      </c>
      <c r="AB487" s="37">
        <v>0.01</v>
      </c>
      <c r="AC487" s="37"/>
      <c r="AD487" s="58" t="s">
        <v>1696</v>
      </c>
      <c r="AE487" s="37" t="str" cm="1">
        <f t="array" ref="AE487">IF(SUMPRODUCT(--(NOT(ISERR(SEARCH({"Process","Command","Script","WMI","Module","Pipe","Service"},AD487)))))&gt;0,"1","0")</f>
        <v>1</v>
      </c>
      <c r="AF487" s="37">
        <v>483</v>
      </c>
      <c r="AG487" s="37" t="str" cm="1">
        <f t="array" ref="AG487">IF(SUMPRODUCT(--(NOT(ISERR(SEARCH({"Network","Firewall"},AD487)))))&gt;0,"1","0")</f>
        <v>0</v>
      </c>
      <c r="AH487" s="37">
        <v>483</v>
      </c>
      <c r="AI487" s="37" t="str" cm="1">
        <f t="array" ref="AI487">IF(SUMPRODUCT(--(NOT(ISERR(SEARCH({"File","Group","Logon","Schedule","User","Registry","Active","Application"},AD487)))))&gt;0,"1","0")</f>
        <v>1</v>
      </c>
      <c r="AJ487" s="37">
        <v>483</v>
      </c>
      <c r="AK487" s="37" t="str" cm="1">
        <f t="array" ref="AK487">IF(SUMPRODUCT(--(NOT(ISERR(SEARCH({"Cloud","Cluster","Container","Image","Instance","Pod","Snapshot","Volume"},AD487)))))&gt;0,"1","0")</f>
        <v>0</v>
      </c>
      <c r="AL487" s="37">
        <v>483</v>
      </c>
      <c r="AM487" s="37" t="str" cm="1">
        <f t="array" ref="AM487">IF(SUMPRODUCT(--(NOT(ISERR(SEARCH({"Drive","Firmware","Host","Kernel"},AD487)))))&gt;0,"1","0")</f>
        <v>0</v>
      </c>
      <c r="AN487" s="37">
        <v>0</v>
      </c>
      <c r="AO487" s="37">
        <v>2</v>
      </c>
      <c r="AP487" s="37">
        <f>parameters!$J$21*TechniqueData[[#This Row],[TAT Utility]]+parameters!$J$22*TechniqueData[[#This Row],[Count Utility]]</f>
        <v>0.36666666666666664</v>
      </c>
      <c r="AQ487" s="37">
        <f>(TechniqueData[[#This Row],[Total Top Att&amp;ck Score ]]-parameters!$D$19)/(parameters!$D$20-parameters!$D$19)</f>
        <v>690.14144460317459</v>
      </c>
      <c r="AR487" s="37">
        <f>IF(TechniqueData[[#This Row],[TAT Utility (unclipped)]]&gt;1,1, IF(TechniqueData[[#This Row],[TAT Utility (unclipped)]]&lt;0,0, TechniqueData[[#This Row],[TAT Utility (unclipped)]]) )</f>
        <v>1</v>
      </c>
      <c r="AS487" s="37">
        <f>(TechniqueData[[#This Row],[Ransomware (Total '# of ATT&amp;CK Observations)]]-parameters!$D$21)/(parameters!$D$22-parameters!$D$21)</f>
        <v>9.5238095238095233E-2</v>
      </c>
      <c r="AT487" s="37">
        <f>IF(TechniqueData[[#This Row],[Count Utility (unclipped)]]&gt;1,1, IF(TechniqueData[[#This Row],[Count Utility (unclipped)]]&lt;0,0, TechniqueData[[#This Row],[Count Utility (unclipped)]]) )</f>
        <v>9.5238095238095233E-2</v>
      </c>
      <c r="AU48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32.911497362055933</v>
      </c>
    </row>
    <row r="488" spans="1:47" ht="51" x14ac:dyDescent="0.2">
      <c r="A488" s="37">
        <f>parameters!$J$21*TechniqueData[[#This Row],[TAT Utility]]+parameters!$J$22*TechniqueData[[#This Row],[Count Utility]]</f>
        <v>0.3</v>
      </c>
      <c r="B488" s="37">
        <f t="shared" si="7"/>
        <v>913.15751180952384</v>
      </c>
      <c r="C488" s="37" t="s">
        <v>1697</v>
      </c>
      <c r="D488" s="58" t="s">
        <v>1694</v>
      </c>
      <c r="E488" s="37" t="s">
        <v>1698</v>
      </c>
      <c r="F488" s="37">
        <v>1</v>
      </c>
      <c r="G488" s="37">
        <v>1</v>
      </c>
      <c r="H488" s="37">
        <f>parameters!$J$10*TechniqueData[[#This Row],[Before Utility]]+parameters!$J$11*TechniqueData[[#This Row],[After Utility]]</f>
        <v>0.1</v>
      </c>
      <c r="I488" s="37">
        <f>(TechniqueData[[#This Row],[Num. TID Before]]-parameters!$D$8)/(parameters!$D$9-parameters!$D$8)</f>
        <v>0.1</v>
      </c>
      <c r="J488" s="37">
        <f>IF(TechniqueData[[#This Row],[Before Utility (unclipped)]]&gt;1,1, IF(TechniqueData[[#This Row],[Before Utility (unclipped)]]&lt;0,0, TechniqueData[[#This Row],[Before Utility (unclipped)]]))</f>
        <v>0.1</v>
      </c>
      <c r="K488" s="37">
        <f>(TechniqueData[[#This Row],[Num. TID After]]-parameters!$D$10)/(parameters!$D$11-parameters!$D$10)</f>
        <v>0.1</v>
      </c>
      <c r="L488" s="37">
        <f>IF(TechniqueData[[#This Row],[After Utility (unclipped)]]&gt;1,1, IF(TechniqueData[[#This Row],[After Utility (unclipped)]]&lt;0,0, TechniqueData[[#This Row],[After Utility (unclipped)]]))</f>
        <v>0.1</v>
      </c>
      <c r="M488" s="37">
        <v>0</v>
      </c>
      <c r="N488" s="68">
        <v>4</v>
      </c>
      <c r="O488" s="68">
        <v>40</v>
      </c>
      <c r="P488" s="68">
        <v>3</v>
      </c>
      <c r="Q488" s="68">
        <v>5</v>
      </c>
      <c r="R488" s="69" t="s">
        <v>1201</v>
      </c>
      <c r="S488" s="69">
        <v>6</v>
      </c>
      <c r="T488" s="69" t="s">
        <v>1699</v>
      </c>
      <c r="U488" s="69">
        <v>7</v>
      </c>
      <c r="V488" s="37">
        <f>parameters!$J$4*TechniqueData[[#This Row],[Mitigations Utility]] + parameters!$J$5*TechniqueData[[#This Row],[Detections Utility]]</f>
        <v>0.37142876190476193</v>
      </c>
      <c r="W488" s="37">
        <v>13</v>
      </c>
      <c r="X488" s="37">
        <v>0.23636399999999999</v>
      </c>
      <c r="Y488" s="37">
        <v>0.23636399999999999</v>
      </c>
      <c r="Z488" s="37">
        <v>52</v>
      </c>
      <c r="AA488" s="37">
        <v>0.52</v>
      </c>
      <c r="AB488" s="37">
        <v>0.52</v>
      </c>
      <c r="AC488" s="37"/>
      <c r="AD488" s="58" t="s">
        <v>1700</v>
      </c>
      <c r="AE488" s="37" t="str" cm="1">
        <f t="array" ref="AE488">IF(SUMPRODUCT(--(NOT(ISERR(SEARCH({"Process","Command","Script","WMI","Module","Pipe","Service"},AD488)))))&gt;0,"1","0")</f>
        <v>1</v>
      </c>
      <c r="AF488" s="37">
        <v>484</v>
      </c>
      <c r="AG488" s="37" t="str" cm="1">
        <f t="array" ref="AG488">IF(SUMPRODUCT(--(NOT(ISERR(SEARCH({"Network","Firewall"},AD488)))))&gt;0,"1","0")</f>
        <v>0</v>
      </c>
      <c r="AH488" s="37">
        <v>484</v>
      </c>
      <c r="AI488" s="37" t="str" cm="1">
        <f t="array" ref="AI488">IF(SUMPRODUCT(--(NOT(ISERR(SEARCH({"File","Group","Logon","Schedule","User","Registry","Active","Application"},AD488)))))&gt;0,"1","0")</f>
        <v>1</v>
      </c>
      <c r="AJ488" s="37">
        <v>484</v>
      </c>
      <c r="AK488" s="37" t="str" cm="1">
        <f t="array" ref="AK488">IF(SUMPRODUCT(--(NOT(ISERR(SEARCH({"Cloud","Cluster","Container","Image","Instance","Pod","Snapshot","Volume"},AD488)))))&gt;0,"1","0")</f>
        <v>0</v>
      </c>
      <c r="AL488" s="37">
        <v>484</v>
      </c>
      <c r="AM488" s="37" t="str" cm="1">
        <f t="array" ref="AM488">IF(SUMPRODUCT(--(NOT(ISERR(SEARCH({"Drive","Firmware","Host","Kernel"},AD488)))))&gt;0,"1","0")</f>
        <v>0</v>
      </c>
      <c r="AN488" s="37">
        <v>0</v>
      </c>
      <c r="AO488" s="37">
        <v>0</v>
      </c>
      <c r="AP488" s="37">
        <f>parameters!$J$21*TechniqueData[[#This Row],[TAT Utility]]+parameters!$J$22*TechniqueData[[#This Row],[Count Utility]]</f>
        <v>0.3</v>
      </c>
      <c r="AQ488" s="37">
        <f>(TechniqueData[[#This Row],[Total Top Att&amp;ck Score ]]-parameters!$D$19)/(parameters!$D$20-parameters!$D$19)</f>
        <v>304.38583726984126</v>
      </c>
      <c r="AR488" s="37">
        <f>IF(TechniqueData[[#This Row],[TAT Utility (unclipped)]]&gt;1,1, IF(TechniqueData[[#This Row],[TAT Utility (unclipped)]]&lt;0,0, TechniqueData[[#This Row],[TAT Utility (unclipped)]]) )</f>
        <v>1</v>
      </c>
      <c r="AS488" s="37">
        <f>(TechniqueData[[#This Row],[Ransomware (Total '# of ATT&amp;CK Observations)]]-parameters!$D$21)/(parameters!$D$22-parameters!$D$21)</f>
        <v>0</v>
      </c>
      <c r="AT488" s="37">
        <f>IF(TechniqueData[[#This Row],[Count Utility (unclipped)]]&gt;1,1, IF(TechniqueData[[#This Row],[Count Utility (unclipped)]]&lt;0,0, TechniqueData[[#This Row],[Count Utility (unclipped)]]) )</f>
        <v>0</v>
      </c>
      <c r="AU48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9" spans="1:47" ht="51" x14ac:dyDescent="0.2">
      <c r="A489" s="37">
        <f>parameters!$J$21*TechniqueData[[#This Row],[TAT Utility]]+parameters!$J$22*TechniqueData[[#This Row],[Count Utility]]</f>
        <v>0.5</v>
      </c>
      <c r="B489" s="37">
        <f t="shared" si="7"/>
        <v>619.27105885714275</v>
      </c>
      <c r="C489" s="37" t="s">
        <v>1701</v>
      </c>
      <c r="D489" s="58" t="s">
        <v>1694</v>
      </c>
      <c r="E489" s="37" t="s">
        <v>1702</v>
      </c>
      <c r="F489" s="37">
        <v>1</v>
      </c>
      <c r="G489" s="37">
        <v>1</v>
      </c>
      <c r="H489" s="37">
        <f>parameters!$J$10*TechniqueData[[#This Row],[Before Utility]]+parameters!$J$11*TechniqueData[[#This Row],[After Utility]]</f>
        <v>0.1</v>
      </c>
      <c r="I489" s="37">
        <f>(TechniqueData[[#This Row],[Num. TID Before]]-parameters!$D$8)/(parameters!$D$9-parameters!$D$8)</f>
        <v>0.1</v>
      </c>
      <c r="J489" s="37">
        <f>IF(TechniqueData[[#This Row],[Before Utility (unclipped)]]&gt;1,1, IF(TechniqueData[[#This Row],[Before Utility (unclipped)]]&lt;0,0, TechniqueData[[#This Row],[Before Utility (unclipped)]]))</f>
        <v>0.1</v>
      </c>
      <c r="K489" s="37">
        <f>(TechniqueData[[#This Row],[Num. TID After]]-parameters!$D$10)/(parameters!$D$11-parameters!$D$10)</f>
        <v>0.1</v>
      </c>
      <c r="L489" s="37">
        <f>IF(TechniqueData[[#This Row],[After Utility (unclipped)]]&gt;1,1, IF(TechniqueData[[#This Row],[After Utility (unclipped)]]&lt;0,0, TechniqueData[[#This Row],[After Utility (unclipped)]]))</f>
        <v>0.1</v>
      </c>
      <c r="M489" s="37">
        <v>0</v>
      </c>
      <c r="N489" s="68">
        <v>3</v>
      </c>
      <c r="O489" s="68">
        <v>2</v>
      </c>
      <c r="P489" s="68">
        <v>1</v>
      </c>
      <c r="Q489" s="68">
        <v>0</v>
      </c>
      <c r="R489" s="69" t="s">
        <v>757</v>
      </c>
      <c r="S489" s="69">
        <v>7</v>
      </c>
      <c r="T489" s="69" t="s">
        <v>1555</v>
      </c>
      <c r="U489" s="69">
        <v>13</v>
      </c>
      <c r="V489" s="37">
        <f>parameters!$J$4*TechniqueData[[#This Row],[Mitigations Utility]] + parameters!$J$5*TechniqueData[[#This Row],[Detections Utility]]</f>
        <v>0.21904742857142856</v>
      </c>
      <c r="W489" s="37">
        <v>20</v>
      </c>
      <c r="X489" s="37">
        <v>0.36363600000000001</v>
      </c>
      <c r="Y489" s="37">
        <v>0.36363600000000001</v>
      </c>
      <c r="Z489" s="37">
        <v>6</v>
      </c>
      <c r="AA489" s="37">
        <v>0.06</v>
      </c>
      <c r="AB489" s="37">
        <v>0.06</v>
      </c>
      <c r="AC489" s="37"/>
      <c r="AD489" s="58" t="s">
        <v>1703</v>
      </c>
      <c r="AE489" s="37" t="str" cm="1">
        <f t="array" ref="AE489">IF(SUMPRODUCT(--(NOT(ISERR(SEARCH({"Process","Command","Script","WMI","Module","Pipe","Service"},AD489)))))&gt;0,"1","0")</f>
        <v>1</v>
      </c>
      <c r="AF489" s="37">
        <v>485</v>
      </c>
      <c r="AG489" s="37" t="str" cm="1">
        <f t="array" ref="AG489">IF(SUMPRODUCT(--(NOT(ISERR(SEARCH({"Network","Firewall"},AD489)))))&gt;0,"1","0")</f>
        <v>0</v>
      </c>
      <c r="AH489" s="37">
        <v>485</v>
      </c>
      <c r="AI489" s="37" t="str" cm="1">
        <f t="array" ref="AI489">IF(SUMPRODUCT(--(NOT(ISERR(SEARCH({"File","Group","Logon","Schedule","User","Registry","Active","Application"},AD489)))))&gt;0,"1","0")</f>
        <v>1</v>
      </c>
      <c r="AJ489" s="37">
        <v>485</v>
      </c>
      <c r="AK489" s="37" t="str" cm="1">
        <f t="array" ref="AK489">IF(SUMPRODUCT(--(NOT(ISERR(SEARCH({"Cloud","Cluster","Container","Image","Instance","Pod","Snapshot","Volume"},AD489)))))&gt;0,"1","0")</f>
        <v>0</v>
      </c>
      <c r="AL489" s="37">
        <v>485</v>
      </c>
      <c r="AM489" s="37" t="str" cm="1">
        <f t="array" ref="AM489">IF(SUMPRODUCT(--(NOT(ISERR(SEARCH({"Drive","Firmware","Host","Kernel"},AD489)))))&gt;0,"1","0")</f>
        <v>0</v>
      </c>
      <c r="AN489" s="37">
        <v>0</v>
      </c>
      <c r="AO489" s="37">
        <v>6</v>
      </c>
      <c r="AP489" s="37">
        <f>parameters!$J$21*TechniqueData[[#This Row],[TAT Utility]]+parameters!$J$22*TechniqueData[[#This Row],[Count Utility]]</f>
        <v>0.5</v>
      </c>
      <c r="AQ489" s="37">
        <f>(TechniqueData[[#This Row],[Total Top Att&amp;ck Score ]]-parameters!$D$19)/(parameters!$D$20-parameters!$D$19)</f>
        <v>206.42368628571424</v>
      </c>
      <c r="AR489" s="37">
        <f>IF(TechniqueData[[#This Row],[TAT Utility (unclipped)]]&gt;1,1, IF(TechniqueData[[#This Row],[TAT Utility (unclipped)]]&lt;0,0, TechniqueData[[#This Row],[TAT Utility (unclipped)]]) )</f>
        <v>1</v>
      </c>
      <c r="AS489" s="37">
        <f>(TechniqueData[[#This Row],[Ransomware (Total '# of ATT&amp;CK Observations)]]-parameters!$D$21)/(parameters!$D$22-parameters!$D$21)</f>
        <v>0.2857142857142857</v>
      </c>
      <c r="AT489" s="37">
        <f>IF(TechniqueData[[#This Row],[Count Utility (unclipped)]]&gt;1,1, IF(TechniqueData[[#This Row],[Count Utility (unclipped)]]&lt;0,0, TechniqueData[[#This Row],[Count Utility (unclipped)]]) )</f>
        <v>0.2857142857142857</v>
      </c>
      <c r="AU48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29.631955183673462</v>
      </c>
    </row>
    <row r="490" spans="1:47" ht="102" x14ac:dyDescent="0.2">
      <c r="A490" s="37">
        <f>parameters!$J$21*TechniqueData[[#This Row],[TAT Utility]]+parameters!$J$22*TechniqueData[[#This Row],[Count Utility]]</f>
        <v>0.36666666666666664</v>
      </c>
      <c r="B490" s="37">
        <f t="shared" si="7"/>
        <v>1398.7944488095236</v>
      </c>
      <c r="C490" s="37" t="s">
        <v>1704</v>
      </c>
      <c r="D490" s="58" t="s">
        <v>1705</v>
      </c>
      <c r="E490" s="37"/>
      <c r="F490" s="37">
        <v>8</v>
      </c>
      <c r="G490" s="37">
        <v>2</v>
      </c>
      <c r="H490" s="37">
        <f>parameters!$J$10*TechniqueData[[#This Row],[Before Utility]]+parameters!$J$11*TechniqueData[[#This Row],[After Utility]]</f>
        <v>0.5</v>
      </c>
      <c r="I490" s="37">
        <f>(TechniqueData[[#This Row],[Num. TID Before]]-parameters!$D$8)/(parameters!$D$9-parameters!$D$8)</f>
        <v>0.8</v>
      </c>
      <c r="J490" s="37">
        <f>IF(TechniqueData[[#This Row],[Before Utility (unclipped)]]&gt;1,1, IF(TechniqueData[[#This Row],[Before Utility (unclipped)]]&lt;0,0, TechniqueData[[#This Row],[Before Utility (unclipped)]]))</f>
        <v>0.8</v>
      </c>
      <c r="K490" s="37">
        <f>(TechniqueData[[#This Row],[Num. TID After]]-parameters!$D$10)/(parameters!$D$11-parameters!$D$10)</f>
        <v>0.2</v>
      </c>
      <c r="L490" s="37">
        <f>IF(TechniqueData[[#This Row],[After Utility (unclipped)]]&gt;1,1, IF(TechniqueData[[#This Row],[After Utility (unclipped)]]&lt;0,0, TechniqueData[[#This Row],[After Utility (unclipped)]]))</f>
        <v>0.2</v>
      </c>
      <c r="M490" s="37">
        <v>1.27E-4</v>
      </c>
      <c r="N490" s="68">
        <v>0</v>
      </c>
      <c r="O490" s="68">
        <v>3</v>
      </c>
      <c r="P490" s="68">
        <v>1</v>
      </c>
      <c r="Q490" s="68">
        <v>0</v>
      </c>
      <c r="R490" s="69" t="s">
        <v>1706</v>
      </c>
      <c r="S490" s="69">
        <v>10</v>
      </c>
      <c r="T490" s="69" t="s">
        <v>627</v>
      </c>
      <c r="U490" s="69">
        <v>11</v>
      </c>
      <c r="V490" s="37">
        <f>parameters!$J$4*TechniqueData[[#This Row],[Mitigations Utility]] + parameters!$J$5*TechniqueData[[#This Row],[Detections Utility]]</f>
        <v>0.2190475238095238</v>
      </c>
      <c r="W490" s="37">
        <v>21</v>
      </c>
      <c r="X490" s="37">
        <v>0.38181799999999999</v>
      </c>
      <c r="Y490" s="37">
        <v>0.38181799999999999</v>
      </c>
      <c r="Z490" s="37">
        <v>4</v>
      </c>
      <c r="AA490" s="37">
        <v>0.04</v>
      </c>
      <c r="AB490" s="37">
        <v>0.04</v>
      </c>
      <c r="AC490" s="37"/>
      <c r="AD490" s="58" t="s">
        <v>1707</v>
      </c>
      <c r="AE490" s="37" t="str" cm="1">
        <f t="array" ref="AE490">IF(SUMPRODUCT(--(NOT(ISERR(SEARCH({"Process","Command","Script","WMI","Module","Pipe","Service"},AD490)))))&gt;0,"1","0")</f>
        <v>1</v>
      </c>
      <c r="AF490" s="37">
        <v>486</v>
      </c>
      <c r="AG490" s="37" t="str" cm="1">
        <f t="array" ref="AG490">IF(SUMPRODUCT(--(NOT(ISERR(SEARCH({"Network","Firewall"},AD490)))))&gt;0,"1","0")</f>
        <v>1</v>
      </c>
      <c r="AH490" s="37">
        <v>486</v>
      </c>
      <c r="AI490" s="37" t="str" cm="1">
        <f t="array" ref="AI490">IF(SUMPRODUCT(--(NOT(ISERR(SEARCH({"File","Group","Logon","Schedule","User","Registry","Active","Application"},AD490)))))&gt;0,"1","0")</f>
        <v>1</v>
      </c>
      <c r="AJ490" s="37">
        <v>486</v>
      </c>
      <c r="AK490" s="37" t="str" cm="1">
        <f t="array" ref="AK490">IF(SUMPRODUCT(--(NOT(ISERR(SEARCH({"Cloud","Cluster","Container","Image","Instance","Pod","Snapshot","Volume"},AD490)))))&gt;0,"1","0")</f>
        <v>0</v>
      </c>
      <c r="AL490" s="37">
        <v>486</v>
      </c>
      <c r="AM490" s="37" t="str" cm="1">
        <f t="array" ref="AM490">IF(SUMPRODUCT(--(NOT(ISERR(SEARCH({"Drive","Firmware","Host","Kernel"},AD490)))))&gt;0,"1","0")</f>
        <v>0</v>
      </c>
      <c r="AN490" s="37">
        <v>0</v>
      </c>
      <c r="AO490" s="37">
        <v>2</v>
      </c>
      <c r="AP490" s="37">
        <f>parameters!$J$21*TechniqueData[[#This Row],[TAT Utility]]+parameters!$J$22*TechniqueData[[#This Row],[Count Utility]]</f>
        <v>0.36666666666666664</v>
      </c>
      <c r="AQ490" s="37">
        <f>(TechniqueData[[#This Row],[Total Top Att&amp;ck Score ]]-parameters!$D$19)/(parameters!$D$20-parameters!$D$19)</f>
        <v>466.26481626984122</v>
      </c>
      <c r="AR490" s="37">
        <f>IF(TechniqueData[[#This Row],[TAT Utility (unclipped)]]&gt;1,1, IF(TechniqueData[[#This Row],[TAT Utility (unclipped)]]&lt;0,0, TechniqueData[[#This Row],[TAT Utility (unclipped)]]) )</f>
        <v>1</v>
      </c>
      <c r="AS490" s="37">
        <f>(TechniqueData[[#This Row],[Ransomware (Total '# of ATT&amp;CK Observations)]]-parameters!$D$21)/(parameters!$D$22-parameters!$D$21)</f>
        <v>9.5238095238095233E-2</v>
      </c>
      <c r="AT490" s="37">
        <f>IF(TechniqueData[[#This Row],[Count Utility (unclipped)]]&gt;1,1, IF(TechniqueData[[#This Row],[Count Utility (unclipped)]]&lt;0,0, TechniqueData[[#This Row],[Count Utility (unclipped)]]) )</f>
        <v>9.5238095238095233E-2</v>
      </c>
      <c r="AU49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22.250705536659105</v>
      </c>
    </row>
    <row r="491" spans="1:47" ht="34" x14ac:dyDescent="0.2">
      <c r="A491" s="37">
        <f>parameters!$J$21*TechniqueData[[#This Row],[TAT Utility]]+parameters!$J$22*TechniqueData[[#This Row],[Count Utility]]</f>
        <v>0.3</v>
      </c>
      <c r="B491" s="37">
        <f t="shared" si="7"/>
        <v>1087.7158322380951</v>
      </c>
      <c r="C491" s="37" t="s">
        <v>1708</v>
      </c>
      <c r="D491" s="58" t="s">
        <v>1709</v>
      </c>
      <c r="E491" s="37"/>
      <c r="F491" s="37">
        <v>1</v>
      </c>
      <c r="G491" s="37">
        <v>4</v>
      </c>
      <c r="H491" s="37">
        <f>parameters!$J$10*TechniqueData[[#This Row],[Before Utility]]+parameters!$J$11*TechniqueData[[#This Row],[After Utility]]</f>
        <v>0.25</v>
      </c>
      <c r="I491" s="37">
        <f>(TechniqueData[[#This Row],[Num. TID Before]]-parameters!$D$8)/(parameters!$D$9-parameters!$D$8)</f>
        <v>0.1</v>
      </c>
      <c r="J491" s="37">
        <f>IF(TechniqueData[[#This Row],[Before Utility (unclipped)]]&gt;1,1, IF(TechniqueData[[#This Row],[Before Utility (unclipped)]]&lt;0,0, TechniqueData[[#This Row],[Before Utility (unclipped)]]))</f>
        <v>0.1</v>
      </c>
      <c r="K491" s="37">
        <f>(TechniqueData[[#This Row],[Num. TID After]]-parameters!$D$10)/(parameters!$D$11-parameters!$D$10)</f>
        <v>0.4</v>
      </c>
      <c r="L491" s="37">
        <f>IF(TechniqueData[[#This Row],[After Utility (unclipped)]]&gt;1,1, IF(TechniqueData[[#This Row],[After Utility (unclipped)]]&lt;0,0, TechniqueData[[#This Row],[After Utility (unclipped)]]))</f>
        <v>0.4</v>
      </c>
      <c r="M491" s="37">
        <v>7.9518000000000005E-2</v>
      </c>
      <c r="N491" s="68">
        <v>0</v>
      </c>
      <c r="O491" s="68">
        <v>12</v>
      </c>
      <c r="P491" s="68">
        <v>5</v>
      </c>
      <c r="Q491" s="68">
        <v>3</v>
      </c>
      <c r="R491" s="69" t="s">
        <v>1710</v>
      </c>
      <c r="S491" s="69">
        <v>6</v>
      </c>
      <c r="T491" s="69" t="s">
        <v>135</v>
      </c>
      <c r="U491" s="69">
        <v>8</v>
      </c>
      <c r="V491" s="37">
        <f>parameters!$J$4*TechniqueData[[#This Row],[Mitigations Utility]] + parameters!$J$5*TechniqueData[[#This Row],[Detections Utility]]</f>
        <v>0.22857119047619048</v>
      </c>
      <c r="W491" s="37">
        <v>14</v>
      </c>
      <c r="X491" s="37">
        <v>0.25454500000000002</v>
      </c>
      <c r="Y491" s="37">
        <v>0.25454500000000002</v>
      </c>
      <c r="Z491" s="37">
        <v>20</v>
      </c>
      <c r="AA491" s="37">
        <v>0.2</v>
      </c>
      <c r="AB491" s="37">
        <v>0.2</v>
      </c>
      <c r="AC491" s="37"/>
      <c r="AD491" s="58" t="s">
        <v>526</v>
      </c>
      <c r="AE491" s="37" t="str" cm="1">
        <f t="array" ref="AE491">IF(SUMPRODUCT(--(NOT(ISERR(SEARCH({"Process","Command","Script","WMI","Module","Pipe","Service"},AD491)))))&gt;0,"1","0")</f>
        <v>0</v>
      </c>
      <c r="AF491" s="37">
        <v>487</v>
      </c>
      <c r="AG491" s="37" t="str" cm="1">
        <f t="array" ref="AG491">IF(SUMPRODUCT(--(NOT(ISERR(SEARCH({"Network","Firewall"},AD491)))))&gt;0,"1","0")</f>
        <v>1</v>
      </c>
      <c r="AH491" s="37">
        <v>487</v>
      </c>
      <c r="AI491" s="37" t="str" cm="1">
        <f t="array" ref="AI491">IF(SUMPRODUCT(--(NOT(ISERR(SEARCH({"File","Group","Logon","Schedule","User","Registry","Active","Application"},AD491)))))&gt;0,"1","0")</f>
        <v>0</v>
      </c>
      <c r="AJ491" s="37">
        <v>487</v>
      </c>
      <c r="AK491" s="37" t="str" cm="1">
        <f t="array" ref="AK491">IF(SUMPRODUCT(--(NOT(ISERR(SEARCH({"Cloud","Cluster","Container","Image","Instance","Pod","Snapshot","Volume"},AD491)))))&gt;0,"1","0")</f>
        <v>0</v>
      </c>
      <c r="AL491" s="37">
        <v>487</v>
      </c>
      <c r="AM491" s="37" t="str" cm="1">
        <f t="array" ref="AM491">IF(SUMPRODUCT(--(NOT(ISERR(SEARCH({"Drive","Firmware","Host","Kernel"},AD491)))))&gt;0,"1","0")</f>
        <v>0</v>
      </c>
      <c r="AN491" s="37">
        <v>0</v>
      </c>
      <c r="AO491" s="37">
        <v>0</v>
      </c>
      <c r="AP491" s="37">
        <f>parameters!$J$21*TechniqueData[[#This Row],[TAT Utility]]+parameters!$J$22*TechniqueData[[#This Row],[Count Utility]]</f>
        <v>0.3</v>
      </c>
      <c r="AQ491" s="37">
        <f>(TechniqueData[[#This Row],[Total Top Att&amp;ck Score ]]-parameters!$D$19)/(parameters!$D$20-parameters!$D$19)</f>
        <v>362.57194407936504</v>
      </c>
      <c r="AR491" s="37">
        <f>IF(TechniqueData[[#This Row],[TAT Utility (unclipped)]]&gt;1,1, IF(TechniqueData[[#This Row],[TAT Utility (unclipped)]]&lt;0,0, TechniqueData[[#This Row],[TAT Utility (unclipped)]]) )</f>
        <v>1</v>
      </c>
      <c r="AS491" s="37">
        <f>(TechniqueData[[#This Row],[Ransomware (Total '# of ATT&amp;CK Observations)]]-parameters!$D$21)/(parameters!$D$22-parameters!$D$21)</f>
        <v>0</v>
      </c>
      <c r="AT491" s="37">
        <f>IF(TechniqueData[[#This Row],[Count Utility (unclipped)]]&gt;1,1, IF(TechniqueData[[#This Row],[Count Utility (unclipped)]]&lt;0,0, TechniqueData[[#This Row],[Count Utility (unclipped)]]) )</f>
        <v>0</v>
      </c>
      <c r="AU49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92" spans="1:47" ht="51" x14ac:dyDescent="0.2">
      <c r="A492" s="37">
        <f>parameters!$J$21*TechniqueData[[#This Row],[TAT Utility]]+parameters!$J$22*TechniqueData[[#This Row],[Count Utility]]</f>
        <v>0.33333333333333331</v>
      </c>
      <c r="B492" s="37">
        <f t="shared" si="7"/>
        <v>791.90448600000002</v>
      </c>
      <c r="C492" s="37" t="s">
        <v>1711</v>
      </c>
      <c r="D492" s="58" t="s">
        <v>1712</v>
      </c>
      <c r="E492" s="37"/>
      <c r="F492" s="37">
        <v>1</v>
      </c>
      <c r="G492" s="37">
        <v>3</v>
      </c>
      <c r="H492" s="37">
        <f>parameters!$J$10*TechniqueData[[#This Row],[Before Utility]]+parameters!$J$11*TechniqueData[[#This Row],[After Utility]]</f>
        <v>0.2</v>
      </c>
      <c r="I492" s="37">
        <f>(TechniqueData[[#This Row],[Num. TID Before]]-parameters!$D$8)/(parameters!$D$9-parameters!$D$8)</f>
        <v>0.1</v>
      </c>
      <c r="J492" s="37">
        <f>IF(TechniqueData[[#This Row],[Before Utility (unclipped)]]&gt;1,1, IF(TechniqueData[[#This Row],[Before Utility (unclipped)]]&lt;0,0, TechniqueData[[#This Row],[Before Utility (unclipped)]]))</f>
        <v>0.1</v>
      </c>
      <c r="K492" s="37">
        <f>(TechniqueData[[#This Row],[Num. TID After]]-parameters!$D$10)/(parameters!$D$11-parameters!$D$10)</f>
        <v>0.3</v>
      </c>
      <c r="L492" s="37">
        <f>IF(TechniqueData[[#This Row],[After Utility (unclipped)]]&gt;1,1, IF(TechniqueData[[#This Row],[After Utility (unclipped)]]&lt;0,0, TechniqueData[[#This Row],[After Utility (unclipped)]]))</f>
        <v>0.3</v>
      </c>
      <c r="M492" s="37">
        <v>7.1900000000000002E-4</v>
      </c>
      <c r="N492" s="68">
        <v>0</v>
      </c>
      <c r="O492" s="68">
        <v>4</v>
      </c>
      <c r="P492" s="68">
        <v>1</v>
      </c>
      <c r="Q492" s="68">
        <v>2</v>
      </c>
      <c r="R492" s="69" t="s">
        <v>1713</v>
      </c>
      <c r="S492" s="69">
        <v>7</v>
      </c>
      <c r="T492" s="69" t="s">
        <v>627</v>
      </c>
      <c r="U492" s="69">
        <v>11</v>
      </c>
      <c r="V492" s="37">
        <f>parameters!$J$4*TechniqueData[[#This Row],[Mitigations Utility]] + parameters!$J$5*TechniqueData[[#This Row],[Detections Utility]]</f>
        <v>0.20476204761904762</v>
      </c>
      <c r="W492" s="37">
        <v>18</v>
      </c>
      <c r="X492" s="37">
        <v>0.32727299999999998</v>
      </c>
      <c r="Y492" s="37">
        <v>0.32727299999999998</v>
      </c>
      <c r="Z492" s="37">
        <v>7</v>
      </c>
      <c r="AA492" s="37">
        <v>7.0000000000000007E-2</v>
      </c>
      <c r="AB492" s="37">
        <v>7.0000000000000007E-2</v>
      </c>
      <c r="AC492" s="37"/>
      <c r="AD492" s="58" t="s">
        <v>602</v>
      </c>
      <c r="AE492" s="37" t="str" cm="1">
        <f t="array" ref="AE492">IF(SUMPRODUCT(--(NOT(ISERR(SEARCH({"Process","Command","Script","WMI","Module","Pipe","Service"},AD492)))))&gt;0,"1","0")</f>
        <v>0</v>
      </c>
      <c r="AF492" s="37">
        <v>488</v>
      </c>
      <c r="AG492" s="37" t="str" cm="1">
        <f t="array" ref="AG492">IF(SUMPRODUCT(--(NOT(ISERR(SEARCH({"Network","Firewall"},AD492)))))&gt;0,"1","0")</f>
        <v>1</v>
      </c>
      <c r="AH492" s="37">
        <v>488</v>
      </c>
      <c r="AI492" s="37" t="str" cm="1">
        <f t="array" ref="AI492">IF(SUMPRODUCT(--(NOT(ISERR(SEARCH({"File","Group","Logon","Schedule","User","Registry","Active","Application"},AD492)))))&gt;0,"1","0")</f>
        <v>0</v>
      </c>
      <c r="AJ492" s="37">
        <v>488</v>
      </c>
      <c r="AK492" s="37" t="str" cm="1">
        <f t="array" ref="AK492">IF(SUMPRODUCT(--(NOT(ISERR(SEARCH({"Cloud","Cluster","Container","Image","Instance","Pod","Snapshot","Volume"},AD492)))))&gt;0,"1","0")</f>
        <v>0</v>
      </c>
      <c r="AL492" s="37">
        <v>488</v>
      </c>
      <c r="AM492" s="37" t="str" cm="1">
        <f t="array" ref="AM492">IF(SUMPRODUCT(--(NOT(ISERR(SEARCH({"Drive","Firmware","Host","Kernel"},AD492)))))&gt;0,"1","0")</f>
        <v>0</v>
      </c>
      <c r="AN492" s="37">
        <v>0</v>
      </c>
      <c r="AO492" s="37">
        <v>1</v>
      </c>
      <c r="AP492" s="37">
        <f>parameters!$J$21*TechniqueData[[#This Row],[TAT Utility]]+parameters!$J$22*TechniqueData[[#This Row],[Count Utility]]</f>
        <v>0.33333333333333331</v>
      </c>
      <c r="AQ492" s="37">
        <f>(TechniqueData[[#This Row],[Total Top Att&amp;ck Score ]]-parameters!$D$19)/(parameters!$D$20-parameters!$D$19)</f>
        <v>263.96816200000001</v>
      </c>
      <c r="AR492" s="37">
        <f>IF(TechniqueData[[#This Row],[TAT Utility (unclipped)]]&gt;1,1, IF(TechniqueData[[#This Row],[TAT Utility (unclipped)]]&lt;0,0, TechniqueData[[#This Row],[TAT Utility (unclipped)]]) )</f>
        <v>1</v>
      </c>
      <c r="AS492" s="37">
        <f>(TechniqueData[[#This Row],[Ransomware (Total '# of ATT&amp;CK Observations)]]-parameters!$D$21)/(parameters!$D$22-parameters!$D$21)</f>
        <v>4.7619047619047616E-2</v>
      </c>
      <c r="AT492" s="37">
        <f>IF(TechniqueData[[#This Row],[Count Utility (unclipped)]]&gt;1,1, IF(TechniqueData[[#This Row],[Count Utility (unclipped)]]&lt;0,0, TechniqueData[[#This Row],[Count Utility (unclipped)]]) )</f>
        <v>4.7619047619047616E-2</v>
      </c>
      <c r="AU49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6.3087657619047617</v>
      </c>
    </row>
    <row r="493" spans="1:47" ht="17" x14ac:dyDescent="0.2">
      <c r="A493" s="37">
        <f>parameters!$J$21*TechniqueData[[#This Row],[TAT Utility]]+parameters!$J$22*TechniqueData[[#This Row],[Count Utility]]</f>
        <v>0.4</v>
      </c>
      <c r="B493" s="37">
        <f t="shared" si="7"/>
        <v>438.89583085714287</v>
      </c>
      <c r="C493" s="37" t="s">
        <v>1714</v>
      </c>
      <c r="D493" s="58" t="s">
        <v>1715</v>
      </c>
      <c r="E493" s="37"/>
      <c r="F493" s="37">
        <v>2</v>
      </c>
      <c r="G493" s="37">
        <v>0</v>
      </c>
      <c r="H493" s="37">
        <f>parameters!$J$10*TechniqueData[[#This Row],[Before Utility]]+parameters!$J$11*TechniqueData[[#This Row],[After Utility]]</f>
        <v>0.1</v>
      </c>
      <c r="I493" s="37">
        <f>(TechniqueData[[#This Row],[Num. TID Before]]-parameters!$D$8)/(parameters!$D$9-parameters!$D$8)</f>
        <v>0.2</v>
      </c>
      <c r="J493" s="37">
        <f>IF(TechniqueData[[#This Row],[Before Utility (unclipped)]]&gt;1,1, IF(TechniqueData[[#This Row],[Before Utility (unclipped)]]&lt;0,0, TechniqueData[[#This Row],[Before Utility (unclipped)]]))</f>
        <v>0.2</v>
      </c>
      <c r="K493" s="37">
        <f>(TechniqueData[[#This Row],[Num. TID After]]-parameters!$D$10)/(parameters!$D$11-parameters!$D$10)</f>
        <v>0</v>
      </c>
      <c r="L493" s="37">
        <f>IF(TechniqueData[[#This Row],[After Utility (unclipped)]]&gt;1,1, IF(TechniqueData[[#This Row],[After Utility (unclipped)]]&lt;0,0, TechniqueData[[#This Row],[After Utility (unclipped)]]))</f>
        <v>0</v>
      </c>
      <c r="M493" s="37">
        <v>4.6000000000000001E-4</v>
      </c>
      <c r="N493" s="68">
        <v>0</v>
      </c>
      <c r="O493" s="68">
        <v>0</v>
      </c>
      <c r="P493" s="68">
        <v>0</v>
      </c>
      <c r="Q493" s="68">
        <v>0</v>
      </c>
      <c r="R493" s="69" t="s">
        <v>134</v>
      </c>
      <c r="S493" s="69">
        <v>2</v>
      </c>
      <c r="T493" s="69" t="s">
        <v>1716</v>
      </c>
      <c r="U493" s="69">
        <v>11</v>
      </c>
      <c r="V493" s="37">
        <f>parameters!$J$4*TechniqueData[[#This Row],[Mitigations Utility]] + parameters!$J$5*TechniqueData[[#This Row],[Detections Utility]]</f>
        <v>0.12380971428571429</v>
      </c>
      <c r="W493" s="37">
        <v>13</v>
      </c>
      <c r="X493" s="37">
        <v>0.23636399999999999</v>
      </c>
      <c r="Y493" s="37">
        <v>0.23636399999999999</v>
      </c>
      <c r="Z493" s="37">
        <v>0</v>
      </c>
      <c r="AA493" s="37">
        <v>0</v>
      </c>
      <c r="AB493" s="37">
        <v>0</v>
      </c>
      <c r="AC493" s="37"/>
      <c r="AD493" s="58" t="s">
        <v>75</v>
      </c>
      <c r="AE493" s="37" t="str" cm="1">
        <f t="array" ref="AE493">IF(SUMPRODUCT(--(NOT(ISERR(SEARCH({"Process","Command","Script","WMI","Module","Pipe","Service"},AD493)))))&gt;0,"1","0")</f>
        <v>0</v>
      </c>
      <c r="AF493" s="37">
        <v>489</v>
      </c>
      <c r="AG493" s="37" t="str" cm="1">
        <f t="array" ref="AG493">IF(SUMPRODUCT(--(NOT(ISERR(SEARCH({"Network","Firewall"},AD493)))))&gt;0,"1","0")</f>
        <v>1</v>
      </c>
      <c r="AH493" s="37">
        <v>489</v>
      </c>
      <c r="AI493" s="37" t="str" cm="1">
        <f t="array" ref="AI493">IF(SUMPRODUCT(--(NOT(ISERR(SEARCH({"File","Group","Logon","Schedule","User","Registry","Active","Application"},AD493)))))&gt;0,"1","0")</f>
        <v>0</v>
      </c>
      <c r="AJ493" s="37">
        <v>489</v>
      </c>
      <c r="AK493" s="37" t="str" cm="1">
        <f t="array" ref="AK493">IF(SUMPRODUCT(--(NOT(ISERR(SEARCH({"Cloud","Cluster","Container","Image","Instance","Pod","Snapshot","Volume"},AD493)))))&gt;0,"1","0")</f>
        <v>0</v>
      </c>
      <c r="AL493" s="37">
        <v>489</v>
      </c>
      <c r="AM493" s="37" t="str" cm="1">
        <f t="array" ref="AM493">IF(SUMPRODUCT(--(NOT(ISERR(SEARCH({"Drive","Firmware","Host","Kernel"},AD493)))))&gt;0,"1","0")</f>
        <v>0</v>
      </c>
      <c r="AN493" s="37">
        <v>0</v>
      </c>
      <c r="AO493" s="37">
        <v>3</v>
      </c>
      <c r="AP493" s="37">
        <f>parameters!$J$21*TechniqueData[[#This Row],[TAT Utility]]+parameters!$J$22*TechniqueData[[#This Row],[Count Utility]]</f>
        <v>0.4</v>
      </c>
      <c r="AQ493" s="37">
        <f>(TechniqueData[[#This Row],[Total Top Att&amp;ck Score ]]-parameters!$D$19)/(parameters!$D$20-parameters!$D$19)</f>
        <v>146.29861028571429</v>
      </c>
      <c r="AR493" s="37">
        <f>IF(TechniqueData[[#This Row],[TAT Utility (unclipped)]]&gt;1,1, IF(TechniqueData[[#This Row],[TAT Utility (unclipped)]]&lt;0,0, TechniqueData[[#This Row],[TAT Utility (unclipped)]]) )</f>
        <v>1</v>
      </c>
      <c r="AS493" s="37">
        <f>(TechniqueData[[#This Row],[Ransomware (Total '# of ATT&amp;CK Observations)]]-parameters!$D$21)/(parameters!$D$22-parameters!$D$21)</f>
        <v>0.14285714285714285</v>
      </c>
      <c r="AT493" s="37">
        <f>IF(TechniqueData[[#This Row],[Count Utility (unclipped)]]&gt;1,1, IF(TechniqueData[[#This Row],[Count Utility (unclipped)]]&lt;0,0, TechniqueData[[#This Row],[Count Utility (unclipped)]]) )</f>
        <v>0.14285714285714285</v>
      </c>
      <c r="AU49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10.521329306122448</v>
      </c>
    </row>
    <row r="494" spans="1:47" ht="17" x14ac:dyDescent="0.2">
      <c r="A494" s="37">
        <f>parameters!$J$21*TechniqueData[[#This Row],[TAT Utility]]+parameters!$J$22*TechniqueData[[#This Row],[Count Utility]]</f>
        <v>0.43333333333333335</v>
      </c>
      <c r="B494" s="37">
        <f t="shared" si="7"/>
        <v>438.89084971428571</v>
      </c>
      <c r="C494" s="37" t="s">
        <v>1717</v>
      </c>
      <c r="D494" s="58" t="s">
        <v>1715</v>
      </c>
      <c r="E494" s="37" t="s">
        <v>1718</v>
      </c>
      <c r="F494" s="37">
        <v>1</v>
      </c>
      <c r="G494" s="37">
        <v>1</v>
      </c>
      <c r="H494" s="37">
        <f>parameters!$J$10*TechniqueData[[#This Row],[Before Utility]]+parameters!$J$11*TechniqueData[[#This Row],[After Utility]]</f>
        <v>0.1</v>
      </c>
      <c r="I494" s="37">
        <f>(TechniqueData[[#This Row],[Num. TID Before]]-parameters!$D$8)/(parameters!$D$9-parameters!$D$8)</f>
        <v>0.1</v>
      </c>
      <c r="J494" s="37">
        <f>IF(TechniqueData[[#This Row],[Before Utility (unclipped)]]&gt;1,1, IF(TechniqueData[[#This Row],[Before Utility (unclipped)]]&lt;0,0, TechniqueData[[#This Row],[Before Utility (unclipped)]]))</f>
        <v>0.1</v>
      </c>
      <c r="K494" s="37">
        <f>(TechniqueData[[#This Row],[Num. TID After]]-parameters!$D$10)/(parameters!$D$11-parameters!$D$10)</f>
        <v>0.1</v>
      </c>
      <c r="L494" s="37">
        <f>IF(TechniqueData[[#This Row],[After Utility (unclipped)]]&gt;1,1, IF(TechniqueData[[#This Row],[After Utility (unclipped)]]&lt;0,0, TechniqueData[[#This Row],[After Utility (unclipped)]]))</f>
        <v>0.1</v>
      </c>
      <c r="M494" s="37">
        <v>0</v>
      </c>
      <c r="N494" s="68">
        <v>0</v>
      </c>
      <c r="O494" s="68">
        <v>0</v>
      </c>
      <c r="P494" s="68">
        <v>0</v>
      </c>
      <c r="Q494" s="68">
        <v>0</v>
      </c>
      <c r="R494" s="69" t="s">
        <v>134</v>
      </c>
      <c r="S494" s="69">
        <v>2</v>
      </c>
      <c r="T494" s="69" t="s">
        <v>1716</v>
      </c>
      <c r="U494" s="69">
        <v>11</v>
      </c>
      <c r="V494" s="37">
        <f>parameters!$J$4*TechniqueData[[#This Row],[Mitigations Utility]] + parameters!$J$5*TechniqueData[[#This Row],[Detections Utility]]</f>
        <v>0.12380971428571429</v>
      </c>
      <c r="W494" s="37">
        <v>13</v>
      </c>
      <c r="X494" s="37">
        <v>0.23636399999999999</v>
      </c>
      <c r="Y494" s="37">
        <v>0.23636399999999999</v>
      </c>
      <c r="Z494" s="37">
        <v>0</v>
      </c>
      <c r="AA494" s="37">
        <v>0</v>
      </c>
      <c r="AB494" s="37">
        <v>0</v>
      </c>
      <c r="AC494" s="37"/>
      <c r="AD494" s="58" t="s">
        <v>75</v>
      </c>
      <c r="AE494" s="37" t="str" cm="1">
        <f t="array" ref="AE494">IF(SUMPRODUCT(--(NOT(ISERR(SEARCH({"Process","Command","Script","WMI","Module","Pipe","Service"},AD494)))))&gt;0,"1","0")</f>
        <v>0</v>
      </c>
      <c r="AF494" s="37">
        <v>490</v>
      </c>
      <c r="AG494" s="37" t="str" cm="1">
        <f t="array" ref="AG494">IF(SUMPRODUCT(--(NOT(ISERR(SEARCH({"Network","Firewall"},AD494)))))&gt;0,"1","0")</f>
        <v>1</v>
      </c>
      <c r="AH494" s="37">
        <v>490</v>
      </c>
      <c r="AI494" s="37" t="str" cm="1">
        <f t="array" ref="AI494">IF(SUMPRODUCT(--(NOT(ISERR(SEARCH({"File","Group","Logon","Schedule","User","Registry","Active","Application"},AD494)))))&gt;0,"1","0")</f>
        <v>0</v>
      </c>
      <c r="AJ494" s="37">
        <v>490</v>
      </c>
      <c r="AK494" s="37" t="str" cm="1">
        <f t="array" ref="AK494">IF(SUMPRODUCT(--(NOT(ISERR(SEARCH({"Cloud","Cluster","Container","Image","Instance","Pod","Snapshot","Volume"},AD494)))))&gt;0,"1","0")</f>
        <v>0</v>
      </c>
      <c r="AL494" s="37">
        <v>490</v>
      </c>
      <c r="AM494" s="37" t="str" cm="1">
        <f t="array" ref="AM494">IF(SUMPRODUCT(--(NOT(ISERR(SEARCH({"Drive","Firmware","Host","Kernel"},AD494)))))&gt;0,"1","0")</f>
        <v>0</v>
      </c>
      <c r="AN494" s="37">
        <v>0</v>
      </c>
      <c r="AO494" s="37">
        <v>4</v>
      </c>
      <c r="AP494" s="37">
        <f>parameters!$J$21*TechniqueData[[#This Row],[TAT Utility]]+parameters!$J$22*TechniqueData[[#This Row],[Count Utility]]</f>
        <v>0.43333333333333335</v>
      </c>
      <c r="AQ494" s="37">
        <f>(TechniqueData[[#This Row],[Total Top Att&amp;ck Score ]]-parameters!$D$19)/(parameters!$D$20-parameters!$D$19)</f>
        <v>146.2969499047619</v>
      </c>
      <c r="AR494" s="37">
        <f>IF(TechniqueData[[#This Row],[TAT Utility (unclipped)]]&gt;1,1, IF(TechniqueData[[#This Row],[TAT Utility (unclipped)]]&lt;0,0, TechniqueData[[#This Row],[TAT Utility (unclipped)]]) )</f>
        <v>1</v>
      </c>
      <c r="AS494" s="37">
        <f>(TechniqueData[[#This Row],[Ransomware (Total '# of ATT&amp;CK Observations)]]-parameters!$D$21)/(parameters!$D$22-parameters!$D$21)</f>
        <v>0.19047619047619047</v>
      </c>
      <c r="AT494" s="37">
        <f>IF(TechniqueData[[#This Row],[Count Utility (unclipped)]]&gt;1,1, IF(TechniqueData[[#This Row],[Count Utility (unclipped)]]&lt;0,0, TechniqueData[[#This Row],[Count Utility (unclipped)]]) )</f>
        <v>0.19047619047619047</v>
      </c>
      <c r="AU49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14.028280943310657</v>
      </c>
    </row>
    <row r="495" spans="1:47" ht="17" x14ac:dyDescent="0.2">
      <c r="A495" s="37">
        <f>parameters!$J$21*TechniqueData[[#This Row],[TAT Utility]]+parameters!$J$22*TechniqueData[[#This Row],[Count Utility]]</f>
        <v>0.4</v>
      </c>
      <c r="B495" s="37">
        <f t="shared" si="7"/>
        <v>701.78608857142854</v>
      </c>
      <c r="C495" s="37" t="s">
        <v>1719</v>
      </c>
      <c r="D495" s="58" t="s">
        <v>1715</v>
      </c>
      <c r="E495" s="37" t="s">
        <v>1720</v>
      </c>
      <c r="F495" s="37">
        <v>1</v>
      </c>
      <c r="G495" s="37">
        <v>1</v>
      </c>
      <c r="H495" s="37">
        <f>parameters!$J$10*TechniqueData[[#This Row],[Before Utility]]+parameters!$J$11*TechniqueData[[#This Row],[After Utility]]</f>
        <v>0.1</v>
      </c>
      <c r="I495" s="37">
        <f>(TechniqueData[[#This Row],[Num. TID Before]]-parameters!$D$8)/(parameters!$D$9-parameters!$D$8)</f>
        <v>0.1</v>
      </c>
      <c r="J495" s="37">
        <f>IF(TechniqueData[[#This Row],[Before Utility (unclipped)]]&gt;1,1, IF(TechniqueData[[#This Row],[Before Utility (unclipped)]]&lt;0,0, TechniqueData[[#This Row],[Before Utility (unclipped)]]))</f>
        <v>0.1</v>
      </c>
      <c r="K495" s="37">
        <f>(TechniqueData[[#This Row],[Num. TID After]]-parameters!$D$10)/(parameters!$D$11-parameters!$D$10)</f>
        <v>0.1</v>
      </c>
      <c r="L495" s="37">
        <f>IF(TechniqueData[[#This Row],[After Utility (unclipped)]]&gt;1,1, IF(TechniqueData[[#This Row],[After Utility (unclipped)]]&lt;0,0, TechniqueData[[#This Row],[After Utility (unclipped)]]))</f>
        <v>0.1</v>
      </c>
      <c r="M495" s="37">
        <v>0</v>
      </c>
      <c r="N495" s="68">
        <v>0</v>
      </c>
      <c r="O495" s="68">
        <v>8</v>
      </c>
      <c r="P495" s="68">
        <v>9</v>
      </c>
      <c r="Q495" s="68">
        <v>11</v>
      </c>
      <c r="R495" s="69" t="s">
        <v>134</v>
      </c>
      <c r="S495" s="69">
        <v>2</v>
      </c>
      <c r="T495" s="69" t="s">
        <v>1716</v>
      </c>
      <c r="U495" s="69">
        <v>11</v>
      </c>
      <c r="V495" s="37">
        <f>parameters!$J$4*TechniqueData[[#This Row],[Mitigations Utility]] + parameters!$J$5*TechniqueData[[#This Row],[Detections Utility]]</f>
        <v>0.2571430476190476</v>
      </c>
      <c r="W495" s="37">
        <v>13</v>
      </c>
      <c r="X495" s="37">
        <v>0.23636399999999999</v>
      </c>
      <c r="Y495" s="37">
        <v>0.23636399999999999</v>
      </c>
      <c r="Z495" s="37">
        <v>28</v>
      </c>
      <c r="AA495" s="37">
        <v>0.28000000000000003</v>
      </c>
      <c r="AB495" s="37">
        <v>0.28000000000000003</v>
      </c>
      <c r="AC495" s="37"/>
      <c r="AD495" s="58" t="s">
        <v>75</v>
      </c>
      <c r="AE495" s="37" t="str" cm="1">
        <f t="array" ref="AE495">IF(SUMPRODUCT(--(NOT(ISERR(SEARCH({"Process","Command","Script","WMI","Module","Pipe","Service"},AD495)))))&gt;0,"1","0")</f>
        <v>0</v>
      </c>
      <c r="AF495" s="37">
        <v>491</v>
      </c>
      <c r="AG495" s="37" t="str" cm="1">
        <f t="array" ref="AG495">IF(SUMPRODUCT(--(NOT(ISERR(SEARCH({"Network","Firewall"},AD495)))))&gt;0,"1","0")</f>
        <v>1</v>
      </c>
      <c r="AH495" s="37">
        <v>491</v>
      </c>
      <c r="AI495" s="37" t="str" cm="1">
        <f t="array" ref="AI495">IF(SUMPRODUCT(--(NOT(ISERR(SEARCH({"File","Group","Logon","Schedule","User","Registry","Active","Application"},AD495)))))&gt;0,"1","0")</f>
        <v>0</v>
      </c>
      <c r="AJ495" s="37">
        <v>491</v>
      </c>
      <c r="AK495" s="37" t="str" cm="1">
        <f t="array" ref="AK495">IF(SUMPRODUCT(--(NOT(ISERR(SEARCH({"Cloud","Cluster","Container","Image","Instance","Pod","Snapshot","Volume"},AD495)))))&gt;0,"1","0")</f>
        <v>0</v>
      </c>
      <c r="AL495" s="37">
        <v>491</v>
      </c>
      <c r="AM495" s="37" t="str" cm="1">
        <f t="array" ref="AM495">IF(SUMPRODUCT(--(NOT(ISERR(SEARCH({"Drive","Firmware","Host","Kernel"},AD495)))))&gt;0,"1","0")</f>
        <v>0</v>
      </c>
      <c r="AN495" s="37">
        <v>0</v>
      </c>
      <c r="AO495" s="37">
        <v>3</v>
      </c>
      <c r="AP495" s="37">
        <f>parameters!$J$21*TechniqueData[[#This Row],[TAT Utility]]+parameters!$J$22*TechniqueData[[#This Row],[Count Utility]]</f>
        <v>0.4</v>
      </c>
      <c r="AQ495" s="37">
        <f>(TechniqueData[[#This Row],[Total Top Att&amp;ck Score ]]-parameters!$D$19)/(parameters!$D$20-parameters!$D$19)</f>
        <v>233.92869619047619</v>
      </c>
      <c r="AR495" s="37">
        <f>IF(TechniqueData[[#This Row],[TAT Utility (unclipped)]]&gt;1,1, IF(TechniqueData[[#This Row],[TAT Utility (unclipped)]]&lt;0,0, TechniqueData[[#This Row],[TAT Utility (unclipped)]]) )</f>
        <v>1</v>
      </c>
      <c r="AS495" s="37">
        <f>(TechniqueData[[#This Row],[Ransomware (Total '# of ATT&amp;CK Observations)]]-parameters!$D$21)/(parameters!$D$22-parameters!$D$21)</f>
        <v>0.14285714285714285</v>
      </c>
      <c r="AT495" s="37">
        <f>IF(TechniqueData[[#This Row],[Count Utility (unclipped)]]&gt;1,1, IF(TechniqueData[[#This Row],[Count Utility (unclipped)]]&lt;0,0, TechniqueData[[#This Row],[Count Utility (unclipped)]]) )</f>
        <v>0.14285714285714285</v>
      </c>
      <c r="AU49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16.780621156462587</v>
      </c>
    </row>
    <row r="496" spans="1:47" ht="68" x14ac:dyDescent="0.2">
      <c r="A496" s="37">
        <f>parameters!$J$21*TechniqueData[[#This Row],[TAT Utility]]+parameters!$J$22*TechniqueData[[#This Row],[Count Utility]]</f>
        <v>0.33333333333333331</v>
      </c>
      <c r="B496" s="37">
        <f t="shared" si="7"/>
        <v>3595.7685788095241</v>
      </c>
      <c r="C496" s="37" t="s">
        <v>1721</v>
      </c>
      <c r="D496" s="58" t="s">
        <v>1722</v>
      </c>
      <c r="E496" s="37"/>
      <c r="F496" s="37">
        <v>4</v>
      </c>
      <c r="G496" s="37">
        <v>3</v>
      </c>
      <c r="H496" s="37">
        <f>parameters!$J$10*TechniqueData[[#This Row],[Before Utility]]+parameters!$J$11*TechniqueData[[#This Row],[After Utility]]</f>
        <v>0.35</v>
      </c>
      <c r="I496" s="37">
        <f>(TechniqueData[[#This Row],[Num. TID Before]]-parameters!$D$8)/(parameters!$D$9-parameters!$D$8)</f>
        <v>0.4</v>
      </c>
      <c r="J496" s="37">
        <f>IF(TechniqueData[[#This Row],[Before Utility (unclipped)]]&gt;1,1, IF(TechniqueData[[#This Row],[Before Utility (unclipped)]]&lt;0,0, TechniqueData[[#This Row],[Before Utility (unclipped)]]))</f>
        <v>0.4</v>
      </c>
      <c r="K496" s="37">
        <f>(TechniqueData[[#This Row],[Num. TID After]]-parameters!$D$10)/(parameters!$D$11-parameters!$D$10)</f>
        <v>0.3</v>
      </c>
      <c r="L496" s="37">
        <f>IF(TechniqueData[[#This Row],[After Utility (unclipped)]]&gt;1,1, IF(TechniqueData[[#This Row],[After Utility (unclipped)]]&lt;0,0, TechniqueData[[#This Row],[After Utility (unclipped)]]))</f>
        <v>0.3</v>
      </c>
      <c r="M496" s="37">
        <v>1</v>
      </c>
      <c r="N496" s="68">
        <v>1</v>
      </c>
      <c r="O496" s="68">
        <v>22</v>
      </c>
      <c r="P496" s="68">
        <v>1</v>
      </c>
      <c r="Q496" s="68">
        <v>4</v>
      </c>
      <c r="R496" s="69" t="s">
        <v>1723</v>
      </c>
      <c r="S496" s="69">
        <v>17</v>
      </c>
      <c r="T496" s="69" t="s">
        <v>1724</v>
      </c>
      <c r="U496" s="69">
        <v>19</v>
      </c>
      <c r="V496" s="37">
        <f>parameters!$J$4*TechniqueData[[#This Row],[Mitigations Utility]] + parameters!$J$5*TechniqueData[[#This Row],[Detections Utility]]</f>
        <v>0.47619023809523808</v>
      </c>
      <c r="W496" s="37">
        <v>36</v>
      </c>
      <c r="X496" s="37">
        <v>0.65454500000000004</v>
      </c>
      <c r="Y496" s="37">
        <v>0.65454500000000004</v>
      </c>
      <c r="Z496" s="37">
        <v>28</v>
      </c>
      <c r="AA496" s="37">
        <v>0.28000000000000003</v>
      </c>
      <c r="AB496" s="37">
        <v>0.28000000000000003</v>
      </c>
      <c r="AC496" s="37"/>
      <c r="AD496" s="58" t="s">
        <v>1725</v>
      </c>
      <c r="AE496" s="37" t="str" cm="1">
        <f t="array" ref="AE496">IF(SUMPRODUCT(--(NOT(ISERR(SEARCH({"Process","Command","Script","WMI","Module","Pipe","Service"},AD496)))))&gt;0,"1","0")</f>
        <v>1</v>
      </c>
      <c r="AF496" s="37">
        <v>492</v>
      </c>
      <c r="AG496" s="37" t="str" cm="1">
        <f t="array" ref="AG496">IF(SUMPRODUCT(--(NOT(ISERR(SEARCH({"Network","Firewall"},AD496)))))&gt;0,"1","0")</f>
        <v>0</v>
      </c>
      <c r="AH496" s="37">
        <v>492</v>
      </c>
      <c r="AI496" s="37" t="str" cm="1">
        <f t="array" ref="AI496">IF(SUMPRODUCT(--(NOT(ISERR(SEARCH({"File","Group","Logon","Schedule","User","Registry","Active","Application"},AD496)))))&gt;0,"1","0")</f>
        <v>1</v>
      </c>
      <c r="AJ496" s="37">
        <v>492</v>
      </c>
      <c r="AK496" s="37" t="str" cm="1">
        <f t="array" ref="AK496">IF(SUMPRODUCT(--(NOT(ISERR(SEARCH({"Cloud","Cluster","Container","Image","Instance","Pod","Snapshot","Volume"},AD496)))))&gt;0,"1","0")</f>
        <v>0</v>
      </c>
      <c r="AL496" s="37">
        <v>492</v>
      </c>
      <c r="AM496" s="37" t="str" cm="1">
        <f t="array" ref="AM496">IF(SUMPRODUCT(--(NOT(ISERR(SEARCH({"Drive","Firmware","Host","Kernel"},AD496)))))&gt;0,"1","0")</f>
        <v>0</v>
      </c>
      <c r="AN496" s="37">
        <v>0</v>
      </c>
      <c r="AO496" s="37">
        <v>1</v>
      </c>
      <c r="AP496" s="37">
        <f>parameters!$J$21*TechniqueData[[#This Row],[TAT Utility]]+parameters!$J$22*TechniqueData[[#This Row],[Count Utility]]</f>
        <v>0.33333333333333331</v>
      </c>
      <c r="AQ496" s="37">
        <f>(TechniqueData[[#This Row],[Total Top Att&amp;ck Score ]]-parameters!$D$19)/(parameters!$D$20-parameters!$D$19)</f>
        <v>1198.5895262698414</v>
      </c>
      <c r="AR496" s="37">
        <f>IF(TechniqueData[[#This Row],[TAT Utility (unclipped)]]&gt;1,1, IF(TechniqueData[[#This Row],[TAT Utility (unclipped)]]&lt;0,0, TechniqueData[[#This Row],[TAT Utility (unclipped)]]) )</f>
        <v>1</v>
      </c>
      <c r="AS496" s="37">
        <f>(TechniqueData[[#This Row],[Ransomware (Total '# of ATT&amp;CK Observations)]]-parameters!$D$21)/(parameters!$D$22-parameters!$D$21)</f>
        <v>4.7619047619047616E-2</v>
      </c>
      <c r="AT496" s="37">
        <f>IF(TechniqueData[[#This Row],[Count Utility (unclipped)]]&gt;1,1, IF(TechniqueData[[#This Row],[Count Utility (unclipped)]]&lt;0,0, TechniqueData[[#This Row],[Count Utility (unclipped)]]) )</f>
        <v>4.7619047619047616E-2</v>
      </c>
      <c r="AU49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28.561655387377176</v>
      </c>
    </row>
    <row r="497" spans="1:47" ht="34" x14ac:dyDescent="0.2">
      <c r="A497" s="37">
        <f>parameters!$J$21*TechniqueData[[#This Row],[TAT Utility]]+parameters!$J$22*TechniqueData[[#This Row],[Count Utility]]</f>
        <v>0.36666666666666664</v>
      </c>
      <c r="B497" s="37">
        <f t="shared" si="7"/>
        <v>939.5235276666665</v>
      </c>
      <c r="C497" s="37" t="s">
        <v>1726</v>
      </c>
      <c r="D497" s="58" t="s">
        <v>1722</v>
      </c>
      <c r="E497" s="37" t="s">
        <v>1727</v>
      </c>
      <c r="F497" s="37">
        <v>1</v>
      </c>
      <c r="G497" s="37">
        <v>1</v>
      </c>
      <c r="H497" s="37">
        <f>parameters!$J$10*TechniqueData[[#This Row],[Before Utility]]+parameters!$J$11*TechniqueData[[#This Row],[After Utility]]</f>
        <v>0.1</v>
      </c>
      <c r="I497" s="37">
        <f>(TechniqueData[[#This Row],[Num. TID Before]]-parameters!$D$8)/(parameters!$D$9-parameters!$D$8)</f>
        <v>0.1</v>
      </c>
      <c r="J497" s="37">
        <f>IF(TechniqueData[[#This Row],[Before Utility (unclipped)]]&gt;1,1, IF(TechniqueData[[#This Row],[Before Utility (unclipped)]]&lt;0,0, TechniqueData[[#This Row],[Before Utility (unclipped)]]))</f>
        <v>0.1</v>
      </c>
      <c r="K497" s="37">
        <f>(TechniqueData[[#This Row],[Num. TID After]]-parameters!$D$10)/(parameters!$D$11-parameters!$D$10)</f>
        <v>0.1</v>
      </c>
      <c r="L497" s="37">
        <f>IF(TechniqueData[[#This Row],[After Utility (unclipped)]]&gt;1,1, IF(TechniqueData[[#This Row],[After Utility (unclipped)]]&lt;0,0, TechniqueData[[#This Row],[After Utility (unclipped)]]))</f>
        <v>0.1</v>
      </c>
      <c r="M497" s="37">
        <v>0</v>
      </c>
      <c r="N497" s="68">
        <v>0</v>
      </c>
      <c r="O497" s="68">
        <v>42</v>
      </c>
      <c r="P497" s="68">
        <v>2</v>
      </c>
      <c r="Q497" s="68">
        <v>5</v>
      </c>
      <c r="R497" s="69" t="s">
        <v>1728</v>
      </c>
      <c r="S497" s="69">
        <v>6</v>
      </c>
      <c r="T497" s="69" t="s">
        <v>1729</v>
      </c>
      <c r="U497" s="69">
        <v>9</v>
      </c>
      <c r="V497" s="37">
        <f>parameters!$J$4*TechniqueData[[#This Row],[Mitigations Utility]] + parameters!$J$5*TechniqueData[[#This Row],[Detections Utility]]</f>
        <v>0.37619033333333329</v>
      </c>
      <c r="W497" s="37">
        <v>15</v>
      </c>
      <c r="X497" s="37">
        <v>0.272727</v>
      </c>
      <c r="Y497" s="37">
        <v>0.272727</v>
      </c>
      <c r="Z497" s="37">
        <v>49</v>
      </c>
      <c r="AA497" s="37">
        <v>0.49</v>
      </c>
      <c r="AB497" s="37">
        <v>0.49</v>
      </c>
      <c r="AC497" s="37"/>
      <c r="AD497" s="58" t="s">
        <v>1730</v>
      </c>
      <c r="AE497" s="37" t="str" cm="1">
        <f t="array" ref="AE497">IF(SUMPRODUCT(--(NOT(ISERR(SEARCH({"Process","Command","Script","WMI","Module","Pipe","Service"},AD497)))))&gt;0,"1","0")</f>
        <v>1</v>
      </c>
      <c r="AF497" s="37">
        <v>493</v>
      </c>
      <c r="AG497" s="37" t="str" cm="1">
        <f t="array" ref="AG497">IF(SUMPRODUCT(--(NOT(ISERR(SEARCH({"Network","Firewall"},AD497)))))&gt;0,"1","0")</f>
        <v>0</v>
      </c>
      <c r="AH497" s="37">
        <v>493</v>
      </c>
      <c r="AI497" s="37" t="str" cm="1">
        <f t="array" ref="AI497">IF(SUMPRODUCT(--(NOT(ISERR(SEARCH({"File","Group","Logon","Schedule","User","Registry","Active","Application"},AD497)))))&gt;0,"1","0")</f>
        <v>1</v>
      </c>
      <c r="AJ497" s="37">
        <v>493</v>
      </c>
      <c r="AK497" s="37" t="str" cm="1">
        <f t="array" ref="AK497">IF(SUMPRODUCT(--(NOT(ISERR(SEARCH({"Cloud","Cluster","Container","Image","Instance","Pod","Snapshot","Volume"},AD497)))))&gt;0,"1","0")</f>
        <v>0</v>
      </c>
      <c r="AL497" s="37">
        <v>493</v>
      </c>
      <c r="AM497" s="37" t="str" cm="1">
        <f t="array" ref="AM497">IF(SUMPRODUCT(--(NOT(ISERR(SEARCH({"Drive","Firmware","Host","Kernel"},AD497)))))&gt;0,"1","0")</f>
        <v>0</v>
      </c>
      <c r="AN497" s="37">
        <v>0</v>
      </c>
      <c r="AO497" s="37">
        <v>2</v>
      </c>
      <c r="AP497" s="37">
        <f>parameters!$J$21*TechniqueData[[#This Row],[TAT Utility]]+parameters!$J$22*TechniqueData[[#This Row],[Count Utility]]</f>
        <v>0.36666666666666664</v>
      </c>
      <c r="AQ497" s="37">
        <f>(TechniqueData[[#This Row],[Total Top Att&amp;ck Score ]]-parameters!$D$19)/(parameters!$D$20-parameters!$D$19)</f>
        <v>313.17450922222218</v>
      </c>
      <c r="AR497" s="37">
        <f>IF(TechniqueData[[#This Row],[TAT Utility (unclipped)]]&gt;1,1, IF(TechniqueData[[#This Row],[TAT Utility (unclipped)]]&lt;0,0, TechniqueData[[#This Row],[TAT Utility (unclipped)]]) )</f>
        <v>1</v>
      </c>
      <c r="AS497" s="37">
        <f>(TechniqueData[[#This Row],[Ransomware (Total '# of ATT&amp;CK Observations)]]-parameters!$D$21)/(parameters!$D$22-parameters!$D$21)</f>
        <v>9.5238095238095233E-2</v>
      </c>
      <c r="AT497" s="37">
        <f>IF(TechniqueData[[#This Row],[Count Utility (unclipped)]]&gt;1,1, IF(TechniqueData[[#This Row],[Count Utility (unclipped)]]&lt;0,0, TechniqueData[[#This Row],[Count Utility (unclipped)]]) )</f>
        <v>9.5238095238095233E-2</v>
      </c>
      <c r="AU49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14.960690915343912</v>
      </c>
    </row>
    <row r="498" spans="1:47" ht="34" x14ac:dyDescent="0.2">
      <c r="A498" s="37">
        <f>parameters!$J$21*TechniqueData[[#This Row],[TAT Utility]]+parameters!$J$22*TechniqueData[[#This Row],[Count Utility]]</f>
        <v>0.36666666666666664</v>
      </c>
      <c r="B498" s="37">
        <f t="shared" si="7"/>
        <v>593.09981171428569</v>
      </c>
      <c r="C498" s="37" t="s">
        <v>1731</v>
      </c>
      <c r="D498" s="58" t="s">
        <v>1722</v>
      </c>
      <c r="E498" s="37" t="s">
        <v>1732</v>
      </c>
      <c r="F498" s="37">
        <v>1</v>
      </c>
      <c r="G498" s="37">
        <v>1</v>
      </c>
      <c r="H498" s="37">
        <f>parameters!$J$10*TechniqueData[[#This Row],[Before Utility]]+parameters!$J$11*TechniqueData[[#This Row],[After Utility]]</f>
        <v>0.1</v>
      </c>
      <c r="I498" s="37">
        <f>(TechniqueData[[#This Row],[Num. TID Before]]-parameters!$D$8)/(parameters!$D$9-parameters!$D$8)</f>
        <v>0.1</v>
      </c>
      <c r="J498" s="37">
        <f>IF(TechniqueData[[#This Row],[Before Utility (unclipped)]]&gt;1,1, IF(TechniqueData[[#This Row],[Before Utility (unclipped)]]&lt;0,0, TechniqueData[[#This Row],[Before Utility (unclipped)]]))</f>
        <v>0.1</v>
      </c>
      <c r="K498" s="37">
        <f>(TechniqueData[[#This Row],[Num. TID After]]-parameters!$D$10)/(parameters!$D$11-parameters!$D$10)</f>
        <v>0.1</v>
      </c>
      <c r="L498" s="37">
        <f>IF(TechniqueData[[#This Row],[After Utility (unclipped)]]&gt;1,1, IF(TechniqueData[[#This Row],[After Utility (unclipped)]]&lt;0,0, TechniqueData[[#This Row],[After Utility (unclipped)]]))</f>
        <v>0.1</v>
      </c>
      <c r="M498" s="37">
        <v>0</v>
      </c>
      <c r="N498" s="68">
        <v>0</v>
      </c>
      <c r="O498" s="68">
        <v>0</v>
      </c>
      <c r="P498" s="68">
        <v>0</v>
      </c>
      <c r="Q498" s="68">
        <v>0</v>
      </c>
      <c r="R498" s="69" t="s">
        <v>1733</v>
      </c>
      <c r="S498" s="69">
        <v>12</v>
      </c>
      <c r="T498" s="69" t="s">
        <v>1734</v>
      </c>
      <c r="U498" s="69">
        <v>9</v>
      </c>
      <c r="V498" s="37">
        <f>parameters!$J$4*TechniqueData[[#This Row],[Mitigations Utility]] + parameters!$J$5*TechniqueData[[#This Row],[Detections Utility]]</f>
        <v>0.19999990476190477</v>
      </c>
      <c r="W498" s="37">
        <v>21</v>
      </c>
      <c r="X498" s="37">
        <v>0.38181799999999999</v>
      </c>
      <c r="Y498" s="37">
        <v>0.38181799999999999</v>
      </c>
      <c r="Z498" s="37">
        <v>0</v>
      </c>
      <c r="AA498" s="37">
        <v>0</v>
      </c>
      <c r="AB498" s="37">
        <v>0</v>
      </c>
      <c r="AC498" s="37"/>
      <c r="AD498" s="58" t="s">
        <v>1735</v>
      </c>
      <c r="AE498" s="37" t="str" cm="1">
        <f t="array" ref="AE498">IF(SUMPRODUCT(--(NOT(ISERR(SEARCH({"Process","Command","Script","WMI","Module","Pipe","Service"},AD498)))))&gt;0,"1","0")</f>
        <v>1</v>
      </c>
      <c r="AF498" s="37">
        <v>494</v>
      </c>
      <c r="AG498" s="37" t="str" cm="1">
        <f t="array" ref="AG498">IF(SUMPRODUCT(--(NOT(ISERR(SEARCH({"Network","Firewall"},AD498)))))&gt;0,"1","0")</f>
        <v>0</v>
      </c>
      <c r="AH498" s="37">
        <v>494</v>
      </c>
      <c r="AI498" s="37" t="str" cm="1">
        <f t="array" ref="AI498">IF(SUMPRODUCT(--(NOT(ISERR(SEARCH({"File","Group","Logon","Schedule","User","Registry","Active","Application"},AD498)))))&gt;0,"1","0")</f>
        <v>1</v>
      </c>
      <c r="AJ498" s="37">
        <v>494</v>
      </c>
      <c r="AK498" s="37" t="str" cm="1">
        <f t="array" ref="AK498">IF(SUMPRODUCT(--(NOT(ISERR(SEARCH({"Cloud","Cluster","Container","Image","Instance","Pod","Snapshot","Volume"},AD498)))))&gt;0,"1","0")</f>
        <v>0</v>
      </c>
      <c r="AL498" s="37">
        <v>494</v>
      </c>
      <c r="AM498" s="37" t="str" cm="1">
        <f t="array" ref="AM498">IF(SUMPRODUCT(--(NOT(ISERR(SEARCH({"Drive","Firmware","Host","Kernel"},AD498)))))&gt;0,"1","0")</f>
        <v>0</v>
      </c>
      <c r="AN498" s="37">
        <v>0</v>
      </c>
      <c r="AO498" s="37">
        <v>2</v>
      </c>
      <c r="AP498" s="37">
        <f>parameters!$J$21*TechniqueData[[#This Row],[TAT Utility]]+parameters!$J$22*TechniqueData[[#This Row],[Count Utility]]</f>
        <v>0.36666666666666664</v>
      </c>
      <c r="AQ498" s="37">
        <f>(TechniqueData[[#This Row],[Total Top Att&amp;ck Score ]]-parameters!$D$19)/(parameters!$D$20-parameters!$D$19)</f>
        <v>197.69993723809523</v>
      </c>
      <c r="AR498" s="37">
        <f>IF(TechniqueData[[#This Row],[TAT Utility (unclipped)]]&gt;1,1, IF(TechniqueData[[#This Row],[TAT Utility (unclipped)]]&lt;0,0, TechniqueData[[#This Row],[TAT Utility (unclipped)]]) )</f>
        <v>1</v>
      </c>
      <c r="AS498" s="37">
        <f>(TechniqueData[[#This Row],[Ransomware (Total '# of ATT&amp;CK Observations)]]-parameters!$D$21)/(parameters!$D$22-parameters!$D$21)</f>
        <v>9.5238095238095233E-2</v>
      </c>
      <c r="AT498" s="37">
        <f>IF(TechniqueData[[#This Row],[Count Utility (unclipped)]]&gt;1,1, IF(TechniqueData[[#This Row],[Count Utility (unclipped)]]&lt;0,0, TechniqueData[[#This Row],[Count Utility (unclipped)]]) )</f>
        <v>9.5238095238095233E-2</v>
      </c>
      <c r="AU49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9.4619017732426283</v>
      </c>
    </row>
    <row r="499" spans="1:47" ht="34" x14ac:dyDescent="0.2">
      <c r="A499" s="37">
        <f>parameters!$J$21*TechniqueData[[#This Row],[TAT Utility]]+parameters!$J$22*TechniqueData[[#This Row],[Count Utility]]</f>
        <v>0.3</v>
      </c>
      <c r="B499" s="37">
        <f t="shared" si="7"/>
        <v>528.26676100000009</v>
      </c>
      <c r="C499" s="37" t="s">
        <v>1736</v>
      </c>
      <c r="D499" s="58" t="s">
        <v>1722</v>
      </c>
      <c r="E499" s="37" t="s">
        <v>1737</v>
      </c>
      <c r="F499" s="37">
        <v>1</v>
      </c>
      <c r="G499" s="37">
        <v>1</v>
      </c>
      <c r="H499" s="37">
        <f>parameters!$J$10*TechniqueData[[#This Row],[Before Utility]]+parameters!$J$11*TechniqueData[[#This Row],[After Utility]]</f>
        <v>0.1</v>
      </c>
      <c r="I499" s="37">
        <f>(TechniqueData[[#This Row],[Num. TID Before]]-parameters!$D$8)/(parameters!$D$9-parameters!$D$8)</f>
        <v>0.1</v>
      </c>
      <c r="J499" s="37">
        <f>IF(TechniqueData[[#This Row],[Before Utility (unclipped)]]&gt;1,1, IF(TechniqueData[[#This Row],[Before Utility (unclipped)]]&lt;0,0, TechniqueData[[#This Row],[Before Utility (unclipped)]]))</f>
        <v>0.1</v>
      </c>
      <c r="K499" s="37">
        <f>(TechniqueData[[#This Row],[Num. TID After]]-parameters!$D$10)/(parameters!$D$11-parameters!$D$10)</f>
        <v>0.1</v>
      </c>
      <c r="L499" s="37">
        <f>IF(TechniqueData[[#This Row],[After Utility (unclipped)]]&gt;1,1, IF(TechniqueData[[#This Row],[After Utility (unclipped)]]&lt;0,0, TechniqueData[[#This Row],[After Utility (unclipped)]]))</f>
        <v>0.1</v>
      </c>
      <c r="M499" s="37">
        <v>0</v>
      </c>
      <c r="N499" s="68">
        <v>0</v>
      </c>
      <c r="O499" s="68">
        <v>1</v>
      </c>
      <c r="P499" s="68">
        <v>0</v>
      </c>
      <c r="Q499" s="68">
        <v>0</v>
      </c>
      <c r="R499" s="69" t="s">
        <v>1738</v>
      </c>
      <c r="S499" s="69">
        <v>4</v>
      </c>
      <c r="T499" s="69" t="s">
        <v>1739</v>
      </c>
      <c r="U499" s="69">
        <v>13</v>
      </c>
      <c r="V499" s="37">
        <f>parameters!$J$4*TechniqueData[[#This Row],[Mitigations Utility]] + parameters!$J$5*TechniqueData[[#This Row],[Detections Utility]]</f>
        <v>0.16666671428571431</v>
      </c>
      <c r="W499" s="37">
        <v>17</v>
      </c>
      <c r="X499" s="37">
        <v>0.309091</v>
      </c>
      <c r="Y499" s="37">
        <v>0.309091</v>
      </c>
      <c r="Z499" s="37">
        <v>1</v>
      </c>
      <c r="AA499" s="37">
        <v>0.01</v>
      </c>
      <c r="AB499" s="37">
        <v>0.01</v>
      </c>
      <c r="AC499" s="37"/>
      <c r="AD499" s="58" t="s">
        <v>1730</v>
      </c>
      <c r="AE499" s="37" t="str" cm="1">
        <f t="array" ref="AE499">IF(SUMPRODUCT(--(NOT(ISERR(SEARCH({"Process","Command","Script","WMI","Module","Pipe","Service"},AD499)))))&gt;0,"1","0")</f>
        <v>1</v>
      </c>
      <c r="AF499" s="37">
        <v>495</v>
      </c>
      <c r="AG499" s="37" t="str" cm="1">
        <f t="array" ref="AG499">IF(SUMPRODUCT(--(NOT(ISERR(SEARCH({"Network","Firewall"},AD499)))))&gt;0,"1","0")</f>
        <v>0</v>
      </c>
      <c r="AH499" s="37">
        <v>495</v>
      </c>
      <c r="AI499" s="37" t="str" cm="1">
        <f t="array" ref="AI499">IF(SUMPRODUCT(--(NOT(ISERR(SEARCH({"File","Group","Logon","Schedule","User","Registry","Active","Application"},AD499)))))&gt;0,"1","0")</f>
        <v>1</v>
      </c>
      <c r="AJ499" s="37">
        <v>495</v>
      </c>
      <c r="AK499" s="37" t="str" cm="1">
        <f t="array" ref="AK499">IF(SUMPRODUCT(--(NOT(ISERR(SEARCH({"Cloud","Cluster","Container","Image","Instance","Pod","Snapshot","Volume"},AD499)))))&gt;0,"1","0")</f>
        <v>0</v>
      </c>
      <c r="AL499" s="37">
        <v>495</v>
      </c>
      <c r="AM499" s="37" t="str" cm="1">
        <f t="array" ref="AM499">IF(SUMPRODUCT(--(NOT(ISERR(SEARCH({"Drive","Firmware","Host","Kernel"},AD499)))))&gt;0,"1","0")</f>
        <v>0</v>
      </c>
      <c r="AN499" s="37">
        <v>0</v>
      </c>
      <c r="AO499" s="37">
        <v>0</v>
      </c>
      <c r="AP499" s="37">
        <f>parameters!$J$21*TechniqueData[[#This Row],[TAT Utility]]+parameters!$J$22*TechniqueData[[#This Row],[Count Utility]]</f>
        <v>0.3</v>
      </c>
      <c r="AQ499" s="37">
        <f>(TechniqueData[[#This Row],[Total Top Att&amp;ck Score ]]-parameters!$D$19)/(parameters!$D$20-parameters!$D$19)</f>
        <v>176.08892033333336</v>
      </c>
      <c r="AR499" s="37">
        <f>IF(TechniqueData[[#This Row],[TAT Utility (unclipped)]]&gt;1,1, IF(TechniqueData[[#This Row],[TAT Utility (unclipped)]]&lt;0,0, TechniqueData[[#This Row],[TAT Utility (unclipped)]]) )</f>
        <v>1</v>
      </c>
      <c r="AS499" s="37">
        <f>(TechniqueData[[#This Row],[Ransomware (Total '# of ATT&amp;CK Observations)]]-parameters!$D$21)/(parameters!$D$22-parameters!$D$21)</f>
        <v>0</v>
      </c>
      <c r="AT499" s="37">
        <f>IF(TechniqueData[[#This Row],[Count Utility (unclipped)]]&gt;1,1, IF(TechniqueData[[#This Row],[Count Utility (unclipped)]]&lt;0,0, TechniqueData[[#This Row],[Count Utility (unclipped)]]) )</f>
        <v>0</v>
      </c>
      <c r="AU49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0" spans="1:47" ht="51" x14ac:dyDescent="0.2">
      <c r="A500" s="37">
        <f>parameters!$J$21*TechniqueData[[#This Row],[TAT Utility]]+parameters!$J$22*TechniqueData[[#This Row],[Count Utility]]</f>
        <v>0.3</v>
      </c>
      <c r="B500" s="37">
        <f t="shared" si="7"/>
        <v>671.11904761904771</v>
      </c>
      <c r="C500" s="37" t="s">
        <v>1740</v>
      </c>
      <c r="D500" s="58" t="s">
        <v>1722</v>
      </c>
      <c r="E500" s="37" t="s">
        <v>1741</v>
      </c>
      <c r="F500" s="37">
        <v>1</v>
      </c>
      <c r="G500" s="37">
        <v>1</v>
      </c>
      <c r="H500" s="37">
        <f>parameters!$J$10*TechniqueData[[#This Row],[Before Utility]]+parameters!$J$11*TechniqueData[[#This Row],[After Utility]]</f>
        <v>0.1</v>
      </c>
      <c r="I500" s="37">
        <f>(TechniqueData[[#This Row],[Num. TID Before]]-parameters!$D$8)/(parameters!$D$9-parameters!$D$8)</f>
        <v>0.1</v>
      </c>
      <c r="J500" s="37">
        <f>IF(TechniqueData[[#This Row],[Before Utility (unclipped)]]&gt;1,1, IF(TechniqueData[[#This Row],[Before Utility (unclipped)]]&lt;0,0, TechniqueData[[#This Row],[Before Utility (unclipped)]]))</f>
        <v>0.1</v>
      </c>
      <c r="K500" s="37">
        <f>(TechniqueData[[#This Row],[Num. TID After]]-parameters!$D$10)/(parameters!$D$11-parameters!$D$10)</f>
        <v>0.1</v>
      </c>
      <c r="L500" s="37">
        <f>IF(TechniqueData[[#This Row],[After Utility (unclipped)]]&gt;1,1, IF(TechniqueData[[#This Row],[After Utility (unclipped)]]&lt;0,0, TechniqueData[[#This Row],[After Utility (unclipped)]]))</f>
        <v>0.1</v>
      </c>
      <c r="M500" s="37">
        <v>0</v>
      </c>
      <c r="N500" s="68">
        <v>0</v>
      </c>
      <c r="O500" s="68">
        <v>2</v>
      </c>
      <c r="P500" s="68">
        <v>3</v>
      </c>
      <c r="Q500" s="68">
        <v>1</v>
      </c>
      <c r="R500" s="69" t="s">
        <v>1742</v>
      </c>
      <c r="S500" s="69">
        <v>10</v>
      </c>
      <c r="T500" s="69" t="s">
        <v>1743</v>
      </c>
      <c r="U500" s="69">
        <v>12</v>
      </c>
      <c r="V500" s="37">
        <f>parameters!$J$4*TechniqueData[[#This Row],[Mitigations Utility]] + parameters!$J$5*TechniqueData[[#This Row],[Detections Utility]]</f>
        <v>0.23809523809523814</v>
      </c>
      <c r="W500" s="37">
        <v>22</v>
      </c>
      <c r="X500" s="37">
        <v>0.4</v>
      </c>
      <c r="Y500" s="37">
        <v>0.4</v>
      </c>
      <c r="Z500" s="37">
        <v>6</v>
      </c>
      <c r="AA500" s="37">
        <v>0.06</v>
      </c>
      <c r="AB500" s="37">
        <v>0.06</v>
      </c>
      <c r="AC500" s="37"/>
      <c r="AD500" s="58" t="s">
        <v>1744</v>
      </c>
      <c r="AE500" s="37" t="str" cm="1">
        <f t="array" ref="AE500">IF(SUMPRODUCT(--(NOT(ISERR(SEARCH({"Process","Command","Script","WMI","Module","Pipe","Service"},AD500)))))&gt;0,"1","0")</f>
        <v>1</v>
      </c>
      <c r="AF500" s="37">
        <v>496</v>
      </c>
      <c r="AG500" s="37" t="str" cm="1">
        <f t="array" ref="AG500">IF(SUMPRODUCT(--(NOT(ISERR(SEARCH({"Network","Firewall"},AD500)))))&gt;0,"1","0")</f>
        <v>0</v>
      </c>
      <c r="AH500" s="37">
        <v>496</v>
      </c>
      <c r="AI500" s="37" t="str" cm="1">
        <f t="array" ref="AI500">IF(SUMPRODUCT(--(NOT(ISERR(SEARCH({"File","Group","Logon","Schedule","User","Registry","Active","Application"},AD500)))))&gt;0,"1","0")</f>
        <v>1</v>
      </c>
      <c r="AJ500" s="37">
        <v>496</v>
      </c>
      <c r="AK500" s="37" t="str" cm="1">
        <f t="array" ref="AK500">IF(SUMPRODUCT(--(NOT(ISERR(SEARCH({"Cloud","Cluster","Container","Image","Instance","Pod","Snapshot","Volume"},AD500)))))&gt;0,"1","0")</f>
        <v>0</v>
      </c>
      <c r="AL500" s="37">
        <v>496</v>
      </c>
      <c r="AM500" s="37" t="str" cm="1">
        <f t="array" ref="AM500">IF(SUMPRODUCT(--(NOT(ISERR(SEARCH({"Drive","Firmware","Host","Kernel"},AD500)))))&gt;0,"1","0")</f>
        <v>0</v>
      </c>
      <c r="AN500" s="37">
        <v>0</v>
      </c>
      <c r="AO500" s="37">
        <v>0</v>
      </c>
      <c r="AP500" s="37">
        <f>parameters!$J$21*TechniqueData[[#This Row],[TAT Utility]]+parameters!$J$22*TechniqueData[[#This Row],[Count Utility]]</f>
        <v>0.3</v>
      </c>
      <c r="AQ500" s="37">
        <f>(TechniqueData[[#This Row],[Total Top Att&amp;ck Score ]]-parameters!$D$19)/(parameters!$D$20-parameters!$D$19)</f>
        <v>223.70634920634924</v>
      </c>
      <c r="AR500" s="37">
        <f>IF(TechniqueData[[#This Row],[TAT Utility (unclipped)]]&gt;1,1, IF(TechniqueData[[#This Row],[TAT Utility (unclipped)]]&lt;0,0, TechniqueData[[#This Row],[TAT Utility (unclipped)]]) )</f>
        <v>1</v>
      </c>
      <c r="AS500" s="37">
        <f>(TechniqueData[[#This Row],[Ransomware (Total '# of ATT&amp;CK Observations)]]-parameters!$D$21)/(parameters!$D$22-parameters!$D$21)</f>
        <v>0</v>
      </c>
      <c r="AT500" s="37">
        <f>IF(TechniqueData[[#This Row],[Count Utility (unclipped)]]&gt;1,1, IF(TechniqueData[[#This Row],[Count Utility (unclipped)]]&lt;0,0, TechniqueData[[#This Row],[Count Utility (unclipped)]]) )</f>
        <v>0</v>
      </c>
      <c r="AU50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1" spans="1:47" ht="51" x14ac:dyDescent="0.2">
      <c r="A501" s="37">
        <f>parameters!$J$21*TechniqueData[[#This Row],[TAT Utility]]+parameters!$J$22*TechniqueData[[#This Row],[Count Utility]]</f>
        <v>0.3</v>
      </c>
      <c r="B501" s="37">
        <f t="shared" si="7"/>
        <v>359.91438042857141</v>
      </c>
      <c r="C501" s="37" t="s">
        <v>1745</v>
      </c>
      <c r="D501" s="58" t="s">
        <v>1722</v>
      </c>
      <c r="E501" s="37" t="s">
        <v>1746</v>
      </c>
      <c r="F501" s="37">
        <v>1</v>
      </c>
      <c r="G501" s="37">
        <v>1</v>
      </c>
      <c r="H501" s="37">
        <f>parameters!$J$10*TechniqueData[[#This Row],[Before Utility]]+parameters!$J$11*TechniqueData[[#This Row],[After Utility]]</f>
        <v>0.1</v>
      </c>
      <c r="I501" s="37">
        <f>(TechniqueData[[#This Row],[Num. TID Before]]-parameters!$D$8)/(parameters!$D$9-parameters!$D$8)</f>
        <v>0.1</v>
      </c>
      <c r="J501" s="37">
        <f>IF(TechniqueData[[#This Row],[Before Utility (unclipped)]]&gt;1,1, IF(TechniqueData[[#This Row],[Before Utility (unclipped)]]&lt;0,0, TechniqueData[[#This Row],[Before Utility (unclipped)]]))</f>
        <v>0.1</v>
      </c>
      <c r="K501" s="37">
        <f>(TechniqueData[[#This Row],[Num. TID After]]-parameters!$D$10)/(parameters!$D$11-parameters!$D$10)</f>
        <v>0.1</v>
      </c>
      <c r="L501" s="37">
        <f>IF(TechniqueData[[#This Row],[After Utility (unclipped)]]&gt;1,1, IF(TechniqueData[[#This Row],[After Utility (unclipped)]]&lt;0,0, TechniqueData[[#This Row],[After Utility (unclipped)]]))</f>
        <v>0.1</v>
      </c>
      <c r="M501" s="37">
        <v>0</v>
      </c>
      <c r="N501" s="68">
        <v>1</v>
      </c>
      <c r="O501" s="68">
        <v>1</v>
      </c>
      <c r="P501" s="68">
        <v>3</v>
      </c>
      <c r="Q501" s="68">
        <v>0</v>
      </c>
      <c r="R501" s="69" t="s">
        <v>742</v>
      </c>
      <c r="S501" s="69">
        <v>2</v>
      </c>
      <c r="T501" s="69" t="s">
        <v>1747</v>
      </c>
      <c r="U501" s="69">
        <v>4</v>
      </c>
      <c r="V501" s="37">
        <f>parameters!$J$4*TechniqueData[[#This Row],[Mitigations Utility]] + parameters!$J$5*TechniqueData[[#This Row],[Detections Utility]]</f>
        <v>8.0952428571428564E-2</v>
      </c>
      <c r="W501" s="37">
        <v>6</v>
      </c>
      <c r="X501" s="37">
        <v>0.10909099999999999</v>
      </c>
      <c r="Y501" s="37">
        <v>0.10909099999999999</v>
      </c>
      <c r="Z501" s="37">
        <v>5</v>
      </c>
      <c r="AA501" s="37">
        <v>0.05</v>
      </c>
      <c r="AB501" s="37">
        <v>0.05</v>
      </c>
      <c r="AC501" s="37"/>
      <c r="AD501" s="58" t="s">
        <v>1748</v>
      </c>
      <c r="AE501" s="37" t="str" cm="1">
        <f t="array" ref="AE501">IF(SUMPRODUCT(--(NOT(ISERR(SEARCH({"Process","Command","Script","WMI","Module","Pipe","Service"},AD501)))))&gt;0,"1","0")</f>
        <v>1</v>
      </c>
      <c r="AF501" s="37">
        <v>497</v>
      </c>
      <c r="AG501" s="37" t="str" cm="1">
        <f t="array" ref="AG501">IF(SUMPRODUCT(--(NOT(ISERR(SEARCH({"Network","Firewall"},AD501)))))&gt;0,"1","0")</f>
        <v>0</v>
      </c>
      <c r="AH501" s="37">
        <v>497</v>
      </c>
      <c r="AI501" s="37" t="str" cm="1">
        <f t="array" ref="AI501">IF(SUMPRODUCT(--(NOT(ISERR(SEARCH({"File","Group","Logon","Schedule","User","Registry","Active","Application"},AD501)))))&gt;0,"1","0")</f>
        <v>1</v>
      </c>
      <c r="AJ501" s="37">
        <v>497</v>
      </c>
      <c r="AK501" s="37" t="str" cm="1">
        <f t="array" ref="AK501">IF(SUMPRODUCT(--(NOT(ISERR(SEARCH({"Cloud","Cluster","Container","Image","Instance","Pod","Snapshot","Volume"},AD501)))))&gt;0,"1","0")</f>
        <v>0</v>
      </c>
      <c r="AL501" s="37">
        <v>497</v>
      </c>
      <c r="AM501" s="37" t="str" cm="1">
        <f t="array" ref="AM501">IF(SUMPRODUCT(--(NOT(ISERR(SEARCH({"Drive","Firmware","Host","Kernel"},AD501)))))&gt;0,"1","0")</f>
        <v>0</v>
      </c>
      <c r="AN501" s="37">
        <v>0</v>
      </c>
      <c r="AO501" s="37">
        <v>0</v>
      </c>
      <c r="AP501" s="37">
        <f>parameters!$J$21*TechniqueData[[#This Row],[TAT Utility]]+parameters!$J$22*TechniqueData[[#This Row],[Count Utility]]</f>
        <v>0.3</v>
      </c>
      <c r="AQ501" s="37">
        <f>(TechniqueData[[#This Row],[Total Top Att&amp;ck Score ]]-parameters!$D$19)/(parameters!$D$20-parameters!$D$19)</f>
        <v>119.97146014285714</v>
      </c>
      <c r="AR501" s="37">
        <f>IF(TechniqueData[[#This Row],[TAT Utility (unclipped)]]&gt;1,1, IF(TechniqueData[[#This Row],[TAT Utility (unclipped)]]&lt;0,0, TechniqueData[[#This Row],[TAT Utility (unclipped)]]) )</f>
        <v>1</v>
      </c>
      <c r="AS501" s="37">
        <f>(TechniqueData[[#This Row],[Ransomware (Total '# of ATT&amp;CK Observations)]]-parameters!$D$21)/(parameters!$D$22-parameters!$D$21)</f>
        <v>0</v>
      </c>
      <c r="AT501" s="37">
        <f>IF(TechniqueData[[#This Row],[Count Utility (unclipped)]]&gt;1,1, IF(TechniqueData[[#This Row],[Count Utility (unclipped)]]&lt;0,0, TechniqueData[[#This Row],[Count Utility (unclipped)]]) )</f>
        <v>0</v>
      </c>
      <c r="AU50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2" spans="1:47" ht="34" x14ac:dyDescent="0.2">
      <c r="A502" s="37">
        <f>parameters!$J$21*TechniqueData[[#This Row],[TAT Utility]]+parameters!$J$22*TechniqueData[[#This Row],[Count Utility]]</f>
        <v>0.3</v>
      </c>
      <c r="B502" s="37">
        <f t="shared" si="7"/>
        <v>692.80428738095236</v>
      </c>
      <c r="C502" s="37" t="s">
        <v>1749</v>
      </c>
      <c r="D502" s="58" t="s">
        <v>1722</v>
      </c>
      <c r="E502" s="37" t="s">
        <v>1750</v>
      </c>
      <c r="F502" s="37">
        <v>1</v>
      </c>
      <c r="G502" s="37">
        <v>1</v>
      </c>
      <c r="H502" s="37">
        <f>parameters!$J$10*TechniqueData[[#This Row],[Before Utility]]+parameters!$J$11*TechniqueData[[#This Row],[After Utility]]</f>
        <v>0.1</v>
      </c>
      <c r="I502" s="37">
        <f>(TechniqueData[[#This Row],[Num. TID Before]]-parameters!$D$8)/(parameters!$D$9-parameters!$D$8)</f>
        <v>0.1</v>
      </c>
      <c r="J502" s="37">
        <f>IF(TechniqueData[[#This Row],[Before Utility (unclipped)]]&gt;1,1, IF(TechniqueData[[#This Row],[Before Utility (unclipped)]]&lt;0,0, TechniqueData[[#This Row],[Before Utility (unclipped)]]))</f>
        <v>0.1</v>
      </c>
      <c r="K502" s="37">
        <f>(TechniqueData[[#This Row],[Num. TID After]]-parameters!$D$10)/(parameters!$D$11-parameters!$D$10)</f>
        <v>0.1</v>
      </c>
      <c r="L502" s="37">
        <f>IF(TechniqueData[[#This Row],[After Utility (unclipped)]]&gt;1,1, IF(TechniqueData[[#This Row],[After Utility (unclipped)]]&lt;0,0, TechniqueData[[#This Row],[After Utility (unclipped)]]))</f>
        <v>0.1</v>
      </c>
      <c r="M502" s="37">
        <v>0</v>
      </c>
      <c r="N502" s="68">
        <v>1</v>
      </c>
      <c r="O502" s="68">
        <v>1</v>
      </c>
      <c r="P502" s="68">
        <v>0</v>
      </c>
      <c r="Q502" s="68">
        <v>0</v>
      </c>
      <c r="R502" s="69" t="s">
        <v>1751</v>
      </c>
      <c r="S502" s="69">
        <v>9</v>
      </c>
      <c r="T502" s="69" t="s">
        <v>1752</v>
      </c>
      <c r="U502" s="69">
        <v>16</v>
      </c>
      <c r="V502" s="37">
        <f>parameters!$J$4*TechniqueData[[#This Row],[Mitigations Utility]] + parameters!$J$5*TechniqueData[[#This Row],[Detections Utility]]</f>
        <v>0.24761880952380952</v>
      </c>
      <c r="W502" s="37">
        <v>25</v>
      </c>
      <c r="X502" s="37">
        <v>0.45454499999999998</v>
      </c>
      <c r="Y502" s="37">
        <v>0.45454499999999998</v>
      </c>
      <c r="Z502" s="37">
        <v>2</v>
      </c>
      <c r="AA502" s="37">
        <v>0.02</v>
      </c>
      <c r="AB502" s="37">
        <v>0.02</v>
      </c>
      <c r="AC502" s="37"/>
      <c r="AD502" s="58" t="s">
        <v>1753</v>
      </c>
      <c r="AE502" s="37" t="str" cm="1">
        <f t="array" ref="AE502">IF(SUMPRODUCT(--(NOT(ISERR(SEARCH({"Process","Command","Script","WMI","Module","Pipe","Service"},AD502)))))&gt;0,"1","0")</f>
        <v>1</v>
      </c>
      <c r="AF502" s="37">
        <v>498</v>
      </c>
      <c r="AG502" s="37" t="str" cm="1">
        <f t="array" ref="AG502">IF(SUMPRODUCT(--(NOT(ISERR(SEARCH({"Network","Firewall"},AD502)))))&gt;0,"1","0")</f>
        <v>0</v>
      </c>
      <c r="AH502" s="37">
        <v>498</v>
      </c>
      <c r="AI502" s="37" t="str" cm="1">
        <f t="array" ref="AI502">IF(SUMPRODUCT(--(NOT(ISERR(SEARCH({"File","Group","Logon","Schedule","User","Registry","Active","Application"},AD502)))))&gt;0,"1","0")</f>
        <v>1</v>
      </c>
      <c r="AJ502" s="37">
        <v>498</v>
      </c>
      <c r="AK502" s="37" t="str" cm="1">
        <f t="array" ref="AK502">IF(SUMPRODUCT(--(NOT(ISERR(SEARCH({"Cloud","Cluster","Container","Image","Instance","Pod","Snapshot","Volume"},AD502)))))&gt;0,"1","0")</f>
        <v>0</v>
      </c>
      <c r="AL502" s="37">
        <v>498</v>
      </c>
      <c r="AM502" s="37" t="str" cm="1">
        <f t="array" ref="AM502">IF(SUMPRODUCT(--(NOT(ISERR(SEARCH({"Drive","Firmware","Host","Kernel"},AD502)))))&gt;0,"1","0")</f>
        <v>0</v>
      </c>
      <c r="AN502" s="37">
        <v>0</v>
      </c>
      <c r="AO502" s="37">
        <v>0</v>
      </c>
      <c r="AP502" s="37">
        <f>parameters!$J$21*TechniqueData[[#This Row],[TAT Utility]]+parameters!$J$22*TechniqueData[[#This Row],[Count Utility]]</f>
        <v>0.3</v>
      </c>
      <c r="AQ502" s="37">
        <f>(TechniqueData[[#This Row],[Total Top Att&amp;ck Score ]]-parameters!$D$19)/(parameters!$D$20-parameters!$D$19)</f>
        <v>230.93476246031744</v>
      </c>
      <c r="AR502" s="37">
        <f>IF(TechniqueData[[#This Row],[TAT Utility (unclipped)]]&gt;1,1, IF(TechniqueData[[#This Row],[TAT Utility (unclipped)]]&lt;0,0, TechniqueData[[#This Row],[TAT Utility (unclipped)]]) )</f>
        <v>1</v>
      </c>
      <c r="AS502" s="37">
        <f>(TechniqueData[[#This Row],[Ransomware (Total '# of ATT&amp;CK Observations)]]-parameters!$D$21)/(parameters!$D$22-parameters!$D$21)</f>
        <v>0</v>
      </c>
      <c r="AT502" s="37">
        <f>IF(TechniqueData[[#This Row],[Count Utility (unclipped)]]&gt;1,1, IF(TechniqueData[[#This Row],[Count Utility (unclipped)]]&lt;0,0, TechniqueData[[#This Row],[Count Utility (unclipped)]]) )</f>
        <v>0</v>
      </c>
      <c r="AU50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3" spans="1:47" ht="34" x14ac:dyDescent="0.2">
      <c r="A503" s="37">
        <f>parameters!$J$21*TechniqueData[[#This Row],[TAT Utility]]+parameters!$J$22*TechniqueData[[#This Row],[Count Utility]]</f>
        <v>0.3</v>
      </c>
      <c r="B503" s="37">
        <f t="shared" si="7"/>
        <v>703.70428642857144</v>
      </c>
      <c r="C503" s="37" t="s">
        <v>1754</v>
      </c>
      <c r="D503" s="58" t="s">
        <v>1722</v>
      </c>
      <c r="E503" s="37" t="s">
        <v>1755</v>
      </c>
      <c r="F503" s="37">
        <v>1</v>
      </c>
      <c r="G503" s="37">
        <v>1</v>
      </c>
      <c r="H503" s="37">
        <f>parameters!$J$10*TechniqueData[[#This Row],[Before Utility]]+parameters!$J$11*TechniqueData[[#This Row],[After Utility]]</f>
        <v>0.1</v>
      </c>
      <c r="I503" s="37">
        <f>(TechniqueData[[#This Row],[Num. TID Before]]-parameters!$D$8)/(parameters!$D$9-parameters!$D$8)</f>
        <v>0.1</v>
      </c>
      <c r="J503" s="37">
        <f>IF(TechniqueData[[#This Row],[Before Utility (unclipped)]]&gt;1,1, IF(TechniqueData[[#This Row],[Before Utility (unclipped)]]&lt;0,0, TechniqueData[[#This Row],[Before Utility (unclipped)]]))</f>
        <v>0.1</v>
      </c>
      <c r="K503" s="37">
        <f>(TechniqueData[[#This Row],[Num. TID After]]-parameters!$D$10)/(parameters!$D$11-parameters!$D$10)</f>
        <v>0.1</v>
      </c>
      <c r="L503" s="37">
        <f>IF(TechniqueData[[#This Row],[After Utility (unclipped)]]&gt;1,1, IF(TechniqueData[[#This Row],[After Utility (unclipped)]]&lt;0,0, TechniqueData[[#This Row],[After Utility (unclipped)]]))</f>
        <v>0.1</v>
      </c>
      <c r="M503" s="37">
        <v>0</v>
      </c>
      <c r="N503" s="68">
        <v>2</v>
      </c>
      <c r="O503" s="68">
        <v>0</v>
      </c>
      <c r="P503" s="68">
        <v>0</v>
      </c>
      <c r="Q503" s="68">
        <v>1</v>
      </c>
      <c r="R503" s="69" t="s">
        <v>1751</v>
      </c>
      <c r="S503" s="69">
        <v>9</v>
      </c>
      <c r="T503" s="69" t="s">
        <v>1752</v>
      </c>
      <c r="U503" s="69">
        <v>16</v>
      </c>
      <c r="V503" s="37">
        <f>parameters!$J$4*TechniqueData[[#This Row],[Mitigations Utility]] + parameters!$J$5*TechniqueData[[#This Row],[Detections Utility]]</f>
        <v>0.25238071428571429</v>
      </c>
      <c r="W503" s="37">
        <v>25</v>
      </c>
      <c r="X503" s="37">
        <v>0.45454499999999998</v>
      </c>
      <c r="Y503" s="37">
        <v>0.45454499999999998</v>
      </c>
      <c r="Z503" s="37">
        <v>3</v>
      </c>
      <c r="AA503" s="37">
        <v>0.03</v>
      </c>
      <c r="AB503" s="37">
        <v>0.03</v>
      </c>
      <c r="AC503" s="37"/>
      <c r="AD503" s="58" t="s">
        <v>1308</v>
      </c>
      <c r="AE503" s="37" t="str" cm="1">
        <f t="array" ref="AE503">IF(SUMPRODUCT(--(NOT(ISERR(SEARCH({"Process","Command","Script","WMI","Module","Pipe","Service"},AD503)))))&gt;0,"1","0")</f>
        <v>1</v>
      </c>
      <c r="AF503" s="37">
        <v>499</v>
      </c>
      <c r="AG503" s="37" t="str" cm="1">
        <f t="array" ref="AG503">IF(SUMPRODUCT(--(NOT(ISERR(SEARCH({"Network","Firewall"},AD503)))))&gt;0,"1","0")</f>
        <v>0</v>
      </c>
      <c r="AH503" s="37">
        <v>499</v>
      </c>
      <c r="AI503" s="37" t="str" cm="1">
        <f t="array" ref="AI503">IF(SUMPRODUCT(--(NOT(ISERR(SEARCH({"File","Group","Logon","Schedule","User","Registry","Active","Application"},AD503)))))&gt;0,"1","0")</f>
        <v>1</v>
      </c>
      <c r="AJ503" s="37">
        <v>499</v>
      </c>
      <c r="AK503" s="37" t="str" cm="1">
        <f t="array" ref="AK503">IF(SUMPRODUCT(--(NOT(ISERR(SEARCH({"Cloud","Cluster","Container","Image","Instance","Pod","Snapshot","Volume"},AD503)))))&gt;0,"1","0")</f>
        <v>0</v>
      </c>
      <c r="AL503" s="37">
        <v>499</v>
      </c>
      <c r="AM503" s="37" t="str" cm="1">
        <f t="array" ref="AM503">IF(SUMPRODUCT(--(NOT(ISERR(SEARCH({"Drive","Firmware","Host","Kernel"},AD503)))))&gt;0,"1","0")</f>
        <v>0</v>
      </c>
      <c r="AN503" s="37">
        <v>0</v>
      </c>
      <c r="AO503" s="37">
        <v>0</v>
      </c>
      <c r="AP503" s="37">
        <f>parameters!$J$21*TechniqueData[[#This Row],[TAT Utility]]+parameters!$J$22*TechniqueData[[#This Row],[Count Utility]]</f>
        <v>0.3</v>
      </c>
      <c r="AQ503" s="37">
        <f>(TechniqueData[[#This Row],[Total Top Att&amp;ck Score ]]-parameters!$D$19)/(parameters!$D$20-parameters!$D$19)</f>
        <v>234.56809547619048</v>
      </c>
      <c r="AR503" s="37">
        <f>IF(TechniqueData[[#This Row],[TAT Utility (unclipped)]]&gt;1,1, IF(TechniqueData[[#This Row],[TAT Utility (unclipped)]]&lt;0,0, TechniqueData[[#This Row],[TAT Utility (unclipped)]]) )</f>
        <v>1</v>
      </c>
      <c r="AS503" s="37">
        <f>(TechniqueData[[#This Row],[Ransomware (Total '# of ATT&amp;CK Observations)]]-parameters!$D$21)/(parameters!$D$22-parameters!$D$21)</f>
        <v>0</v>
      </c>
      <c r="AT503" s="37">
        <f>IF(TechniqueData[[#This Row],[Count Utility (unclipped)]]&gt;1,1, IF(TechniqueData[[#This Row],[Count Utility (unclipped)]]&lt;0,0, TechniqueData[[#This Row],[Count Utility (unclipped)]]) )</f>
        <v>0</v>
      </c>
      <c r="AU50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4" spans="1:47" ht="34" x14ac:dyDescent="0.2">
      <c r="A504" s="37">
        <f>parameters!$J$21*TechniqueData[[#This Row],[TAT Utility]]+parameters!$J$22*TechniqueData[[#This Row],[Count Utility]]</f>
        <v>0.3</v>
      </c>
      <c r="B504" s="37">
        <f t="shared" si="7"/>
        <v>705.1138092857143</v>
      </c>
      <c r="C504" s="37" t="s">
        <v>1756</v>
      </c>
      <c r="D504" s="58" t="s">
        <v>1722</v>
      </c>
      <c r="E504" s="37" t="s">
        <v>1757</v>
      </c>
      <c r="F504" s="37">
        <v>1</v>
      </c>
      <c r="G504" s="37">
        <v>1</v>
      </c>
      <c r="H504" s="37">
        <f>parameters!$J$10*TechniqueData[[#This Row],[Before Utility]]+parameters!$J$11*TechniqueData[[#This Row],[After Utility]]</f>
        <v>0.1</v>
      </c>
      <c r="I504" s="37">
        <f>(TechniqueData[[#This Row],[Num. TID Before]]-parameters!$D$8)/(parameters!$D$9-parameters!$D$8)</f>
        <v>0.1</v>
      </c>
      <c r="J504" s="37">
        <f>IF(TechniqueData[[#This Row],[Before Utility (unclipped)]]&gt;1,1, IF(TechniqueData[[#This Row],[Before Utility (unclipped)]]&lt;0,0, TechniqueData[[#This Row],[Before Utility (unclipped)]]))</f>
        <v>0.1</v>
      </c>
      <c r="K504" s="37">
        <f>(TechniqueData[[#This Row],[Num. TID After]]-parameters!$D$10)/(parameters!$D$11-parameters!$D$10)</f>
        <v>0.1</v>
      </c>
      <c r="L504" s="37">
        <f>IF(TechniqueData[[#This Row],[After Utility (unclipped)]]&gt;1,1, IF(TechniqueData[[#This Row],[After Utility (unclipped)]]&lt;0,0, TechniqueData[[#This Row],[After Utility (unclipped)]]))</f>
        <v>0.1</v>
      </c>
      <c r="M504" s="37">
        <v>0</v>
      </c>
      <c r="N504" s="68">
        <v>2</v>
      </c>
      <c r="O504" s="68">
        <v>0</v>
      </c>
      <c r="P504" s="68">
        <v>1</v>
      </c>
      <c r="Q504" s="68">
        <v>0</v>
      </c>
      <c r="R504" s="69" t="s">
        <v>1751</v>
      </c>
      <c r="S504" s="69">
        <v>9</v>
      </c>
      <c r="T504" s="69" t="s">
        <v>1752</v>
      </c>
      <c r="U504" s="69">
        <v>16</v>
      </c>
      <c r="V504" s="37">
        <f>parameters!$J$4*TechniqueData[[#This Row],[Mitigations Utility]] + parameters!$J$5*TechniqueData[[#This Row],[Detections Utility]]</f>
        <v>0.25238071428571429</v>
      </c>
      <c r="W504" s="37">
        <v>25</v>
      </c>
      <c r="X504" s="37">
        <v>0.45454499999999998</v>
      </c>
      <c r="Y504" s="37">
        <v>0.45454499999999998</v>
      </c>
      <c r="Z504" s="37">
        <v>3</v>
      </c>
      <c r="AA504" s="37">
        <v>0.03</v>
      </c>
      <c r="AB504" s="37">
        <v>0.03</v>
      </c>
      <c r="AC504" s="37"/>
      <c r="AD504" s="58" t="s">
        <v>1308</v>
      </c>
      <c r="AE504" s="37" t="str" cm="1">
        <f t="array" ref="AE504">IF(SUMPRODUCT(--(NOT(ISERR(SEARCH({"Process","Command","Script","WMI","Module","Pipe","Service"},AD504)))))&gt;0,"1","0")</f>
        <v>1</v>
      </c>
      <c r="AF504" s="37">
        <v>500</v>
      </c>
      <c r="AG504" s="37" t="str" cm="1">
        <f t="array" ref="AG504">IF(SUMPRODUCT(--(NOT(ISERR(SEARCH({"Network","Firewall"},AD504)))))&gt;0,"1","0")</f>
        <v>0</v>
      </c>
      <c r="AH504" s="37">
        <v>500</v>
      </c>
      <c r="AI504" s="37" t="str" cm="1">
        <f t="array" ref="AI504">IF(SUMPRODUCT(--(NOT(ISERR(SEARCH({"File","Group","Logon","Schedule","User","Registry","Active","Application"},AD504)))))&gt;0,"1","0")</f>
        <v>1</v>
      </c>
      <c r="AJ504" s="37">
        <v>500</v>
      </c>
      <c r="AK504" s="37" t="str" cm="1">
        <f t="array" ref="AK504">IF(SUMPRODUCT(--(NOT(ISERR(SEARCH({"Cloud","Cluster","Container","Image","Instance","Pod","Snapshot","Volume"},AD504)))))&gt;0,"1","0")</f>
        <v>0</v>
      </c>
      <c r="AL504" s="37">
        <v>500</v>
      </c>
      <c r="AM504" s="37" t="str" cm="1">
        <f t="array" ref="AM504">IF(SUMPRODUCT(--(NOT(ISERR(SEARCH({"Drive","Firmware","Host","Kernel"},AD504)))))&gt;0,"1","0")</f>
        <v>0</v>
      </c>
      <c r="AN504" s="37">
        <v>0</v>
      </c>
      <c r="AO504" s="37">
        <v>0</v>
      </c>
      <c r="AP504" s="37">
        <f>parameters!$J$21*TechniqueData[[#This Row],[TAT Utility]]+parameters!$J$22*TechniqueData[[#This Row],[Count Utility]]</f>
        <v>0.3</v>
      </c>
      <c r="AQ504" s="37">
        <f>(TechniqueData[[#This Row],[Total Top Att&amp;ck Score ]]-parameters!$D$19)/(parameters!$D$20-parameters!$D$19)</f>
        <v>235.03793642857144</v>
      </c>
      <c r="AR504" s="37">
        <f>IF(TechniqueData[[#This Row],[TAT Utility (unclipped)]]&gt;1,1, IF(TechniqueData[[#This Row],[TAT Utility (unclipped)]]&lt;0,0, TechniqueData[[#This Row],[TAT Utility (unclipped)]]) )</f>
        <v>1</v>
      </c>
      <c r="AS504" s="37">
        <f>(TechniqueData[[#This Row],[Ransomware (Total '# of ATT&amp;CK Observations)]]-parameters!$D$21)/(parameters!$D$22-parameters!$D$21)</f>
        <v>0</v>
      </c>
      <c r="AT504" s="37">
        <f>IF(TechniqueData[[#This Row],[Count Utility (unclipped)]]&gt;1,1, IF(TechniqueData[[#This Row],[Count Utility (unclipped)]]&lt;0,0, TechniqueData[[#This Row],[Count Utility (unclipped)]]) )</f>
        <v>0</v>
      </c>
      <c r="AU50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5" spans="1:47" ht="34" x14ac:dyDescent="0.2">
      <c r="A505" s="37">
        <f>parameters!$J$21*TechniqueData[[#This Row],[TAT Utility]]+parameters!$J$22*TechniqueData[[#This Row],[Count Utility]]</f>
        <v>0.3</v>
      </c>
      <c r="B505" s="37">
        <f t="shared" si="7"/>
        <v>763.80952380952374</v>
      </c>
      <c r="C505" s="37" t="s">
        <v>1758</v>
      </c>
      <c r="D505" s="58" t="s">
        <v>1722</v>
      </c>
      <c r="E505" s="37" t="s">
        <v>1759</v>
      </c>
      <c r="F505" s="37">
        <v>1</v>
      </c>
      <c r="G505" s="37">
        <v>1</v>
      </c>
      <c r="H505" s="37">
        <f>parameters!$J$10*TechniqueData[[#This Row],[Before Utility]]+parameters!$J$11*TechniqueData[[#This Row],[After Utility]]</f>
        <v>0.1</v>
      </c>
      <c r="I505" s="37">
        <f>(TechniqueData[[#This Row],[Num. TID Before]]-parameters!$D$8)/(parameters!$D$9-parameters!$D$8)</f>
        <v>0.1</v>
      </c>
      <c r="J505" s="37">
        <f>IF(TechniqueData[[#This Row],[Before Utility (unclipped)]]&gt;1,1, IF(TechniqueData[[#This Row],[Before Utility (unclipped)]]&lt;0,0, TechniqueData[[#This Row],[Before Utility (unclipped)]]))</f>
        <v>0.1</v>
      </c>
      <c r="K505" s="37">
        <f>(TechniqueData[[#This Row],[Num. TID After]]-parameters!$D$10)/(parameters!$D$11-parameters!$D$10)</f>
        <v>0.1</v>
      </c>
      <c r="L505" s="37">
        <f>IF(TechniqueData[[#This Row],[After Utility (unclipped)]]&gt;1,1, IF(TechniqueData[[#This Row],[After Utility (unclipped)]]&lt;0,0, TechniqueData[[#This Row],[After Utility (unclipped)]]))</f>
        <v>0.1</v>
      </c>
      <c r="M505" s="37">
        <v>0</v>
      </c>
      <c r="N505" s="68">
        <v>4</v>
      </c>
      <c r="O505" s="68">
        <v>9</v>
      </c>
      <c r="P505" s="68">
        <v>0</v>
      </c>
      <c r="Q505" s="68">
        <v>2</v>
      </c>
      <c r="R505" s="69" t="s">
        <v>1742</v>
      </c>
      <c r="S505" s="69">
        <v>10</v>
      </c>
      <c r="T505" s="69" t="s">
        <v>1743</v>
      </c>
      <c r="U505" s="69">
        <v>12</v>
      </c>
      <c r="V505" s="37">
        <f>parameters!$J$4*TechniqueData[[#This Row],[Mitigations Utility]] + parameters!$J$5*TechniqueData[[#This Row],[Detections Utility]]</f>
        <v>0.28095238095238095</v>
      </c>
      <c r="W505" s="37">
        <v>22</v>
      </c>
      <c r="X505" s="37">
        <v>0.4</v>
      </c>
      <c r="Y505" s="37">
        <v>0.4</v>
      </c>
      <c r="Z505" s="37">
        <v>15</v>
      </c>
      <c r="AA505" s="37">
        <v>0.15</v>
      </c>
      <c r="AB505" s="37">
        <v>0.15</v>
      </c>
      <c r="AC505" s="37"/>
      <c r="AD505" s="58" t="s">
        <v>1760</v>
      </c>
      <c r="AE505" s="37" t="str" cm="1">
        <f t="array" ref="AE505">IF(SUMPRODUCT(--(NOT(ISERR(SEARCH({"Process","Command","Script","WMI","Module","Pipe","Service"},AD505)))))&gt;0,"1","0")</f>
        <v>1</v>
      </c>
      <c r="AF505" s="37">
        <v>501</v>
      </c>
      <c r="AG505" s="37" t="str" cm="1">
        <f t="array" ref="AG505">IF(SUMPRODUCT(--(NOT(ISERR(SEARCH({"Network","Firewall"},AD505)))))&gt;0,"1","0")</f>
        <v>0</v>
      </c>
      <c r="AH505" s="37">
        <v>501</v>
      </c>
      <c r="AI505" s="37" t="str" cm="1">
        <f t="array" ref="AI505">IF(SUMPRODUCT(--(NOT(ISERR(SEARCH({"File","Group","Logon","Schedule","User","Registry","Active","Application"},AD505)))))&gt;0,"1","0")</f>
        <v>1</v>
      </c>
      <c r="AJ505" s="37">
        <v>501</v>
      </c>
      <c r="AK505" s="37" t="str" cm="1">
        <f t="array" ref="AK505">IF(SUMPRODUCT(--(NOT(ISERR(SEARCH({"Cloud","Cluster","Container","Image","Instance","Pod","Snapshot","Volume"},AD505)))))&gt;0,"1","0")</f>
        <v>0</v>
      </c>
      <c r="AL505" s="37">
        <v>501</v>
      </c>
      <c r="AM505" s="37" t="str" cm="1">
        <f t="array" ref="AM505">IF(SUMPRODUCT(--(NOT(ISERR(SEARCH({"Drive","Firmware","Host","Kernel"},AD505)))))&gt;0,"1","0")</f>
        <v>0</v>
      </c>
      <c r="AN505" s="37">
        <v>0</v>
      </c>
      <c r="AO505" s="37">
        <v>0</v>
      </c>
      <c r="AP505" s="37">
        <f>parameters!$J$21*TechniqueData[[#This Row],[TAT Utility]]+parameters!$J$22*TechniqueData[[#This Row],[Count Utility]]</f>
        <v>0.3</v>
      </c>
      <c r="AQ505" s="37">
        <f>(TechniqueData[[#This Row],[Total Top Att&amp;ck Score ]]-parameters!$D$19)/(parameters!$D$20-parameters!$D$19)</f>
        <v>254.60317460317458</v>
      </c>
      <c r="AR505" s="37">
        <f>IF(TechniqueData[[#This Row],[TAT Utility (unclipped)]]&gt;1,1, IF(TechniqueData[[#This Row],[TAT Utility (unclipped)]]&lt;0,0, TechniqueData[[#This Row],[TAT Utility (unclipped)]]) )</f>
        <v>1</v>
      </c>
      <c r="AS505" s="37">
        <f>(TechniqueData[[#This Row],[Ransomware (Total '# of ATT&amp;CK Observations)]]-parameters!$D$21)/(parameters!$D$22-parameters!$D$21)</f>
        <v>0</v>
      </c>
      <c r="AT505" s="37">
        <f>IF(TechniqueData[[#This Row],[Count Utility (unclipped)]]&gt;1,1, IF(TechniqueData[[#This Row],[Count Utility (unclipped)]]&lt;0,0, TechniqueData[[#This Row],[Count Utility (unclipped)]]) )</f>
        <v>0</v>
      </c>
      <c r="AU50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6" spans="1:47" ht="51" x14ac:dyDescent="0.2">
      <c r="A506" s="37">
        <f>parameters!$J$21*TechniqueData[[#This Row],[TAT Utility]]+parameters!$J$22*TechniqueData[[#This Row],[Count Utility]]</f>
        <v>0.3</v>
      </c>
      <c r="B506" s="37">
        <f t="shared" si="7"/>
        <v>277.43285500000007</v>
      </c>
      <c r="C506" s="37" t="s">
        <v>1761</v>
      </c>
      <c r="D506" s="58" t="s">
        <v>1722</v>
      </c>
      <c r="E506" s="37" t="s">
        <v>1762</v>
      </c>
      <c r="F506" s="37">
        <v>1</v>
      </c>
      <c r="G506" s="37">
        <v>1</v>
      </c>
      <c r="H506" s="37">
        <f>parameters!$J$10*TechniqueData[[#This Row],[Before Utility]]+parameters!$J$11*TechniqueData[[#This Row],[After Utility]]</f>
        <v>0.1</v>
      </c>
      <c r="I506" s="37">
        <f>(TechniqueData[[#This Row],[Num. TID Before]]-parameters!$D$8)/(parameters!$D$9-parameters!$D$8)</f>
        <v>0.1</v>
      </c>
      <c r="J506" s="37">
        <f>IF(TechniqueData[[#This Row],[Before Utility (unclipped)]]&gt;1,1, IF(TechniqueData[[#This Row],[Before Utility (unclipped)]]&lt;0,0, TechniqueData[[#This Row],[Before Utility (unclipped)]]))</f>
        <v>0.1</v>
      </c>
      <c r="K506" s="37">
        <f>(TechniqueData[[#This Row],[Num. TID After]]-parameters!$D$10)/(parameters!$D$11-parameters!$D$10)</f>
        <v>0.1</v>
      </c>
      <c r="L506" s="37">
        <f>IF(TechniqueData[[#This Row],[After Utility (unclipped)]]&gt;1,1, IF(TechniqueData[[#This Row],[After Utility (unclipped)]]&lt;0,0, TechniqueData[[#This Row],[After Utility (unclipped)]]))</f>
        <v>0.1</v>
      </c>
      <c r="M506" s="37">
        <v>0</v>
      </c>
      <c r="N506" s="68">
        <v>0</v>
      </c>
      <c r="O506" s="68">
        <v>2</v>
      </c>
      <c r="P506" s="68">
        <v>0</v>
      </c>
      <c r="Q506" s="68">
        <v>0</v>
      </c>
      <c r="R506" s="69">
        <v>4.0999999999999996</v>
      </c>
      <c r="S506" s="69">
        <v>1</v>
      </c>
      <c r="T506" s="69" t="s">
        <v>1763</v>
      </c>
      <c r="U506" s="69">
        <v>2</v>
      </c>
      <c r="V506" s="37">
        <f>parameters!$J$4*TechniqueData[[#This Row],[Mitigations Utility]] + parameters!$J$5*TechniqueData[[#This Row],[Detections Utility]]</f>
        <v>3.8095000000000004E-2</v>
      </c>
      <c r="W506" s="37">
        <v>3</v>
      </c>
      <c r="X506" s="37">
        <v>5.4545000000000003E-2</v>
      </c>
      <c r="Y506" s="37">
        <v>5.4545000000000003E-2</v>
      </c>
      <c r="Z506" s="37">
        <v>2</v>
      </c>
      <c r="AA506" s="37">
        <v>0.02</v>
      </c>
      <c r="AB506" s="37">
        <v>0.02</v>
      </c>
      <c r="AC506" s="37"/>
      <c r="AD506" s="58" t="s">
        <v>1764</v>
      </c>
      <c r="AE506" s="37" t="str" cm="1">
        <f t="array" ref="AE506">IF(SUMPRODUCT(--(NOT(ISERR(SEARCH({"Process","Command","Script","WMI","Module","Pipe","Service"},AD506)))))&gt;0,"1","0")</f>
        <v>1</v>
      </c>
      <c r="AF506" s="37">
        <v>502</v>
      </c>
      <c r="AG506" s="37" t="str" cm="1">
        <f t="array" ref="AG506">IF(SUMPRODUCT(--(NOT(ISERR(SEARCH({"Network","Firewall"},AD506)))))&gt;0,"1","0")</f>
        <v>0</v>
      </c>
      <c r="AH506" s="37">
        <v>502</v>
      </c>
      <c r="AI506" s="37" t="str" cm="1">
        <f t="array" ref="AI506">IF(SUMPRODUCT(--(NOT(ISERR(SEARCH({"File","Group","Logon","Schedule","User","Registry","Active","Application"},AD506)))))&gt;0,"1","0")</f>
        <v>1</v>
      </c>
      <c r="AJ506" s="37">
        <v>502</v>
      </c>
      <c r="AK506" s="37" t="str" cm="1">
        <f t="array" ref="AK506">IF(SUMPRODUCT(--(NOT(ISERR(SEARCH({"Cloud","Cluster","Container","Image","Instance","Pod","Snapshot","Volume"},AD506)))))&gt;0,"1","0")</f>
        <v>0</v>
      </c>
      <c r="AL506" s="37">
        <v>502</v>
      </c>
      <c r="AM506" s="37" t="str" cm="1">
        <f t="array" ref="AM506">IF(SUMPRODUCT(--(NOT(ISERR(SEARCH({"Drive","Firmware","Host","Kernel"},AD506)))))&gt;0,"1","0")</f>
        <v>0</v>
      </c>
      <c r="AN506" s="37">
        <v>0</v>
      </c>
      <c r="AO506" s="37">
        <v>0</v>
      </c>
      <c r="AP506" s="37">
        <f>parameters!$J$21*TechniqueData[[#This Row],[TAT Utility]]+parameters!$J$22*TechniqueData[[#This Row],[Count Utility]]</f>
        <v>0.3</v>
      </c>
      <c r="AQ506" s="37">
        <f>(TechniqueData[[#This Row],[Total Top Att&amp;ck Score ]]-parameters!$D$19)/(parameters!$D$20-parameters!$D$19)</f>
        <v>92.477618333333353</v>
      </c>
      <c r="AR506" s="37">
        <f>IF(TechniqueData[[#This Row],[TAT Utility (unclipped)]]&gt;1,1, IF(TechniqueData[[#This Row],[TAT Utility (unclipped)]]&lt;0,0, TechniqueData[[#This Row],[TAT Utility (unclipped)]]) )</f>
        <v>1</v>
      </c>
      <c r="AS506" s="37">
        <f>(TechniqueData[[#This Row],[Ransomware (Total '# of ATT&amp;CK Observations)]]-parameters!$D$21)/(parameters!$D$22-parameters!$D$21)</f>
        <v>0</v>
      </c>
      <c r="AT506" s="37">
        <f>IF(TechniqueData[[#This Row],[Count Utility (unclipped)]]&gt;1,1, IF(TechniqueData[[#This Row],[Count Utility (unclipped)]]&lt;0,0, TechniqueData[[#This Row],[Count Utility (unclipped)]]) )</f>
        <v>0</v>
      </c>
      <c r="AU50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7" spans="1:47" ht="51" x14ac:dyDescent="0.2">
      <c r="A507" s="37">
        <f>parameters!$J$21*TechniqueData[[#This Row],[TAT Utility]]+parameters!$J$22*TechniqueData[[#This Row],[Count Utility]]</f>
        <v>0.3</v>
      </c>
      <c r="B507" s="37">
        <f t="shared" si="7"/>
        <v>546.3860018571429</v>
      </c>
      <c r="C507" s="37" t="s">
        <v>1765</v>
      </c>
      <c r="D507" s="58" t="s">
        <v>1722</v>
      </c>
      <c r="E507" s="37" t="s">
        <v>1766</v>
      </c>
      <c r="F507" s="37">
        <v>1</v>
      </c>
      <c r="G507" s="37">
        <v>1</v>
      </c>
      <c r="H507" s="37">
        <f>parameters!$J$10*TechniqueData[[#This Row],[Before Utility]]+parameters!$J$11*TechniqueData[[#This Row],[After Utility]]</f>
        <v>0.1</v>
      </c>
      <c r="I507" s="37">
        <f>(TechniqueData[[#This Row],[Num. TID Before]]-parameters!$D$8)/(parameters!$D$9-parameters!$D$8)</f>
        <v>0.1</v>
      </c>
      <c r="J507" s="37">
        <f>IF(TechniqueData[[#This Row],[Before Utility (unclipped)]]&gt;1,1, IF(TechniqueData[[#This Row],[Before Utility (unclipped)]]&lt;0,0, TechniqueData[[#This Row],[Before Utility (unclipped)]]))</f>
        <v>0.1</v>
      </c>
      <c r="K507" s="37">
        <f>(TechniqueData[[#This Row],[Num. TID After]]-parameters!$D$10)/(parameters!$D$11-parameters!$D$10)</f>
        <v>0.1</v>
      </c>
      <c r="L507" s="37">
        <f>IF(TechniqueData[[#This Row],[After Utility (unclipped)]]&gt;1,1, IF(TechniqueData[[#This Row],[After Utility (unclipped)]]&lt;0,0, TechniqueData[[#This Row],[After Utility (unclipped)]]))</f>
        <v>0.1</v>
      </c>
      <c r="M507" s="37">
        <v>0</v>
      </c>
      <c r="N507" s="68">
        <v>0</v>
      </c>
      <c r="O507" s="68">
        <v>0</v>
      </c>
      <c r="P507" s="68">
        <v>0</v>
      </c>
      <c r="Q507" s="68">
        <v>0</v>
      </c>
      <c r="R507" s="69" t="s">
        <v>1767</v>
      </c>
      <c r="S507" s="69">
        <v>9</v>
      </c>
      <c r="T507" s="69" t="s">
        <v>1768</v>
      </c>
      <c r="U507" s="69">
        <v>9</v>
      </c>
      <c r="V507" s="37">
        <f>parameters!$J$4*TechniqueData[[#This Row],[Mitigations Utility]] + parameters!$J$5*TechniqueData[[#This Row],[Detections Utility]]</f>
        <v>0.1714287142857143</v>
      </c>
      <c r="W507" s="37">
        <v>18</v>
      </c>
      <c r="X507" s="37">
        <v>0.32727299999999998</v>
      </c>
      <c r="Y507" s="37">
        <v>0.32727299999999998</v>
      </c>
      <c r="Z507" s="37">
        <v>0</v>
      </c>
      <c r="AA507" s="37">
        <v>0</v>
      </c>
      <c r="AB507" s="37">
        <v>0</v>
      </c>
      <c r="AC507" s="37"/>
      <c r="AD507" s="58" t="s">
        <v>1241</v>
      </c>
      <c r="AE507" s="37" t="str" cm="1">
        <f t="array" ref="AE507">IF(SUMPRODUCT(--(NOT(ISERR(SEARCH({"Process","Command","Script","WMI","Module","Pipe","Service"},AD507)))))&gt;0,"1","0")</f>
        <v>1</v>
      </c>
      <c r="AF507" s="37">
        <v>503</v>
      </c>
      <c r="AG507" s="37" t="str" cm="1">
        <f t="array" ref="AG507">IF(SUMPRODUCT(--(NOT(ISERR(SEARCH({"Network","Firewall"},AD507)))))&gt;0,"1","0")</f>
        <v>0</v>
      </c>
      <c r="AH507" s="37">
        <v>503</v>
      </c>
      <c r="AI507" s="37" t="str" cm="1">
        <f t="array" ref="AI507">IF(SUMPRODUCT(--(NOT(ISERR(SEARCH({"File","Group","Logon","Schedule","User","Registry","Active","Application"},AD507)))))&gt;0,"1","0")</f>
        <v>1</v>
      </c>
      <c r="AJ507" s="37">
        <v>503</v>
      </c>
      <c r="AK507" s="37" t="str" cm="1">
        <f t="array" ref="AK507">IF(SUMPRODUCT(--(NOT(ISERR(SEARCH({"Cloud","Cluster","Container","Image","Instance","Pod","Snapshot","Volume"},AD507)))))&gt;0,"1","0")</f>
        <v>0</v>
      </c>
      <c r="AL507" s="37">
        <v>503</v>
      </c>
      <c r="AM507" s="37" t="str" cm="1">
        <f t="array" ref="AM507">IF(SUMPRODUCT(--(NOT(ISERR(SEARCH({"Drive","Firmware","Host","Kernel"},AD507)))))&gt;0,"1","0")</f>
        <v>0</v>
      </c>
      <c r="AN507" s="37">
        <v>0</v>
      </c>
      <c r="AO507" s="37">
        <v>0</v>
      </c>
      <c r="AP507" s="37">
        <f>parameters!$J$21*TechniqueData[[#This Row],[TAT Utility]]+parameters!$J$22*TechniqueData[[#This Row],[Count Utility]]</f>
        <v>0.3</v>
      </c>
      <c r="AQ507" s="37">
        <f>(TechniqueData[[#This Row],[Total Top Att&amp;ck Score ]]-parameters!$D$19)/(parameters!$D$20-parameters!$D$19)</f>
        <v>182.1286672857143</v>
      </c>
      <c r="AR507" s="37">
        <f>IF(TechniqueData[[#This Row],[TAT Utility (unclipped)]]&gt;1,1, IF(TechniqueData[[#This Row],[TAT Utility (unclipped)]]&lt;0,0, TechniqueData[[#This Row],[TAT Utility (unclipped)]]) )</f>
        <v>1</v>
      </c>
      <c r="AS507" s="37">
        <f>(TechniqueData[[#This Row],[Ransomware (Total '# of ATT&amp;CK Observations)]]-parameters!$D$21)/(parameters!$D$22-parameters!$D$21)</f>
        <v>0</v>
      </c>
      <c r="AT507" s="37">
        <f>IF(TechniqueData[[#This Row],[Count Utility (unclipped)]]&gt;1,1, IF(TechniqueData[[#This Row],[Count Utility (unclipped)]]&lt;0,0, TechniqueData[[#This Row],[Count Utility (unclipped)]]) )</f>
        <v>0</v>
      </c>
      <c r="AU50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8" spans="1:47" ht="17" x14ac:dyDescent="0.2">
      <c r="A508" s="37">
        <f>parameters!$J$21*TechniqueData[[#This Row],[TAT Utility]]+parameters!$J$22*TechniqueData[[#This Row],[Count Utility]]</f>
        <v>0.3</v>
      </c>
      <c r="B508" s="37">
        <f t="shared" si="7"/>
        <v>230.51428571428573</v>
      </c>
      <c r="C508" s="37" t="s">
        <v>1769</v>
      </c>
      <c r="D508" s="58" t="s">
        <v>1722</v>
      </c>
      <c r="E508" s="37" t="s">
        <v>1770</v>
      </c>
      <c r="F508" s="37">
        <v>1</v>
      </c>
      <c r="G508" s="37">
        <v>1</v>
      </c>
      <c r="H508" s="37">
        <f>parameters!$J$10*TechniqueData[[#This Row],[Before Utility]]+parameters!$J$11*TechniqueData[[#This Row],[After Utility]]</f>
        <v>0.1</v>
      </c>
      <c r="I508" s="37">
        <f>(TechniqueData[[#This Row],[Num. TID Before]]-parameters!$D$8)/(parameters!$D$9-parameters!$D$8)</f>
        <v>0.1</v>
      </c>
      <c r="J508" s="37">
        <f>IF(TechniqueData[[#This Row],[Before Utility (unclipped)]]&gt;1,1, IF(TechniqueData[[#This Row],[Before Utility (unclipped)]]&lt;0,0, TechniqueData[[#This Row],[Before Utility (unclipped)]]))</f>
        <v>0.1</v>
      </c>
      <c r="K508" s="37">
        <f>(TechniqueData[[#This Row],[Num. TID After]]-parameters!$D$10)/(parameters!$D$11-parameters!$D$10)</f>
        <v>0.1</v>
      </c>
      <c r="L508" s="37">
        <f>IF(TechniqueData[[#This Row],[After Utility (unclipped)]]&gt;1,1, IF(TechniqueData[[#This Row],[After Utility (unclipped)]]&lt;0,0, TechniqueData[[#This Row],[After Utility (unclipped)]]))</f>
        <v>0.1</v>
      </c>
      <c r="M508" s="37">
        <v>0</v>
      </c>
      <c r="N508" s="68">
        <v>0</v>
      </c>
      <c r="O508" s="68">
        <v>1</v>
      </c>
      <c r="P508" s="68">
        <v>2</v>
      </c>
      <c r="Q508" s="68">
        <v>0</v>
      </c>
      <c r="R508" s="69"/>
      <c r="S508" s="69"/>
      <c r="T508" s="69"/>
      <c r="U508" s="69"/>
      <c r="V508" s="37">
        <f>parameters!$J$4*TechniqueData[[#This Row],[Mitigations Utility]] + parameters!$J$5*TechniqueData[[#This Row],[Detections Utility]]</f>
        <v>1.4285714285714284E-2</v>
      </c>
      <c r="W508" s="37">
        <v>0</v>
      </c>
      <c r="X508" s="37">
        <v>0</v>
      </c>
      <c r="Y508" s="37">
        <v>0</v>
      </c>
      <c r="Z508" s="37">
        <v>3</v>
      </c>
      <c r="AA508" s="37">
        <v>0.03</v>
      </c>
      <c r="AB508" s="37">
        <v>0.03</v>
      </c>
      <c r="AC508" s="37"/>
      <c r="AD508" s="58" t="s">
        <v>396</v>
      </c>
      <c r="AE508" s="37" t="str" cm="1">
        <f t="array" ref="AE508">IF(SUMPRODUCT(--(NOT(ISERR(SEARCH({"Process","Command","Script","WMI","Module","Pipe","Service"},AD508)))))&gt;0,"1","0")</f>
        <v>1</v>
      </c>
      <c r="AF508" s="37">
        <v>504</v>
      </c>
      <c r="AG508" s="37" t="str" cm="1">
        <f t="array" ref="AG508">IF(SUMPRODUCT(--(NOT(ISERR(SEARCH({"Network","Firewall"},AD508)))))&gt;0,"1","0")</f>
        <v>0</v>
      </c>
      <c r="AH508" s="37">
        <v>504</v>
      </c>
      <c r="AI508" s="37" t="str" cm="1">
        <f t="array" ref="AI508">IF(SUMPRODUCT(--(NOT(ISERR(SEARCH({"File","Group","Logon","Schedule","User","Registry","Active","Application"},AD508)))))&gt;0,"1","0")</f>
        <v>0</v>
      </c>
      <c r="AJ508" s="37">
        <v>504</v>
      </c>
      <c r="AK508" s="37" t="str" cm="1">
        <f t="array" ref="AK508">IF(SUMPRODUCT(--(NOT(ISERR(SEARCH({"Cloud","Cluster","Container","Image","Instance","Pod","Snapshot","Volume"},AD508)))))&gt;0,"1","0")</f>
        <v>0</v>
      </c>
      <c r="AL508" s="37">
        <v>504</v>
      </c>
      <c r="AM508" s="37" t="str" cm="1">
        <f t="array" ref="AM508">IF(SUMPRODUCT(--(NOT(ISERR(SEARCH({"Drive","Firmware","Host","Kernel"},AD508)))))&gt;0,"1","0")</f>
        <v>0</v>
      </c>
      <c r="AN508" s="37">
        <v>0</v>
      </c>
      <c r="AO508" s="37"/>
      <c r="AP508" s="37">
        <f>parameters!$J$21*TechniqueData[[#This Row],[TAT Utility]]+parameters!$J$22*TechniqueData[[#This Row],[Count Utility]]</f>
        <v>0.3</v>
      </c>
      <c r="AQ508" s="37">
        <f>(TechniqueData[[#This Row],[Total Top Att&amp;ck Score ]]-parameters!$D$19)/(parameters!$D$20-parameters!$D$19)</f>
        <v>76.838095238095249</v>
      </c>
      <c r="AR508" s="37">
        <f>IF(TechniqueData[[#This Row],[TAT Utility (unclipped)]]&gt;1,1, IF(TechniqueData[[#This Row],[TAT Utility (unclipped)]]&lt;0,0, TechniqueData[[#This Row],[TAT Utility (unclipped)]]) )</f>
        <v>1</v>
      </c>
      <c r="AS508" s="37">
        <f>(TechniqueData[[#This Row],[Ransomware (Total '# of ATT&amp;CK Observations)]]-parameters!$D$21)/(parameters!$D$22-parameters!$D$21)</f>
        <v>0</v>
      </c>
      <c r="AT508" s="37">
        <f>IF(TechniqueData[[#This Row],[Count Utility (unclipped)]]&gt;1,1, IF(TechniqueData[[#This Row],[Count Utility (unclipped)]]&lt;0,0, TechniqueData[[#This Row],[Count Utility (unclipped)]]) )</f>
        <v>0</v>
      </c>
      <c r="AU50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9" spans="1:47" ht="136" x14ac:dyDescent="0.2">
      <c r="A509" s="37">
        <f>parameters!$J$21*TechniqueData[[#This Row],[TAT Utility]]+parameters!$J$22*TechniqueData[[#This Row],[Count Utility]]</f>
        <v>0.3</v>
      </c>
      <c r="B509" s="37">
        <f t="shared" si="7"/>
        <v>567.8052430952381</v>
      </c>
      <c r="C509" s="37" t="s">
        <v>1771</v>
      </c>
      <c r="D509" s="58" t="s">
        <v>1772</v>
      </c>
      <c r="E509" s="37"/>
      <c r="F509" s="37">
        <v>1</v>
      </c>
      <c r="G509" s="37">
        <v>1</v>
      </c>
      <c r="H509" s="37">
        <f>parameters!$J$10*TechniqueData[[#This Row],[Before Utility]]+parameters!$J$11*TechniqueData[[#This Row],[After Utility]]</f>
        <v>0.1</v>
      </c>
      <c r="I509" s="37">
        <f>(TechniqueData[[#This Row],[Num. TID Before]]-parameters!$D$8)/(parameters!$D$9-parameters!$D$8)</f>
        <v>0.1</v>
      </c>
      <c r="J509" s="37">
        <f>IF(TechniqueData[[#This Row],[Before Utility (unclipped)]]&gt;1,1, IF(TechniqueData[[#This Row],[Before Utility (unclipped)]]&lt;0,0, TechniqueData[[#This Row],[Before Utility (unclipped)]]))</f>
        <v>0.1</v>
      </c>
      <c r="K509" s="37">
        <f>(TechniqueData[[#This Row],[Num. TID After]]-parameters!$D$10)/(parameters!$D$11-parameters!$D$10)</f>
        <v>0.1</v>
      </c>
      <c r="L509" s="37">
        <f>IF(TechniqueData[[#This Row],[After Utility (unclipped)]]&gt;1,1, IF(TechniqueData[[#This Row],[After Utility (unclipped)]]&lt;0,0, TechniqueData[[#This Row],[After Utility (unclipped)]]))</f>
        <v>0.1</v>
      </c>
      <c r="M509" s="37">
        <v>0</v>
      </c>
      <c r="N509" s="68">
        <v>0</v>
      </c>
      <c r="O509" s="68">
        <v>0</v>
      </c>
      <c r="P509" s="68">
        <v>0</v>
      </c>
      <c r="Q509" s="68">
        <v>0</v>
      </c>
      <c r="R509" s="69" t="s">
        <v>1773</v>
      </c>
      <c r="S509" s="69">
        <v>8</v>
      </c>
      <c r="T509" s="69" t="s">
        <v>1774</v>
      </c>
      <c r="U509" s="69">
        <v>11</v>
      </c>
      <c r="V509" s="37">
        <f>parameters!$J$4*TechniqueData[[#This Row],[Mitigations Utility]] + parameters!$J$5*TechniqueData[[#This Row],[Detections Utility]]</f>
        <v>0.18095261904761906</v>
      </c>
      <c r="W509" s="37">
        <v>19</v>
      </c>
      <c r="X509" s="37">
        <v>0.34545500000000001</v>
      </c>
      <c r="Y509" s="37">
        <v>0.34545500000000001</v>
      </c>
      <c r="Z509" s="37">
        <v>0</v>
      </c>
      <c r="AA509" s="37">
        <v>0</v>
      </c>
      <c r="AB509" s="37">
        <v>0</v>
      </c>
      <c r="AC509" s="37"/>
      <c r="AD509" s="58" t="s">
        <v>1775</v>
      </c>
      <c r="AE509" s="37" t="str" cm="1">
        <f t="array" ref="AE509">IF(SUMPRODUCT(--(NOT(ISERR(SEARCH({"Process","Command","Script","WMI","Module","Pipe","Service"},AD509)))))&gt;0,"1","0")</f>
        <v>0</v>
      </c>
      <c r="AF509" s="37">
        <v>505</v>
      </c>
      <c r="AG509" s="37" t="str" cm="1">
        <f t="array" ref="AG509">IF(SUMPRODUCT(--(NOT(ISERR(SEARCH({"Network","Firewall"},AD509)))))&gt;0,"1","0")</f>
        <v>0</v>
      </c>
      <c r="AH509" s="37">
        <v>505</v>
      </c>
      <c r="AI509" s="37" t="str" cm="1">
        <f t="array" ref="AI509">IF(SUMPRODUCT(--(NOT(ISERR(SEARCH({"File","Group","Logon","Schedule","User","Registry","Active","Application"},AD509)))))&gt;0,"1","0")</f>
        <v>0</v>
      </c>
      <c r="AJ509" s="37">
        <v>505</v>
      </c>
      <c r="AK509" s="37" t="str" cm="1">
        <f t="array" ref="AK509">IF(SUMPRODUCT(--(NOT(ISERR(SEARCH({"Cloud","Cluster","Container","Image","Instance","Pod","Snapshot","Volume"},AD509)))))&gt;0,"1","0")</f>
        <v>1</v>
      </c>
      <c r="AL509" s="37">
        <v>505</v>
      </c>
      <c r="AM509" s="37" t="str" cm="1">
        <f t="array" ref="AM509">IF(SUMPRODUCT(--(NOT(ISERR(SEARCH({"Drive","Firmware","Host","Kernel"},AD509)))))&gt;0,"1","0")</f>
        <v>0</v>
      </c>
      <c r="AN509" s="37">
        <v>0</v>
      </c>
      <c r="AO509" s="37">
        <v>0</v>
      </c>
      <c r="AP509" s="37">
        <f>parameters!$J$21*TechniqueData[[#This Row],[TAT Utility]]+parameters!$J$22*TechniqueData[[#This Row],[Count Utility]]</f>
        <v>0.3</v>
      </c>
      <c r="AQ509" s="37">
        <f>(TechniqueData[[#This Row],[Total Top Att&amp;ck Score ]]-parameters!$D$19)/(parameters!$D$20-parameters!$D$19)</f>
        <v>189.26841436507937</v>
      </c>
      <c r="AR509" s="37">
        <f>IF(TechniqueData[[#This Row],[TAT Utility (unclipped)]]&gt;1,1, IF(TechniqueData[[#This Row],[TAT Utility (unclipped)]]&lt;0,0, TechniqueData[[#This Row],[TAT Utility (unclipped)]]) )</f>
        <v>1</v>
      </c>
      <c r="AS509" s="37">
        <f>(TechniqueData[[#This Row],[Ransomware (Total '# of ATT&amp;CK Observations)]]-parameters!$D$21)/(parameters!$D$22-parameters!$D$21)</f>
        <v>0</v>
      </c>
      <c r="AT509" s="37">
        <f>IF(TechniqueData[[#This Row],[Count Utility (unclipped)]]&gt;1,1, IF(TechniqueData[[#This Row],[Count Utility (unclipped)]]&lt;0,0, TechniqueData[[#This Row],[Count Utility (unclipped)]]) )</f>
        <v>0</v>
      </c>
      <c r="AU50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0" spans="1:47" ht="34" x14ac:dyDescent="0.2">
      <c r="A510" s="37">
        <f>parameters!$J$21*TechniqueData[[#This Row],[TAT Utility]]+parameters!$J$22*TechniqueData[[#This Row],[Count Utility]]</f>
        <v>0.3</v>
      </c>
      <c r="B510" s="37">
        <f t="shared" si="7"/>
        <v>568.92905357142854</v>
      </c>
      <c r="C510" s="37" t="s">
        <v>1776</v>
      </c>
      <c r="D510" s="58" t="s">
        <v>1772</v>
      </c>
      <c r="E510" s="37" t="s">
        <v>1777</v>
      </c>
      <c r="F510" s="37">
        <v>1</v>
      </c>
      <c r="G510" s="37">
        <v>1</v>
      </c>
      <c r="H510" s="37">
        <f>parameters!$J$10*TechniqueData[[#This Row],[Before Utility]]+parameters!$J$11*TechniqueData[[#This Row],[After Utility]]</f>
        <v>0.1</v>
      </c>
      <c r="I510" s="37">
        <f>(TechniqueData[[#This Row],[Num. TID Before]]-parameters!$D$8)/(parameters!$D$9-parameters!$D$8)</f>
        <v>0.1</v>
      </c>
      <c r="J510" s="37">
        <f>IF(TechniqueData[[#This Row],[Before Utility (unclipped)]]&gt;1,1, IF(TechniqueData[[#This Row],[Before Utility (unclipped)]]&lt;0,0, TechniqueData[[#This Row],[Before Utility (unclipped)]]))</f>
        <v>0.1</v>
      </c>
      <c r="K510" s="37">
        <f>(TechniqueData[[#This Row],[Num. TID After]]-parameters!$D$10)/(parameters!$D$11-parameters!$D$10)</f>
        <v>0.1</v>
      </c>
      <c r="L510" s="37">
        <f>IF(TechniqueData[[#This Row],[After Utility (unclipped)]]&gt;1,1, IF(TechniqueData[[#This Row],[After Utility (unclipped)]]&lt;0,0, TechniqueData[[#This Row],[After Utility (unclipped)]]))</f>
        <v>0.1</v>
      </c>
      <c r="M510" s="37">
        <v>0</v>
      </c>
      <c r="N510" s="68">
        <v>0</v>
      </c>
      <c r="O510" s="68">
        <v>0</v>
      </c>
      <c r="P510" s="68">
        <v>0</v>
      </c>
      <c r="Q510" s="68">
        <v>0</v>
      </c>
      <c r="R510" s="69" t="s">
        <v>1773</v>
      </c>
      <c r="S510" s="69">
        <v>8</v>
      </c>
      <c r="T510" s="69" t="s">
        <v>1774</v>
      </c>
      <c r="U510" s="69">
        <v>11</v>
      </c>
      <c r="V510" s="37">
        <f>parameters!$J$4*TechniqueData[[#This Row],[Mitigations Utility]] + parameters!$J$5*TechniqueData[[#This Row],[Detections Utility]]</f>
        <v>0.18095261904761906</v>
      </c>
      <c r="W510" s="37">
        <v>19</v>
      </c>
      <c r="X510" s="37">
        <v>0.34545500000000001</v>
      </c>
      <c r="Y510" s="37">
        <v>0.34545500000000001</v>
      </c>
      <c r="Z510" s="37">
        <v>0</v>
      </c>
      <c r="AA510" s="37">
        <v>0</v>
      </c>
      <c r="AB510" s="37">
        <v>0</v>
      </c>
      <c r="AC510" s="37"/>
      <c r="AD510" s="58" t="s">
        <v>1778</v>
      </c>
      <c r="AE510" s="37" t="str" cm="1">
        <f t="array" ref="AE510">IF(SUMPRODUCT(--(NOT(ISERR(SEARCH({"Process","Command","Script","WMI","Module","Pipe","Service"},AD510)))))&gt;0,"1","0")</f>
        <v>0</v>
      </c>
      <c r="AF510" s="37">
        <v>506</v>
      </c>
      <c r="AG510" s="37" t="str" cm="1">
        <f t="array" ref="AG510">IF(SUMPRODUCT(--(NOT(ISERR(SEARCH({"Network","Firewall"},AD510)))))&gt;0,"1","0")</f>
        <v>0</v>
      </c>
      <c r="AH510" s="37">
        <v>506</v>
      </c>
      <c r="AI510" s="37" t="str" cm="1">
        <f t="array" ref="AI510">IF(SUMPRODUCT(--(NOT(ISERR(SEARCH({"File","Group","Logon","Schedule","User","Registry","Active","Application"},AD510)))))&gt;0,"1","0")</f>
        <v>0</v>
      </c>
      <c r="AJ510" s="37">
        <v>506</v>
      </c>
      <c r="AK510" s="37" t="str" cm="1">
        <f t="array" ref="AK510">IF(SUMPRODUCT(--(NOT(ISERR(SEARCH({"Cloud","Cluster","Container","Image","Instance","Pod","Snapshot","Volume"},AD510)))))&gt;0,"1","0")</f>
        <v>1</v>
      </c>
      <c r="AL510" s="37">
        <v>506</v>
      </c>
      <c r="AM510" s="37" t="str" cm="1">
        <f t="array" ref="AM510">IF(SUMPRODUCT(--(NOT(ISERR(SEARCH({"Drive","Firmware","Host","Kernel"},AD510)))))&gt;0,"1","0")</f>
        <v>0</v>
      </c>
      <c r="AN510" s="37">
        <v>0</v>
      </c>
      <c r="AO510" s="37">
        <v>0</v>
      </c>
      <c r="AP510" s="37">
        <f>parameters!$J$21*TechniqueData[[#This Row],[TAT Utility]]+parameters!$J$22*TechniqueData[[#This Row],[Count Utility]]</f>
        <v>0.3</v>
      </c>
      <c r="AQ510" s="37">
        <f>(TechniqueData[[#This Row],[Total Top Att&amp;ck Score ]]-parameters!$D$19)/(parameters!$D$20-parameters!$D$19)</f>
        <v>189.64301785714284</v>
      </c>
      <c r="AR510" s="37">
        <f>IF(TechniqueData[[#This Row],[TAT Utility (unclipped)]]&gt;1,1, IF(TechniqueData[[#This Row],[TAT Utility (unclipped)]]&lt;0,0, TechniqueData[[#This Row],[TAT Utility (unclipped)]]) )</f>
        <v>1</v>
      </c>
      <c r="AS510" s="37">
        <f>(TechniqueData[[#This Row],[Ransomware (Total '# of ATT&amp;CK Observations)]]-parameters!$D$21)/(parameters!$D$22-parameters!$D$21)</f>
        <v>0</v>
      </c>
      <c r="AT510" s="37">
        <f>IF(TechniqueData[[#This Row],[Count Utility (unclipped)]]&gt;1,1, IF(TechniqueData[[#This Row],[Count Utility (unclipped)]]&lt;0,0, TechniqueData[[#This Row],[Count Utility (unclipped)]]) )</f>
        <v>0</v>
      </c>
      <c r="AU51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1" spans="1:47" ht="34" x14ac:dyDescent="0.2">
      <c r="A511" s="37">
        <f>parameters!$J$21*TechniqueData[[#This Row],[TAT Utility]]+parameters!$J$22*TechniqueData[[#This Row],[Count Utility]]</f>
        <v>0.3</v>
      </c>
      <c r="B511" s="37">
        <f t="shared" si="7"/>
        <v>579.71476880952389</v>
      </c>
      <c r="C511" s="37" t="s">
        <v>1779</v>
      </c>
      <c r="D511" s="58" t="s">
        <v>1772</v>
      </c>
      <c r="E511" s="37" t="s">
        <v>1780</v>
      </c>
      <c r="F511" s="37">
        <v>1</v>
      </c>
      <c r="G511" s="37">
        <v>1</v>
      </c>
      <c r="H511" s="37">
        <f>parameters!$J$10*TechniqueData[[#This Row],[Before Utility]]+parameters!$J$11*TechniqueData[[#This Row],[After Utility]]</f>
        <v>0.1</v>
      </c>
      <c r="I511" s="37">
        <f>(TechniqueData[[#This Row],[Num. TID Before]]-parameters!$D$8)/(parameters!$D$9-parameters!$D$8)</f>
        <v>0.1</v>
      </c>
      <c r="J511" s="37">
        <f>IF(TechniqueData[[#This Row],[Before Utility (unclipped)]]&gt;1,1, IF(TechniqueData[[#This Row],[Before Utility (unclipped)]]&lt;0,0, TechniqueData[[#This Row],[Before Utility (unclipped)]]))</f>
        <v>0.1</v>
      </c>
      <c r="K511" s="37">
        <f>(TechniqueData[[#This Row],[Num. TID After]]-parameters!$D$10)/(parameters!$D$11-parameters!$D$10)</f>
        <v>0.1</v>
      </c>
      <c r="L511" s="37">
        <f>IF(TechniqueData[[#This Row],[After Utility (unclipped)]]&gt;1,1, IF(TechniqueData[[#This Row],[After Utility (unclipped)]]&lt;0,0, TechniqueData[[#This Row],[After Utility (unclipped)]]))</f>
        <v>0.1</v>
      </c>
      <c r="M511" s="37">
        <v>0</v>
      </c>
      <c r="N511" s="68">
        <v>0</v>
      </c>
      <c r="O511" s="68">
        <v>1</v>
      </c>
      <c r="P511" s="68">
        <v>0</v>
      </c>
      <c r="Q511" s="68">
        <v>0</v>
      </c>
      <c r="R511" s="69" t="s">
        <v>1773</v>
      </c>
      <c r="S511" s="69">
        <v>8</v>
      </c>
      <c r="T511" s="69" t="s">
        <v>1774</v>
      </c>
      <c r="U511" s="69">
        <v>11</v>
      </c>
      <c r="V511" s="37">
        <f>parameters!$J$4*TechniqueData[[#This Row],[Mitigations Utility]] + parameters!$J$5*TechniqueData[[#This Row],[Detections Utility]]</f>
        <v>0.18571452380952383</v>
      </c>
      <c r="W511" s="37">
        <v>19</v>
      </c>
      <c r="X511" s="37">
        <v>0.34545500000000001</v>
      </c>
      <c r="Y511" s="37">
        <v>0.34545500000000001</v>
      </c>
      <c r="Z511" s="37">
        <v>1</v>
      </c>
      <c r="AA511" s="37">
        <v>0.01</v>
      </c>
      <c r="AB511" s="37">
        <v>0.01</v>
      </c>
      <c r="AC511" s="37"/>
      <c r="AD511" s="58" t="s">
        <v>1155</v>
      </c>
      <c r="AE511" s="37" t="str" cm="1">
        <f t="array" ref="AE511">IF(SUMPRODUCT(--(NOT(ISERR(SEARCH({"Process","Command","Script","WMI","Module","Pipe","Service"},AD511)))))&gt;0,"1","0")</f>
        <v>0</v>
      </c>
      <c r="AF511" s="37">
        <v>507</v>
      </c>
      <c r="AG511" s="37" t="str" cm="1">
        <f t="array" ref="AG511">IF(SUMPRODUCT(--(NOT(ISERR(SEARCH({"Network","Firewall"},AD511)))))&gt;0,"1","0")</f>
        <v>0</v>
      </c>
      <c r="AH511" s="37">
        <v>507</v>
      </c>
      <c r="AI511" s="37" t="str" cm="1">
        <f t="array" ref="AI511">IF(SUMPRODUCT(--(NOT(ISERR(SEARCH({"File","Group","Logon","Schedule","User","Registry","Active","Application"},AD511)))))&gt;0,"1","0")</f>
        <v>0</v>
      </c>
      <c r="AJ511" s="37">
        <v>507</v>
      </c>
      <c r="AK511" s="37" t="str" cm="1">
        <f t="array" ref="AK511">IF(SUMPRODUCT(--(NOT(ISERR(SEARCH({"Cloud","Cluster","Container","Image","Instance","Pod","Snapshot","Volume"},AD511)))))&gt;0,"1","0")</f>
        <v>1</v>
      </c>
      <c r="AL511" s="37">
        <v>507</v>
      </c>
      <c r="AM511" s="37" t="str" cm="1">
        <f t="array" ref="AM511">IF(SUMPRODUCT(--(NOT(ISERR(SEARCH({"Drive","Firmware","Host","Kernel"},AD511)))))&gt;0,"1","0")</f>
        <v>0</v>
      </c>
      <c r="AN511" s="37">
        <v>0</v>
      </c>
      <c r="AO511" s="37">
        <v>0</v>
      </c>
      <c r="AP511" s="37">
        <f>parameters!$J$21*TechniqueData[[#This Row],[TAT Utility]]+parameters!$J$22*TechniqueData[[#This Row],[Count Utility]]</f>
        <v>0.3</v>
      </c>
      <c r="AQ511" s="37">
        <f>(TechniqueData[[#This Row],[Total Top Att&amp;ck Score ]]-parameters!$D$19)/(parameters!$D$20-parameters!$D$19)</f>
        <v>193.23825626984129</v>
      </c>
      <c r="AR511" s="37">
        <f>IF(TechniqueData[[#This Row],[TAT Utility (unclipped)]]&gt;1,1, IF(TechniqueData[[#This Row],[TAT Utility (unclipped)]]&lt;0,0, TechniqueData[[#This Row],[TAT Utility (unclipped)]]) )</f>
        <v>1</v>
      </c>
      <c r="AS511" s="37">
        <f>(TechniqueData[[#This Row],[Ransomware (Total '# of ATT&amp;CK Observations)]]-parameters!$D$21)/(parameters!$D$22-parameters!$D$21)</f>
        <v>0</v>
      </c>
      <c r="AT511" s="37">
        <f>IF(TechniqueData[[#This Row],[Count Utility (unclipped)]]&gt;1,1, IF(TechniqueData[[#This Row],[Count Utility (unclipped)]]&lt;0,0, TechniqueData[[#This Row],[Count Utility (unclipped)]]) )</f>
        <v>0</v>
      </c>
      <c r="AU51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2" spans="1:47" ht="34" x14ac:dyDescent="0.2">
      <c r="A512" s="37">
        <f>parameters!$J$21*TechniqueData[[#This Row],[TAT Utility]]+parameters!$J$22*TechniqueData[[#This Row],[Count Utility]]</f>
        <v>0.3</v>
      </c>
      <c r="B512" s="37">
        <f t="shared" si="7"/>
        <v>580.8576269047619</v>
      </c>
      <c r="C512" s="37" t="s">
        <v>1781</v>
      </c>
      <c r="D512" s="58" t="s">
        <v>1772</v>
      </c>
      <c r="E512" s="37" t="s">
        <v>1782</v>
      </c>
      <c r="F512" s="37">
        <v>1</v>
      </c>
      <c r="G512" s="37">
        <v>1</v>
      </c>
      <c r="H512" s="37">
        <f>parameters!$J$10*TechniqueData[[#This Row],[Before Utility]]+parameters!$J$11*TechniqueData[[#This Row],[After Utility]]</f>
        <v>0.1</v>
      </c>
      <c r="I512" s="37">
        <f>(TechniqueData[[#This Row],[Num. TID Before]]-parameters!$D$8)/(parameters!$D$9-parameters!$D$8)</f>
        <v>0.1</v>
      </c>
      <c r="J512" s="37">
        <f>IF(TechniqueData[[#This Row],[Before Utility (unclipped)]]&gt;1,1, IF(TechniqueData[[#This Row],[Before Utility (unclipped)]]&lt;0,0, TechniqueData[[#This Row],[Before Utility (unclipped)]]))</f>
        <v>0.1</v>
      </c>
      <c r="K512" s="37">
        <f>(TechniqueData[[#This Row],[Num. TID After]]-parameters!$D$10)/(parameters!$D$11-parameters!$D$10)</f>
        <v>0.1</v>
      </c>
      <c r="L512" s="37">
        <f>IF(TechniqueData[[#This Row],[After Utility (unclipped)]]&gt;1,1, IF(TechniqueData[[#This Row],[After Utility (unclipped)]]&lt;0,0, TechniqueData[[#This Row],[After Utility (unclipped)]]))</f>
        <v>0.1</v>
      </c>
      <c r="M512" s="37">
        <v>0</v>
      </c>
      <c r="N512" s="68">
        <v>0</v>
      </c>
      <c r="O512" s="68">
        <v>0</v>
      </c>
      <c r="P512" s="68">
        <v>1</v>
      </c>
      <c r="Q512" s="68">
        <v>0</v>
      </c>
      <c r="R512" s="69" t="s">
        <v>1773</v>
      </c>
      <c r="S512" s="69">
        <v>8</v>
      </c>
      <c r="T512" s="69" t="s">
        <v>1774</v>
      </c>
      <c r="U512" s="69">
        <v>11</v>
      </c>
      <c r="V512" s="37">
        <f>parameters!$J$4*TechniqueData[[#This Row],[Mitigations Utility]] + parameters!$J$5*TechniqueData[[#This Row],[Detections Utility]]</f>
        <v>0.18571452380952383</v>
      </c>
      <c r="W512" s="37">
        <v>19</v>
      </c>
      <c r="X512" s="37">
        <v>0.34545500000000001</v>
      </c>
      <c r="Y512" s="37">
        <v>0.34545500000000001</v>
      </c>
      <c r="Z512" s="37">
        <v>1</v>
      </c>
      <c r="AA512" s="37">
        <v>0.01</v>
      </c>
      <c r="AB512" s="37">
        <v>0.01</v>
      </c>
      <c r="AC512" s="37"/>
      <c r="AD512" s="58" t="s">
        <v>1783</v>
      </c>
      <c r="AE512" s="37" t="str" cm="1">
        <f t="array" ref="AE512">IF(SUMPRODUCT(--(NOT(ISERR(SEARCH({"Process","Command","Script","WMI","Module","Pipe","Service"},AD512)))))&gt;0,"1","0")</f>
        <v>0</v>
      </c>
      <c r="AF512" s="37">
        <v>508</v>
      </c>
      <c r="AG512" s="37" t="str" cm="1">
        <f t="array" ref="AG512">IF(SUMPRODUCT(--(NOT(ISERR(SEARCH({"Network","Firewall"},AD512)))))&gt;0,"1","0")</f>
        <v>0</v>
      </c>
      <c r="AH512" s="37">
        <v>508</v>
      </c>
      <c r="AI512" s="37" t="str" cm="1">
        <f t="array" ref="AI512">IF(SUMPRODUCT(--(NOT(ISERR(SEARCH({"File","Group","Logon","Schedule","User","Registry","Active","Application"},AD512)))))&gt;0,"1","0")</f>
        <v>0</v>
      </c>
      <c r="AJ512" s="37">
        <v>508</v>
      </c>
      <c r="AK512" s="37" t="str" cm="1">
        <f t="array" ref="AK512">IF(SUMPRODUCT(--(NOT(ISERR(SEARCH({"Cloud","Cluster","Container","Image","Instance","Pod","Snapshot","Volume"},AD512)))))&gt;0,"1","0")</f>
        <v>1</v>
      </c>
      <c r="AL512" s="37">
        <v>508</v>
      </c>
      <c r="AM512" s="37" t="str" cm="1">
        <f t="array" ref="AM512">IF(SUMPRODUCT(--(NOT(ISERR(SEARCH({"Drive","Firmware","Host","Kernel"},AD512)))))&gt;0,"1","0")</f>
        <v>0</v>
      </c>
      <c r="AN512" s="37">
        <v>0</v>
      </c>
      <c r="AO512" s="37">
        <v>0</v>
      </c>
      <c r="AP512" s="37">
        <f>parameters!$J$21*TechniqueData[[#This Row],[TAT Utility]]+parameters!$J$22*TechniqueData[[#This Row],[Count Utility]]</f>
        <v>0.3</v>
      </c>
      <c r="AQ512" s="37">
        <f>(TechniqueData[[#This Row],[Total Top Att&amp;ck Score ]]-parameters!$D$19)/(parameters!$D$20-parameters!$D$19)</f>
        <v>193.61920896825396</v>
      </c>
      <c r="AR512" s="37">
        <f>IF(TechniqueData[[#This Row],[TAT Utility (unclipped)]]&gt;1,1, IF(TechniqueData[[#This Row],[TAT Utility (unclipped)]]&lt;0,0, TechniqueData[[#This Row],[TAT Utility (unclipped)]]) )</f>
        <v>1</v>
      </c>
      <c r="AS512" s="37">
        <f>(TechniqueData[[#This Row],[Ransomware (Total '# of ATT&amp;CK Observations)]]-parameters!$D$21)/(parameters!$D$22-parameters!$D$21)</f>
        <v>0</v>
      </c>
      <c r="AT512" s="37">
        <f>IF(TechniqueData[[#This Row],[Count Utility (unclipped)]]&gt;1,1, IF(TechniqueData[[#This Row],[Count Utility (unclipped)]]&lt;0,0, TechniqueData[[#This Row],[Count Utility (unclipped)]]) )</f>
        <v>0</v>
      </c>
      <c r="AU51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3" spans="1:47" ht="51" x14ac:dyDescent="0.2">
      <c r="A513" s="37">
        <f>parameters!$J$21*TechniqueData[[#This Row],[TAT Utility]]+parameters!$J$22*TechniqueData[[#This Row],[Count Utility]]</f>
        <v>0.3</v>
      </c>
      <c r="B513" s="37">
        <f t="shared" si="7"/>
        <v>223.1</v>
      </c>
      <c r="C513" s="37" t="s">
        <v>1784</v>
      </c>
      <c r="D513" s="58" t="s">
        <v>1772</v>
      </c>
      <c r="E513" s="37" t="s">
        <v>1785</v>
      </c>
      <c r="F513" s="37">
        <v>1</v>
      </c>
      <c r="G513" s="37">
        <v>1</v>
      </c>
      <c r="H513" s="37">
        <f>parameters!$J$10*TechniqueData[[#This Row],[Before Utility]]+parameters!$J$11*TechniqueData[[#This Row],[After Utility]]</f>
        <v>0.1</v>
      </c>
      <c r="I513" s="37">
        <f>(TechniqueData[[#This Row],[Num. TID Before]]-parameters!$D$8)/(parameters!$D$9-parameters!$D$8)</f>
        <v>0.1</v>
      </c>
      <c r="J513" s="37">
        <f>IF(TechniqueData[[#This Row],[Before Utility (unclipped)]]&gt;1,1, IF(TechniqueData[[#This Row],[Before Utility (unclipped)]]&lt;0,0, TechniqueData[[#This Row],[Before Utility (unclipped)]]))</f>
        <v>0.1</v>
      </c>
      <c r="K513" s="37">
        <f>(TechniqueData[[#This Row],[Num. TID After]]-parameters!$D$10)/(parameters!$D$11-parameters!$D$10)</f>
        <v>0.1</v>
      </c>
      <c r="L513" s="37">
        <f>IF(TechniqueData[[#This Row],[After Utility (unclipped)]]&gt;1,1, IF(TechniqueData[[#This Row],[After Utility (unclipped)]]&lt;0,0, TechniqueData[[#This Row],[After Utility (unclipped)]]))</f>
        <v>0.1</v>
      </c>
      <c r="M513" s="37">
        <v>0</v>
      </c>
      <c r="N513" s="68">
        <v>0</v>
      </c>
      <c r="O513" s="68">
        <v>0</v>
      </c>
      <c r="P513" s="68">
        <v>0</v>
      </c>
      <c r="Q513" s="68">
        <v>2</v>
      </c>
      <c r="R513" s="69"/>
      <c r="S513" s="69">
        <v>0</v>
      </c>
      <c r="T513" s="69"/>
      <c r="U513" s="69">
        <v>0</v>
      </c>
      <c r="V513" s="37">
        <f>parameters!$J$4*TechniqueData[[#This Row],[Mitigations Utility]] + parameters!$J$5*TechniqueData[[#This Row],[Detections Utility]]</f>
        <v>9.5238095238095229E-3</v>
      </c>
      <c r="W513" s="37">
        <v>0</v>
      </c>
      <c r="X513" s="37">
        <v>0</v>
      </c>
      <c r="Y513" s="37">
        <v>0</v>
      </c>
      <c r="Z513" s="37">
        <v>2</v>
      </c>
      <c r="AA513" s="37">
        <v>0.02</v>
      </c>
      <c r="AB513" s="37">
        <v>0.02</v>
      </c>
      <c r="AC513" s="37"/>
      <c r="AD513" s="58" t="s">
        <v>1786</v>
      </c>
      <c r="AE513" s="37" t="str" cm="1">
        <f t="array" ref="AE513">IF(SUMPRODUCT(--(NOT(ISERR(SEARCH({"Process","Command","Script","WMI","Module","Pipe","Service"},AD513)))))&gt;0,"1","0")</f>
        <v>0</v>
      </c>
      <c r="AF513" s="37">
        <v>509</v>
      </c>
      <c r="AG513" s="37" t="str" cm="1">
        <f t="array" ref="AG513">IF(SUMPRODUCT(--(NOT(ISERR(SEARCH({"Network","Firewall"},AD513)))))&gt;0,"1","0")</f>
        <v>0</v>
      </c>
      <c r="AH513" s="37">
        <v>509</v>
      </c>
      <c r="AI513" s="37" t="str" cm="1">
        <f t="array" ref="AI513">IF(SUMPRODUCT(--(NOT(ISERR(SEARCH({"File","Group","Logon","Schedule","User","Registry","Active","Application"},AD513)))))&gt;0,"1","0")</f>
        <v>0</v>
      </c>
      <c r="AJ513" s="37">
        <v>509</v>
      </c>
      <c r="AK513" s="37" t="str" cm="1">
        <f t="array" ref="AK513">IF(SUMPRODUCT(--(NOT(ISERR(SEARCH({"Cloud","Cluster","Container","Image","Instance","Pod","Snapshot","Volume"},AD513)))))&gt;0,"1","0")</f>
        <v>1</v>
      </c>
      <c r="AL513" s="37">
        <v>509</v>
      </c>
      <c r="AM513" s="37" t="str" cm="1">
        <f t="array" ref="AM513">IF(SUMPRODUCT(--(NOT(ISERR(SEARCH({"Drive","Firmware","Host","Kernel"},AD513)))))&gt;0,"1","0")</f>
        <v>0</v>
      </c>
      <c r="AN513" s="37">
        <v>0</v>
      </c>
      <c r="AO513" s="37">
        <v>0</v>
      </c>
      <c r="AP513" s="37">
        <f>parameters!$J$21*TechniqueData[[#This Row],[TAT Utility]]+parameters!$J$22*TechniqueData[[#This Row],[Count Utility]]</f>
        <v>0.3</v>
      </c>
      <c r="AQ513" s="37">
        <f>(TechniqueData[[#This Row],[Total Top Att&amp;ck Score ]]-parameters!$D$19)/(parameters!$D$20-parameters!$D$19)</f>
        <v>74.36666666666666</v>
      </c>
      <c r="AR513" s="37">
        <f>IF(TechniqueData[[#This Row],[TAT Utility (unclipped)]]&gt;1,1, IF(TechniqueData[[#This Row],[TAT Utility (unclipped)]]&lt;0,0, TechniqueData[[#This Row],[TAT Utility (unclipped)]]) )</f>
        <v>1</v>
      </c>
      <c r="AS513" s="37">
        <f>(TechniqueData[[#This Row],[Ransomware (Total '# of ATT&amp;CK Observations)]]-parameters!$D$21)/(parameters!$D$22-parameters!$D$21)</f>
        <v>0</v>
      </c>
      <c r="AT513" s="37">
        <f>IF(TechniqueData[[#This Row],[Count Utility (unclipped)]]&gt;1,1, IF(TechniqueData[[#This Row],[Count Utility (unclipped)]]&lt;0,0, TechniqueData[[#This Row],[Count Utility (unclipped)]]) )</f>
        <v>0</v>
      </c>
      <c r="AU51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4" spans="1:47" ht="34" x14ac:dyDescent="0.2">
      <c r="A514" s="37">
        <f>parameters!$J$21*TechniqueData[[#This Row],[TAT Utility]]+parameters!$J$22*TechniqueData[[#This Row],[Count Utility]]</f>
        <v>0.3</v>
      </c>
      <c r="B514" s="37">
        <f t="shared" si="7"/>
        <v>204.10000000000002</v>
      </c>
      <c r="C514" s="37" t="s">
        <v>3816</v>
      </c>
      <c r="D514" s="58" t="s">
        <v>1772</v>
      </c>
      <c r="E514" s="37" t="s">
        <v>3817</v>
      </c>
      <c r="F514" s="37">
        <v>1</v>
      </c>
      <c r="G514" s="37">
        <v>1</v>
      </c>
      <c r="H514" s="37">
        <f>parameters!$J$10*TechniqueData[[#This Row],[Before Utility]]+parameters!$J$11*TechniqueData[[#This Row],[After Utility]]</f>
        <v>0.1</v>
      </c>
      <c r="I514" s="37">
        <f>(TechniqueData[[#This Row],[Num. TID Before]]-parameters!$D$8)/(parameters!$D$9-parameters!$D$8)</f>
        <v>0.1</v>
      </c>
      <c r="J514" s="37">
        <f>IF(TechniqueData[[#This Row],[Before Utility (unclipped)]]&gt;1,1, IF(TechniqueData[[#This Row],[Before Utility (unclipped)]]&lt;0,0, TechniqueData[[#This Row],[Before Utility (unclipped)]]))</f>
        <v>0.1</v>
      </c>
      <c r="K514" s="37">
        <f>(TechniqueData[[#This Row],[Num. TID After]]-parameters!$D$10)/(parameters!$D$11-parameters!$D$10)</f>
        <v>0.1</v>
      </c>
      <c r="L514" s="37">
        <f>IF(TechniqueData[[#This Row],[After Utility (unclipped)]]&gt;1,1, IF(TechniqueData[[#This Row],[After Utility (unclipped)]]&lt;0,0, TechniqueData[[#This Row],[After Utility (unclipped)]]))</f>
        <v>0.1</v>
      </c>
      <c r="M514" s="37">
        <v>0</v>
      </c>
      <c r="N514" s="68">
        <v>0</v>
      </c>
      <c r="O514" s="68">
        <v>0</v>
      </c>
      <c r="P514" s="68">
        <v>0</v>
      </c>
      <c r="Q514" s="68">
        <v>0</v>
      </c>
      <c r="R514" s="69"/>
      <c r="S514" s="69"/>
      <c r="T514" s="69"/>
      <c r="U514" s="69"/>
      <c r="V514" s="37">
        <f>parameters!$J$4*TechniqueData[[#This Row],[Mitigations Utility]] + parameters!$J$5*TechniqueData[[#This Row],[Detections Utility]]</f>
        <v>0</v>
      </c>
      <c r="W514" s="37"/>
      <c r="X514" s="37"/>
      <c r="Y514" s="37"/>
      <c r="Z514" s="37"/>
      <c r="AA514" s="37"/>
      <c r="AB514" s="37"/>
      <c r="AC514" s="37"/>
      <c r="AD514" s="58" t="s">
        <v>3818</v>
      </c>
      <c r="AE514" s="37" t="str" cm="1">
        <f t="array" ref="AE514">IF(SUMPRODUCT(--(NOT(ISERR(SEARCH({"Process","Command","Script","WMI","Module","Pipe","Service"},AD514)))))&gt;0,"1","0")</f>
        <v>1</v>
      </c>
      <c r="AF514" s="37">
        <v>510</v>
      </c>
      <c r="AG514" s="37" t="str" cm="1">
        <f t="array" ref="AG514">IF(SUMPRODUCT(--(NOT(ISERR(SEARCH({"Network","Firewall"},AD514)))))&gt;0,"1","0")</f>
        <v>0</v>
      </c>
      <c r="AH514" s="37">
        <v>510</v>
      </c>
      <c r="AI514" s="37" t="str" cm="1">
        <f t="array" ref="AI514">IF(SUMPRODUCT(--(NOT(ISERR(SEARCH({"File","Group","Logon","Schedule","User","Registry","Active","Application"},AD514)))))&gt;0,"1","0")</f>
        <v>0</v>
      </c>
      <c r="AJ514" s="37">
        <v>510</v>
      </c>
      <c r="AK514" s="37" t="str" cm="1">
        <f t="array" ref="AK514">IF(SUMPRODUCT(--(NOT(ISERR(SEARCH({"Cloud","Cluster","Container","Image","Instance","Pod","Snapshot","Volume"},AD514)))))&gt;0,"1","0")</f>
        <v>1</v>
      </c>
      <c r="AL514" s="37">
        <v>510</v>
      </c>
      <c r="AM514" s="37" t="str" cm="1">
        <f t="array" ref="AM514">IF(SUMPRODUCT(--(NOT(ISERR(SEARCH({"Drive","Firmware","Host","Kernel"},AD514)))))&gt;0,"1","0")</f>
        <v>0</v>
      </c>
      <c r="AN514" s="37"/>
      <c r="AO514" s="37"/>
      <c r="AP514" s="37">
        <f>parameters!$J$21*TechniqueData[[#This Row],[TAT Utility]]+parameters!$J$22*TechniqueData[[#This Row],[Count Utility]]</f>
        <v>0.3</v>
      </c>
      <c r="AQ514" s="37">
        <f>(TechniqueData[[#This Row],[Total Top Att&amp;ck Score ]]-parameters!$D$19)/(parameters!$D$20-parameters!$D$19)</f>
        <v>68.033333333333346</v>
      </c>
      <c r="AR514" s="37">
        <f>IF(TechniqueData[[#This Row],[TAT Utility (unclipped)]]&gt;1,1, IF(TechniqueData[[#This Row],[TAT Utility (unclipped)]]&lt;0,0, TechniqueData[[#This Row],[TAT Utility (unclipped)]]) )</f>
        <v>1</v>
      </c>
      <c r="AS514" s="37">
        <f>(TechniqueData[[#This Row],[Ransomware (Total '# of ATT&amp;CK Observations)]]-parameters!$D$21)/(parameters!$D$22-parameters!$D$21)</f>
        <v>0</v>
      </c>
      <c r="AT514" s="37">
        <f>IF(TechniqueData[[#This Row],[Count Utility (unclipped)]]&gt;1,1, IF(TechniqueData[[#This Row],[Count Utility (unclipped)]]&lt;0,0, TechniqueData[[#This Row],[Count Utility (unclipped)]]) )</f>
        <v>0</v>
      </c>
      <c r="AU51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5" spans="1:47" ht="51" x14ac:dyDescent="0.2">
      <c r="A515" s="37">
        <f>parameters!$J$21*TechniqueData[[#This Row],[TAT Utility]]+parameters!$J$22*TechniqueData[[#This Row],[Count Utility]]</f>
        <v>0.3</v>
      </c>
      <c r="B515" s="37">
        <f t="shared" si="7"/>
        <v>438.21448047619054</v>
      </c>
      <c r="C515" s="37" t="s">
        <v>1787</v>
      </c>
      <c r="D515" s="58" t="s">
        <v>1788</v>
      </c>
      <c r="E515" s="37"/>
      <c r="F515" s="37">
        <v>1</v>
      </c>
      <c r="G515" s="37">
        <v>1</v>
      </c>
      <c r="H515" s="37">
        <f>parameters!$J$10*TechniqueData[[#This Row],[Before Utility]]+parameters!$J$11*TechniqueData[[#This Row],[After Utility]]</f>
        <v>0.1</v>
      </c>
      <c r="I515" s="37">
        <f>(TechniqueData[[#This Row],[Num. TID Before]]-parameters!$D$8)/(parameters!$D$9-parameters!$D$8)</f>
        <v>0.1</v>
      </c>
      <c r="J515" s="37">
        <f>IF(TechniqueData[[#This Row],[Before Utility (unclipped)]]&gt;1,1, IF(TechniqueData[[#This Row],[Before Utility (unclipped)]]&lt;0,0, TechniqueData[[#This Row],[Before Utility (unclipped)]]))</f>
        <v>0.1</v>
      </c>
      <c r="K515" s="37">
        <f>(TechniqueData[[#This Row],[Num. TID After]]-parameters!$D$10)/(parameters!$D$11-parameters!$D$10)</f>
        <v>0.1</v>
      </c>
      <c r="L515" s="37">
        <f>IF(TechniqueData[[#This Row],[After Utility (unclipped)]]&gt;1,1, IF(TechniqueData[[#This Row],[After Utility (unclipped)]]&lt;0,0, TechniqueData[[#This Row],[After Utility (unclipped)]]))</f>
        <v>0.1</v>
      </c>
      <c r="M515" s="37">
        <v>0</v>
      </c>
      <c r="N515" s="68">
        <v>0</v>
      </c>
      <c r="O515" s="68">
        <v>0</v>
      </c>
      <c r="P515" s="68">
        <v>0</v>
      </c>
      <c r="Q515" s="68">
        <v>0</v>
      </c>
      <c r="R515" s="69" t="s">
        <v>1163</v>
      </c>
      <c r="S515" s="69">
        <v>7</v>
      </c>
      <c r="T515" s="69" t="s">
        <v>1789</v>
      </c>
      <c r="U515" s="69">
        <v>5</v>
      </c>
      <c r="V515" s="37">
        <f>parameters!$J$4*TechniqueData[[#This Row],[Mitigations Utility]] + parameters!$J$5*TechniqueData[[#This Row],[Detections Utility]]</f>
        <v>0.11428580952380953</v>
      </c>
      <c r="W515" s="37">
        <v>12</v>
      </c>
      <c r="X515" s="37">
        <v>0.21818199999999999</v>
      </c>
      <c r="Y515" s="37">
        <v>0.21818199999999999</v>
      </c>
      <c r="Z515" s="37">
        <v>0</v>
      </c>
      <c r="AA515" s="37">
        <v>0</v>
      </c>
      <c r="AB515" s="37">
        <v>0</v>
      </c>
      <c r="AC515" s="37"/>
      <c r="AD515" s="58" t="s">
        <v>1790</v>
      </c>
      <c r="AE515" s="37" t="str" cm="1">
        <f t="array" ref="AE515">IF(SUMPRODUCT(--(NOT(ISERR(SEARCH({"Process","Command","Script","WMI","Module","Pipe","Service"},AD515)))))&gt;0,"1","0")</f>
        <v>0</v>
      </c>
      <c r="AF515" s="37">
        <v>511</v>
      </c>
      <c r="AG515" s="37" t="str" cm="1">
        <f t="array" ref="AG515">IF(SUMPRODUCT(--(NOT(ISERR(SEARCH({"Network","Firewall"},AD515)))))&gt;0,"1","0")</f>
        <v>0</v>
      </c>
      <c r="AH515" s="37">
        <v>511</v>
      </c>
      <c r="AI515" s="37" t="str" cm="1">
        <f t="array" ref="AI515">IF(SUMPRODUCT(--(NOT(ISERR(SEARCH({"File","Group","Logon","Schedule","User","Registry","Active","Application"},AD515)))))&gt;0,"1","0")</f>
        <v>0</v>
      </c>
      <c r="AJ515" s="37">
        <v>511</v>
      </c>
      <c r="AK515" s="37" t="str" cm="1">
        <f t="array" ref="AK515">IF(SUMPRODUCT(--(NOT(ISERR(SEARCH({"Cloud","Cluster","Container","Image","Instance","Pod","Snapshot","Volume"},AD515)))))&gt;0,"1","0")</f>
        <v>1</v>
      </c>
      <c r="AL515" s="37">
        <v>511</v>
      </c>
      <c r="AM515" s="37" t="str" cm="1">
        <f t="array" ref="AM515">IF(SUMPRODUCT(--(NOT(ISERR(SEARCH({"Drive","Firmware","Host","Kernel"},AD515)))))&gt;0,"1","0")</f>
        <v>0</v>
      </c>
      <c r="AN515" s="37">
        <v>0</v>
      </c>
      <c r="AO515" s="37">
        <v>0</v>
      </c>
      <c r="AP515" s="37">
        <f>parameters!$J$21*TechniqueData[[#This Row],[TAT Utility]]+parameters!$J$22*TechniqueData[[#This Row],[Count Utility]]</f>
        <v>0.3</v>
      </c>
      <c r="AQ515" s="37">
        <f>(TechniqueData[[#This Row],[Total Top Att&amp;ck Score ]]-parameters!$D$19)/(parameters!$D$20-parameters!$D$19)</f>
        <v>146.07149349206352</v>
      </c>
      <c r="AR515" s="37">
        <f>IF(TechniqueData[[#This Row],[TAT Utility (unclipped)]]&gt;1,1, IF(TechniqueData[[#This Row],[TAT Utility (unclipped)]]&lt;0,0, TechniqueData[[#This Row],[TAT Utility (unclipped)]]) )</f>
        <v>1</v>
      </c>
      <c r="AS515" s="37">
        <f>(TechniqueData[[#This Row],[Ransomware (Total '# of ATT&amp;CK Observations)]]-parameters!$D$21)/(parameters!$D$22-parameters!$D$21)</f>
        <v>0</v>
      </c>
      <c r="AT515" s="37">
        <f>IF(TechniqueData[[#This Row],[Count Utility (unclipped)]]&gt;1,1, IF(TechniqueData[[#This Row],[Count Utility (unclipped)]]&lt;0,0, TechniqueData[[#This Row],[Count Utility (unclipped)]]) )</f>
        <v>0</v>
      </c>
      <c r="AU51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6" spans="1:47" ht="68" x14ac:dyDescent="0.2">
      <c r="A516" s="37">
        <f>parameters!$J$21*TechniqueData[[#This Row],[TAT Utility]]+parameters!$J$22*TechniqueData[[#This Row],[Count Utility]]</f>
        <v>0.33333333333333331</v>
      </c>
      <c r="B516" s="37">
        <f t="shared" si="7"/>
        <v>102.45</v>
      </c>
      <c r="C516" s="37" t="s">
        <v>1791</v>
      </c>
      <c r="D516" s="58" t="s">
        <v>1792</v>
      </c>
      <c r="E516" s="37"/>
      <c r="F516" s="37">
        <v>0</v>
      </c>
      <c r="G516" s="37">
        <v>1</v>
      </c>
      <c r="H516" s="37">
        <f>parameters!$J$10*TechniqueData[[#This Row],[Before Utility]]+parameters!$J$11*TechniqueData[[#This Row],[After Utility]]</f>
        <v>0.05</v>
      </c>
      <c r="I516" s="37">
        <f>(TechniqueData[[#This Row],[Num. TID Before]]-parameters!$D$8)/(parameters!$D$9-parameters!$D$8)</f>
        <v>0</v>
      </c>
      <c r="J516" s="37">
        <f>IF(TechniqueData[[#This Row],[Before Utility (unclipped)]]&gt;1,1, IF(TechniqueData[[#This Row],[Before Utility (unclipped)]]&lt;0,0, TechniqueData[[#This Row],[Before Utility (unclipped)]]))</f>
        <v>0</v>
      </c>
      <c r="K516" s="37">
        <f>(TechniqueData[[#This Row],[Num. TID After]]-parameters!$D$10)/(parameters!$D$11-parameters!$D$10)</f>
        <v>0.1</v>
      </c>
      <c r="L516" s="37">
        <f>IF(TechniqueData[[#This Row],[After Utility (unclipped)]]&gt;1,1, IF(TechniqueData[[#This Row],[After Utility (unclipped)]]&lt;0,0, TechniqueData[[#This Row],[After Utility (unclipped)]]))</f>
        <v>0.1</v>
      </c>
      <c r="M516" s="37">
        <v>0</v>
      </c>
      <c r="N516" s="68">
        <v>0</v>
      </c>
      <c r="O516" s="68">
        <v>0</v>
      </c>
      <c r="P516" s="68">
        <v>0</v>
      </c>
      <c r="Q516" s="68">
        <v>0</v>
      </c>
      <c r="R516" s="69"/>
      <c r="S516" s="69">
        <v>0</v>
      </c>
      <c r="T516" s="69"/>
      <c r="U516" s="69">
        <v>0</v>
      </c>
      <c r="V516" s="37">
        <f>parameters!$J$4*TechniqueData[[#This Row],[Mitigations Utility]] + parameters!$J$5*TechniqueData[[#This Row],[Detections Utility]]</f>
        <v>0</v>
      </c>
      <c r="W516" s="37">
        <v>0</v>
      </c>
      <c r="X516" s="37">
        <v>0</v>
      </c>
      <c r="Y516" s="37">
        <v>0</v>
      </c>
      <c r="Z516" s="37">
        <v>0</v>
      </c>
      <c r="AA516" s="37">
        <v>0</v>
      </c>
      <c r="AB516" s="37">
        <v>0</v>
      </c>
      <c r="AC516" s="37" t="s">
        <v>127</v>
      </c>
      <c r="AD516" s="58" t="s">
        <v>1793</v>
      </c>
      <c r="AE516" s="37" t="str" cm="1">
        <f t="array" ref="AE516">IF(SUMPRODUCT(--(NOT(ISERR(SEARCH({"Process","Command","Script","WMI","Module","Pipe","Service"},AD516)))))&gt;0,"1","0")</f>
        <v>0</v>
      </c>
      <c r="AF516" s="37">
        <v>512</v>
      </c>
      <c r="AG516" s="37" t="str" cm="1">
        <f t="array" ref="AG516">IF(SUMPRODUCT(--(NOT(ISERR(SEARCH({"Network","Firewall"},AD516)))))&gt;0,"1","0")</f>
        <v>0</v>
      </c>
      <c r="AH516" s="37">
        <v>512</v>
      </c>
      <c r="AI516" s="37" t="str" cm="1">
        <f t="array" ref="AI516">IF(SUMPRODUCT(--(NOT(ISERR(SEARCH({"File","Group","Logon","Schedule","User","Registry","Active","Application"},AD516)))))&gt;0,"1","0")</f>
        <v>1</v>
      </c>
      <c r="AJ516" s="37">
        <v>512</v>
      </c>
      <c r="AK516" s="37" t="str" cm="1">
        <f t="array" ref="AK516">IF(SUMPRODUCT(--(NOT(ISERR(SEARCH({"Cloud","Cluster","Container","Image","Instance","Pod","Snapshot","Volume"},AD516)))))&gt;0,"1","0")</f>
        <v>0</v>
      </c>
      <c r="AL516" s="37">
        <v>512</v>
      </c>
      <c r="AM516" s="37" t="str" cm="1">
        <f t="array" ref="AM516">IF(SUMPRODUCT(--(NOT(ISERR(SEARCH({"Drive","Firmware","Host","Kernel"},AD516)))))&gt;0,"1","0")</f>
        <v>0</v>
      </c>
      <c r="AN516" s="37">
        <v>0</v>
      </c>
      <c r="AO516" s="37">
        <v>1</v>
      </c>
      <c r="AP516" s="37">
        <f>parameters!$J$21*TechniqueData[[#This Row],[TAT Utility]]+parameters!$J$22*TechniqueData[[#This Row],[Count Utility]]</f>
        <v>0.33333333333333331</v>
      </c>
      <c r="AQ516" s="37">
        <f>(TechniqueData[[#This Row],[Total Top Att&amp;ck Score ]]-parameters!$D$19)/(parameters!$D$20-parameters!$D$19)</f>
        <v>34.15</v>
      </c>
      <c r="AR516" s="37">
        <f>IF(TechniqueData[[#This Row],[TAT Utility (unclipped)]]&gt;1,1, IF(TechniqueData[[#This Row],[TAT Utility (unclipped)]]&lt;0,0, TechniqueData[[#This Row],[TAT Utility (unclipped)]]) )</f>
        <v>1</v>
      </c>
      <c r="AS516" s="37">
        <f>(TechniqueData[[#This Row],[Ransomware (Total '# of ATT&amp;CK Observations)]]-parameters!$D$21)/(parameters!$D$22-parameters!$D$21)</f>
        <v>4.7619047619047616E-2</v>
      </c>
      <c r="AT516" s="37">
        <f>IF(TechniqueData[[#This Row],[Count Utility (unclipped)]]&gt;1,1, IF(TechniqueData[[#This Row],[Count Utility (unclipped)]]&lt;0,0, TechniqueData[[#This Row],[Count Utility (unclipped)]]) )</f>
        <v>4.7619047619047616E-2</v>
      </c>
      <c r="AU51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0.83690476190476182</v>
      </c>
    </row>
    <row r="517" spans="1:47" ht="34" x14ac:dyDescent="0.2">
      <c r="A517" s="37">
        <f>parameters!$J$21*TechniqueData[[#This Row],[TAT Utility]]+parameters!$J$22*TechniqueData[[#This Row],[Count Utility]]</f>
        <v>0.3</v>
      </c>
      <c r="B517" s="37">
        <f t="shared" ref="B517:B580" si="8">SUM(H517,M517,V517)*(1+SUM(AF517,AH517,AJ517,AL517,AN517))</f>
        <v>102.65</v>
      </c>
      <c r="C517" s="37" t="s">
        <v>1794</v>
      </c>
      <c r="D517" s="58" t="s">
        <v>1792</v>
      </c>
      <c r="E517" s="37" t="s">
        <v>1795</v>
      </c>
      <c r="F517" s="37">
        <v>0</v>
      </c>
      <c r="G517" s="37">
        <v>1</v>
      </c>
      <c r="H517" s="37">
        <f>parameters!$J$10*TechniqueData[[#This Row],[Before Utility]]+parameters!$J$11*TechniqueData[[#This Row],[After Utility]]</f>
        <v>0.05</v>
      </c>
      <c r="I517" s="37">
        <f>(TechniqueData[[#This Row],[Num. TID Before]]-parameters!$D$8)/(parameters!$D$9-parameters!$D$8)</f>
        <v>0</v>
      </c>
      <c r="J517" s="37">
        <f>IF(TechniqueData[[#This Row],[Before Utility (unclipped)]]&gt;1,1, IF(TechniqueData[[#This Row],[Before Utility (unclipped)]]&lt;0,0, TechniqueData[[#This Row],[Before Utility (unclipped)]]))</f>
        <v>0</v>
      </c>
      <c r="K517" s="37">
        <f>(TechniqueData[[#This Row],[Num. TID After]]-parameters!$D$10)/(parameters!$D$11-parameters!$D$10)</f>
        <v>0.1</v>
      </c>
      <c r="L517" s="37">
        <f>IF(TechniqueData[[#This Row],[After Utility (unclipped)]]&gt;1,1, IF(TechniqueData[[#This Row],[After Utility (unclipped)]]&lt;0,0, TechniqueData[[#This Row],[After Utility (unclipped)]]))</f>
        <v>0.1</v>
      </c>
      <c r="M517" s="37">
        <v>0</v>
      </c>
      <c r="N517" s="68">
        <v>0</v>
      </c>
      <c r="O517" s="68">
        <v>0</v>
      </c>
      <c r="P517" s="68">
        <v>0</v>
      </c>
      <c r="Q517" s="68">
        <v>0</v>
      </c>
      <c r="R517" s="69"/>
      <c r="S517" s="69">
        <v>0</v>
      </c>
      <c r="T517" s="69"/>
      <c r="U517" s="69">
        <v>0</v>
      </c>
      <c r="V517" s="37">
        <f>parameters!$J$4*TechniqueData[[#This Row],[Mitigations Utility]] + parameters!$J$5*TechniqueData[[#This Row],[Detections Utility]]</f>
        <v>0</v>
      </c>
      <c r="W517" s="37">
        <v>0</v>
      </c>
      <c r="X517" s="37">
        <v>0</v>
      </c>
      <c r="Y517" s="37">
        <v>0</v>
      </c>
      <c r="Z517" s="37">
        <v>0</v>
      </c>
      <c r="AA517" s="37">
        <v>0</v>
      </c>
      <c r="AB517" s="37">
        <v>0</v>
      </c>
      <c r="AC517" s="37"/>
      <c r="AD517" s="58" t="s">
        <v>1796</v>
      </c>
      <c r="AE517" s="37" t="str" cm="1">
        <f t="array" ref="AE517">IF(SUMPRODUCT(--(NOT(ISERR(SEARCH({"Process","Command","Script","WMI","Module","Pipe","Service"},AD517)))))&gt;0,"1","0")</f>
        <v>0</v>
      </c>
      <c r="AF517" s="37">
        <v>513</v>
      </c>
      <c r="AG517" s="37" t="str" cm="1">
        <f t="array" ref="AG517">IF(SUMPRODUCT(--(NOT(ISERR(SEARCH({"Network","Firewall"},AD517)))))&gt;0,"1","0")</f>
        <v>0</v>
      </c>
      <c r="AH517" s="37">
        <v>513</v>
      </c>
      <c r="AI517" s="37" t="str" cm="1">
        <f t="array" ref="AI517">IF(SUMPRODUCT(--(NOT(ISERR(SEARCH({"File","Group","Logon","Schedule","User","Registry","Active","Application"},AD517)))))&gt;0,"1","0")</f>
        <v>1</v>
      </c>
      <c r="AJ517" s="37">
        <v>513</v>
      </c>
      <c r="AK517" s="37" t="str" cm="1">
        <f t="array" ref="AK517">IF(SUMPRODUCT(--(NOT(ISERR(SEARCH({"Cloud","Cluster","Container","Image","Instance","Pod","Snapshot","Volume"},AD517)))))&gt;0,"1","0")</f>
        <v>0</v>
      </c>
      <c r="AL517" s="37">
        <v>513</v>
      </c>
      <c r="AM517" s="37" t="str" cm="1">
        <f t="array" ref="AM517">IF(SUMPRODUCT(--(NOT(ISERR(SEARCH({"Drive","Firmware","Host","Kernel"},AD517)))))&gt;0,"1","0")</f>
        <v>0</v>
      </c>
      <c r="AN517" s="37">
        <v>0</v>
      </c>
      <c r="AO517" s="37">
        <v>0</v>
      </c>
      <c r="AP517" s="37">
        <f>parameters!$J$21*TechniqueData[[#This Row],[TAT Utility]]+parameters!$J$22*TechniqueData[[#This Row],[Count Utility]]</f>
        <v>0.3</v>
      </c>
      <c r="AQ517" s="37">
        <f>(TechniqueData[[#This Row],[Total Top Att&amp;ck Score ]]-parameters!$D$19)/(parameters!$D$20-parameters!$D$19)</f>
        <v>34.216666666666669</v>
      </c>
      <c r="AR517" s="37">
        <f>IF(TechniqueData[[#This Row],[TAT Utility (unclipped)]]&gt;1,1, IF(TechniqueData[[#This Row],[TAT Utility (unclipped)]]&lt;0,0, TechniqueData[[#This Row],[TAT Utility (unclipped)]]) )</f>
        <v>1</v>
      </c>
      <c r="AS517" s="37">
        <f>(TechniqueData[[#This Row],[Ransomware (Total '# of ATT&amp;CK Observations)]]-parameters!$D$21)/(parameters!$D$22-parameters!$D$21)</f>
        <v>0</v>
      </c>
      <c r="AT517" s="37">
        <f>IF(TechniqueData[[#This Row],[Count Utility (unclipped)]]&gt;1,1, IF(TechniqueData[[#This Row],[Count Utility (unclipped)]]&lt;0,0, TechniqueData[[#This Row],[Count Utility (unclipped)]]) )</f>
        <v>0</v>
      </c>
      <c r="AU51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8" spans="1:47" ht="17" x14ac:dyDescent="0.2">
      <c r="A518" s="37">
        <f>parameters!$J$21*TechniqueData[[#This Row],[TAT Utility]]+parameters!$J$22*TechniqueData[[#This Row],[Count Utility]]</f>
        <v>0.3</v>
      </c>
      <c r="B518" s="37">
        <f t="shared" si="8"/>
        <v>102.85000000000001</v>
      </c>
      <c r="C518" s="37" t="s">
        <v>1797</v>
      </c>
      <c r="D518" s="58" t="s">
        <v>1792</v>
      </c>
      <c r="E518" s="37" t="s">
        <v>1798</v>
      </c>
      <c r="F518" s="37">
        <v>0</v>
      </c>
      <c r="G518" s="37">
        <v>1</v>
      </c>
      <c r="H518" s="37">
        <f>parameters!$J$10*TechniqueData[[#This Row],[Before Utility]]+parameters!$J$11*TechniqueData[[#This Row],[After Utility]]</f>
        <v>0.05</v>
      </c>
      <c r="I518" s="37">
        <f>(TechniqueData[[#This Row],[Num. TID Before]]-parameters!$D$8)/(parameters!$D$9-parameters!$D$8)</f>
        <v>0</v>
      </c>
      <c r="J518" s="37">
        <f>IF(TechniqueData[[#This Row],[Before Utility (unclipped)]]&gt;1,1, IF(TechniqueData[[#This Row],[Before Utility (unclipped)]]&lt;0,0, TechniqueData[[#This Row],[Before Utility (unclipped)]]))</f>
        <v>0</v>
      </c>
      <c r="K518" s="37">
        <f>(TechniqueData[[#This Row],[Num. TID After]]-parameters!$D$10)/(parameters!$D$11-parameters!$D$10)</f>
        <v>0.1</v>
      </c>
      <c r="L518" s="37">
        <f>IF(TechniqueData[[#This Row],[After Utility (unclipped)]]&gt;1,1, IF(TechniqueData[[#This Row],[After Utility (unclipped)]]&lt;0,0, TechniqueData[[#This Row],[After Utility (unclipped)]]))</f>
        <v>0.1</v>
      </c>
      <c r="M518" s="37">
        <v>0</v>
      </c>
      <c r="N518" s="68">
        <v>0</v>
      </c>
      <c r="O518" s="68">
        <v>0</v>
      </c>
      <c r="P518" s="68">
        <v>0</v>
      </c>
      <c r="Q518" s="68">
        <v>0</v>
      </c>
      <c r="R518" s="69"/>
      <c r="S518" s="69">
        <v>0</v>
      </c>
      <c r="T518" s="69"/>
      <c r="U518" s="69">
        <v>0</v>
      </c>
      <c r="V518" s="37">
        <f>parameters!$J$4*TechniqueData[[#This Row],[Mitigations Utility]] + parameters!$J$5*TechniqueData[[#This Row],[Detections Utility]]</f>
        <v>0</v>
      </c>
      <c r="W518" s="37">
        <v>0</v>
      </c>
      <c r="X518" s="37">
        <v>0</v>
      </c>
      <c r="Y518" s="37">
        <v>0</v>
      </c>
      <c r="Z518" s="37">
        <v>0</v>
      </c>
      <c r="AA518" s="37">
        <v>0</v>
      </c>
      <c r="AB518" s="37">
        <v>0</v>
      </c>
      <c r="AC518" s="37" t="s">
        <v>127</v>
      </c>
      <c r="AD518" s="58"/>
      <c r="AE518" s="37" t="str" cm="1">
        <f t="array" ref="AE518">IF(SUMPRODUCT(--(NOT(ISERR(SEARCH({"Process","Command","Script","WMI","Module","Pipe","Service"},AD518)))))&gt;0,"1","0")</f>
        <v>0</v>
      </c>
      <c r="AF518" s="37">
        <v>514</v>
      </c>
      <c r="AG518" s="37" t="str" cm="1">
        <f t="array" ref="AG518">IF(SUMPRODUCT(--(NOT(ISERR(SEARCH({"Network","Firewall"},AD518)))))&gt;0,"1","0")</f>
        <v>0</v>
      </c>
      <c r="AH518" s="37">
        <v>514</v>
      </c>
      <c r="AI518" s="37" t="str" cm="1">
        <f t="array" ref="AI518">IF(SUMPRODUCT(--(NOT(ISERR(SEARCH({"File","Group","Logon","Schedule","User","Registry","Active","Application"},AD518)))))&gt;0,"1","0")</f>
        <v>0</v>
      </c>
      <c r="AJ518" s="37">
        <v>514</v>
      </c>
      <c r="AK518" s="37" t="str" cm="1">
        <f t="array" ref="AK518">IF(SUMPRODUCT(--(NOT(ISERR(SEARCH({"Cloud","Cluster","Container","Image","Instance","Pod","Snapshot","Volume"},AD518)))))&gt;0,"1","0")</f>
        <v>0</v>
      </c>
      <c r="AL518" s="37">
        <v>514</v>
      </c>
      <c r="AM518" s="37" t="str" cm="1">
        <f t="array" ref="AM518">IF(SUMPRODUCT(--(NOT(ISERR(SEARCH({"Drive","Firmware","Host","Kernel"},AD518)))))&gt;0,"1","0")</f>
        <v>0</v>
      </c>
      <c r="AN518" s="37">
        <v>0</v>
      </c>
      <c r="AO518" s="37">
        <v>0</v>
      </c>
      <c r="AP518" s="37">
        <f>parameters!$J$21*TechniqueData[[#This Row],[TAT Utility]]+parameters!$J$22*TechniqueData[[#This Row],[Count Utility]]</f>
        <v>0.3</v>
      </c>
      <c r="AQ518" s="37">
        <f>(TechniqueData[[#This Row],[Total Top Att&amp;ck Score ]]-parameters!$D$19)/(parameters!$D$20-parameters!$D$19)</f>
        <v>34.283333333333339</v>
      </c>
      <c r="AR518" s="37">
        <f>IF(TechniqueData[[#This Row],[TAT Utility (unclipped)]]&gt;1,1, IF(TechniqueData[[#This Row],[TAT Utility (unclipped)]]&lt;0,0, TechniqueData[[#This Row],[TAT Utility (unclipped)]]) )</f>
        <v>1</v>
      </c>
      <c r="AS518" s="37">
        <f>(TechniqueData[[#This Row],[Ransomware (Total '# of ATT&amp;CK Observations)]]-parameters!$D$21)/(parameters!$D$22-parameters!$D$21)</f>
        <v>0</v>
      </c>
      <c r="AT518" s="37">
        <f>IF(TechniqueData[[#This Row],[Count Utility (unclipped)]]&gt;1,1, IF(TechniqueData[[#This Row],[Count Utility (unclipped)]]&lt;0,0, TechniqueData[[#This Row],[Count Utility (unclipped)]]) )</f>
        <v>0</v>
      </c>
      <c r="AU51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9" spans="1:47" ht="34" x14ac:dyDescent="0.2">
      <c r="A519" s="37">
        <f>parameters!$J$21*TechniqueData[[#This Row],[TAT Utility]]+parameters!$J$22*TechniqueData[[#This Row],[Count Utility]]</f>
        <v>0.3</v>
      </c>
      <c r="B519" s="37">
        <f t="shared" si="8"/>
        <v>103.05000000000001</v>
      </c>
      <c r="C519" s="37" t="s">
        <v>1799</v>
      </c>
      <c r="D519" s="58" t="s">
        <v>1792</v>
      </c>
      <c r="E519" s="37" t="s">
        <v>1800</v>
      </c>
      <c r="F519" s="37">
        <v>0</v>
      </c>
      <c r="G519" s="37">
        <v>1</v>
      </c>
      <c r="H519" s="37">
        <f>parameters!$J$10*TechniqueData[[#This Row],[Before Utility]]+parameters!$J$11*TechniqueData[[#This Row],[After Utility]]</f>
        <v>0.05</v>
      </c>
      <c r="I519" s="37">
        <f>(TechniqueData[[#This Row],[Num. TID Before]]-parameters!$D$8)/(parameters!$D$9-parameters!$D$8)</f>
        <v>0</v>
      </c>
      <c r="J519" s="37">
        <f>IF(TechniqueData[[#This Row],[Before Utility (unclipped)]]&gt;1,1, IF(TechniqueData[[#This Row],[Before Utility (unclipped)]]&lt;0,0, TechniqueData[[#This Row],[Before Utility (unclipped)]]))</f>
        <v>0</v>
      </c>
      <c r="K519" s="37">
        <f>(TechniqueData[[#This Row],[Num. TID After]]-parameters!$D$10)/(parameters!$D$11-parameters!$D$10)</f>
        <v>0.1</v>
      </c>
      <c r="L519" s="37">
        <f>IF(TechniqueData[[#This Row],[After Utility (unclipped)]]&gt;1,1, IF(TechniqueData[[#This Row],[After Utility (unclipped)]]&lt;0,0, TechniqueData[[#This Row],[After Utility (unclipped)]]))</f>
        <v>0.1</v>
      </c>
      <c r="M519" s="37">
        <v>0</v>
      </c>
      <c r="N519" s="68">
        <v>0</v>
      </c>
      <c r="O519" s="68">
        <v>0</v>
      </c>
      <c r="P519" s="68">
        <v>0</v>
      </c>
      <c r="Q519" s="68">
        <v>0</v>
      </c>
      <c r="R519" s="69"/>
      <c r="S519" s="69">
        <v>0</v>
      </c>
      <c r="T519" s="69"/>
      <c r="U519" s="69">
        <v>0</v>
      </c>
      <c r="V519" s="37">
        <f>parameters!$J$4*TechniqueData[[#This Row],[Mitigations Utility]] + parameters!$J$5*TechniqueData[[#This Row],[Detections Utility]]</f>
        <v>0</v>
      </c>
      <c r="W519" s="37">
        <v>0</v>
      </c>
      <c r="X519" s="37">
        <v>0</v>
      </c>
      <c r="Y519" s="37">
        <v>0</v>
      </c>
      <c r="Z519" s="37">
        <v>0</v>
      </c>
      <c r="AA519" s="37">
        <v>0</v>
      </c>
      <c r="AB519" s="37">
        <v>0</v>
      </c>
      <c r="AC519" s="37" t="s">
        <v>127</v>
      </c>
      <c r="AD519" s="58" t="s">
        <v>1801</v>
      </c>
      <c r="AE519" s="37" t="str" cm="1">
        <f t="array" ref="AE519">IF(SUMPRODUCT(--(NOT(ISERR(SEARCH({"Process","Command","Script","WMI","Module","Pipe","Service"},AD519)))))&gt;0,"1","0")</f>
        <v>0</v>
      </c>
      <c r="AF519" s="37">
        <v>515</v>
      </c>
      <c r="AG519" s="37" t="str" cm="1">
        <f t="array" ref="AG519">IF(SUMPRODUCT(--(NOT(ISERR(SEARCH({"Network","Firewall"},AD519)))))&gt;0,"1","0")</f>
        <v>0</v>
      </c>
      <c r="AH519" s="37">
        <v>515</v>
      </c>
      <c r="AI519" s="37" t="str" cm="1">
        <f t="array" ref="AI519">IF(SUMPRODUCT(--(NOT(ISERR(SEARCH({"File","Group","Logon","Schedule","User","Registry","Active","Application"},AD519)))))&gt;0,"1","0")</f>
        <v>0</v>
      </c>
      <c r="AJ519" s="37">
        <v>515</v>
      </c>
      <c r="AK519" s="37" t="str" cm="1">
        <f t="array" ref="AK519">IF(SUMPRODUCT(--(NOT(ISERR(SEARCH({"Cloud","Cluster","Container","Image","Instance","Pod","Snapshot","Volume"},AD519)))))&gt;0,"1","0")</f>
        <v>0</v>
      </c>
      <c r="AL519" s="37">
        <v>515</v>
      </c>
      <c r="AM519" s="37" t="str" cm="1">
        <f t="array" ref="AM519">IF(SUMPRODUCT(--(NOT(ISERR(SEARCH({"Drive","Firmware","Host","Kernel"},AD519)))))&gt;0,"1","0")</f>
        <v>0</v>
      </c>
      <c r="AN519" s="37">
        <v>0</v>
      </c>
      <c r="AO519" s="37">
        <v>0</v>
      </c>
      <c r="AP519" s="37">
        <f>parameters!$J$21*TechniqueData[[#This Row],[TAT Utility]]+parameters!$J$22*TechniqueData[[#This Row],[Count Utility]]</f>
        <v>0.3</v>
      </c>
      <c r="AQ519" s="37">
        <f>(TechniqueData[[#This Row],[Total Top Att&amp;ck Score ]]-parameters!$D$19)/(parameters!$D$20-parameters!$D$19)</f>
        <v>34.35</v>
      </c>
      <c r="AR519" s="37">
        <f>IF(TechniqueData[[#This Row],[TAT Utility (unclipped)]]&gt;1,1, IF(TechniqueData[[#This Row],[TAT Utility (unclipped)]]&lt;0,0, TechniqueData[[#This Row],[TAT Utility (unclipped)]]) )</f>
        <v>1</v>
      </c>
      <c r="AS519" s="37">
        <f>(TechniqueData[[#This Row],[Ransomware (Total '# of ATT&amp;CK Observations)]]-parameters!$D$21)/(parameters!$D$22-parameters!$D$21)</f>
        <v>0</v>
      </c>
      <c r="AT519" s="37">
        <f>IF(TechniqueData[[#This Row],[Count Utility (unclipped)]]&gt;1,1, IF(TechniqueData[[#This Row],[Count Utility (unclipped)]]&lt;0,0, TechniqueData[[#This Row],[Count Utility (unclipped)]]) )</f>
        <v>0</v>
      </c>
      <c r="AU51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20" spans="1:47" ht="34" x14ac:dyDescent="0.2">
      <c r="A520" s="37">
        <f>parameters!$J$21*TechniqueData[[#This Row],[TAT Utility]]+parameters!$J$22*TechniqueData[[#This Row],[Count Utility]]</f>
        <v>0.3</v>
      </c>
      <c r="B520" s="37">
        <f t="shared" si="8"/>
        <v>103.25</v>
      </c>
      <c r="C520" s="37" t="s">
        <v>1802</v>
      </c>
      <c r="D520" s="58" t="s">
        <v>1792</v>
      </c>
      <c r="E520" s="37" t="s">
        <v>1803</v>
      </c>
      <c r="F520" s="37">
        <v>0</v>
      </c>
      <c r="G520" s="37">
        <v>1</v>
      </c>
      <c r="H520" s="37">
        <f>parameters!$J$10*TechniqueData[[#This Row],[Before Utility]]+parameters!$J$11*TechniqueData[[#This Row],[After Utility]]</f>
        <v>0.05</v>
      </c>
      <c r="I520" s="37">
        <f>(TechniqueData[[#This Row],[Num. TID Before]]-parameters!$D$8)/(parameters!$D$9-parameters!$D$8)</f>
        <v>0</v>
      </c>
      <c r="J520" s="37">
        <f>IF(TechniqueData[[#This Row],[Before Utility (unclipped)]]&gt;1,1, IF(TechniqueData[[#This Row],[Before Utility (unclipped)]]&lt;0,0, TechniqueData[[#This Row],[Before Utility (unclipped)]]))</f>
        <v>0</v>
      </c>
      <c r="K520" s="37">
        <f>(TechniqueData[[#This Row],[Num. TID After]]-parameters!$D$10)/(parameters!$D$11-parameters!$D$10)</f>
        <v>0.1</v>
      </c>
      <c r="L520" s="37">
        <f>IF(TechniqueData[[#This Row],[After Utility (unclipped)]]&gt;1,1, IF(TechniqueData[[#This Row],[After Utility (unclipped)]]&lt;0,0, TechniqueData[[#This Row],[After Utility (unclipped)]]))</f>
        <v>0.1</v>
      </c>
      <c r="M520" s="37">
        <v>0</v>
      </c>
      <c r="N520" s="68">
        <v>0</v>
      </c>
      <c r="O520" s="68">
        <v>0</v>
      </c>
      <c r="P520" s="68">
        <v>0</v>
      </c>
      <c r="Q520" s="68">
        <v>0</v>
      </c>
      <c r="R520" s="69"/>
      <c r="S520" s="69">
        <v>0</v>
      </c>
      <c r="T520" s="69"/>
      <c r="U520" s="69">
        <v>0</v>
      </c>
      <c r="V520" s="37">
        <f>parameters!$J$4*TechniqueData[[#This Row],[Mitigations Utility]] + parameters!$J$5*TechniqueData[[#This Row],[Detections Utility]]</f>
        <v>0</v>
      </c>
      <c r="W520" s="37">
        <v>0</v>
      </c>
      <c r="X520" s="37">
        <v>0</v>
      </c>
      <c r="Y520" s="37">
        <v>0</v>
      </c>
      <c r="Z520" s="37">
        <v>0</v>
      </c>
      <c r="AA520" s="37">
        <v>0</v>
      </c>
      <c r="AB520" s="37">
        <v>0</v>
      </c>
      <c r="AC520" s="37" t="s">
        <v>127</v>
      </c>
      <c r="AD520" s="58" t="s">
        <v>1801</v>
      </c>
      <c r="AE520" s="37" t="str" cm="1">
        <f t="array" ref="AE520">IF(SUMPRODUCT(--(NOT(ISERR(SEARCH({"Process","Command","Script","WMI","Module","Pipe","Service"},AD520)))))&gt;0,"1","0")</f>
        <v>0</v>
      </c>
      <c r="AF520" s="37">
        <v>516</v>
      </c>
      <c r="AG520" s="37" t="str" cm="1">
        <f t="array" ref="AG520">IF(SUMPRODUCT(--(NOT(ISERR(SEARCH({"Network","Firewall"},AD520)))))&gt;0,"1","0")</f>
        <v>0</v>
      </c>
      <c r="AH520" s="37">
        <v>516</v>
      </c>
      <c r="AI520" s="37" t="str" cm="1">
        <f t="array" ref="AI520">IF(SUMPRODUCT(--(NOT(ISERR(SEARCH({"File","Group","Logon","Schedule","User","Registry","Active","Application"},AD520)))))&gt;0,"1","0")</f>
        <v>0</v>
      </c>
      <c r="AJ520" s="37">
        <v>516</v>
      </c>
      <c r="AK520" s="37" t="str" cm="1">
        <f t="array" ref="AK520">IF(SUMPRODUCT(--(NOT(ISERR(SEARCH({"Cloud","Cluster","Container","Image","Instance","Pod","Snapshot","Volume"},AD520)))))&gt;0,"1","0")</f>
        <v>0</v>
      </c>
      <c r="AL520" s="37">
        <v>516</v>
      </c>
      <c r="AM520" s="37" t="str" cm="1">
        <f t="array" ref="AM520">IF(SUMPRODUCT(--(NOT(ISERR(SEARCH({"Drive","Firmware","Host","Kernel"},AD520)))))&gt;0,"1","0")</f>
        <v>0</v>
      </c>
      <c r="AN520" s="37">
        <v>0</v>
      </c>
      <c r="AO520" s="37">
        <v>0</v>
      </c>
      <c r="AP520" s="37">
        <f>parameters!$J$21*TechniqueData[[#This Row],[TAT Utility]]+parameters!$J$22*TechniqueData[[#This Row],[Count Utility]]</f>
        <v>0.3</v>
      </c>
      <c r="AQ520" s="37">
        <f>(TechniqueData[[#This Row],[Total Top Att&amp;ck Score ]]-parameters!$D$19)/(parameters!$D$20-parameters!$D$19)</f>
        <v>34.416666666666664</v>
      </c>
      <c r="AR520" s="37">
        <f>IF(TechniqueData[[#This Row],[TAT Utility (unclipped)]]&gt;1,1, IF(TechniqueData[[#This Row],[TAT Utility (unclipped)]]&lt;0,0, TechniqueData[[#This Row],[TAT Utility (unclipped)]]) )</f>
        <v>1</v>
      </c>
      <c r="AS520" s="37">
        <f>(TechniqueData[[#This Row],[Ransomware (Total '# of ATT&amp;CK Observations)]]-parameters!$D$21)/(parameters!$D$22-parameters!$D$21)</f>
        <v>0</v>
      </c>
      <c r="AT520" s="37">
        <f>IF(TechniqueData[[#This Row],[Count Utility (unclipped)]]&gt;1,1, IF(TechniqueData[[#This Row],[Count Utility (unclipped)]]&lt;0,0, TechniqueData[[#This Row],[Count Utility (unclipped)]]) )</f>
        <v>0</v>
      </c>
      <c r="AU52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21" spans="1:47" ht="17" x14ac:dyDescent="0.2">
      <c r="A521" s="37">
        <f>parameters!$J$21*TechniqueData[[#This Row],[TAT Utility]]+parameters!$J$22*TechniqueData[[#This Row],[Count Utility]]</f>
        <v>0.33333333333333331</v>
      </c>
      <c r="B521" s="37">
        <f t="shared" si="8"/>
        <v>103.45</v>
      </c>
      <c r="C521" s="37" t="s">
        <v>1804</v>
      </c>
      <c r="D521" s="58" t="s">
        <v>1792</v>
      </c>
      <c r="E521" s="37" t="s">
        <v>1805</v>
      </c>
      <c r="F521" s="37">
        <v>0</v>
      </c>
      <c r="G521" s="37">
        <v>1</v>
      </c>
      <c r="H521" s="37">
        <f>parameters!$J$10*TechniqueData[[#This Row],[Before Utility]]+parameters!$J$11*TechniqueData[[#This Row],[After Utility]]</f>
        <v>0.05</v>
      </c>
      <c r="I521" s="37">
        <f>(TechniqueData[[#This Row],[Num. TID Before]]-parameters!$D$8)/(parameters!$D$9-parameters!$D$8)</f>
        <v>0</v>
      </c>
      <c r="J521" s="37">
        <f>IF(TechniqueData[[#This Row],[Before Utility (unclipped)]]&gt;1,1, IF(TechniqueData[[#This Row],[Before Utility (unclipped)]]&lt;0,0, TechniqueData[[#This Row],[Before Utility (unclipped)]]))</f>
        <v>0</v>
      </c>
      <c r="K521" s="37">
        <f>(TechniqueData[[#This Row],[Num. TID After]]-parameters!$D$10)/(parameters!$D$11-parameters!$D$10)</f>
        <v>0.1</v>
      </c>
      <c r="L521" s="37">
        <f>IF(TechniqueData[[#This Row],[After Utility (unclipped)]]&gt;1,1, IF(TechniqueData[[#This Row],[After Utility (unclipped)]]&lt;0,0, TechniqueData[[#This Row],[After Utility (unclipped)]]))</f>
        <v>0.1</v>
      </c>
      <c r="M521" s="37">
        <v>0</v>
      </c>
      <c r="N521" s="68">
        <v>0</v>
      </c>
      <c r="O521" s="68">
        <v>0</v>
      </c>
      <c r="P521" s="68">
        <v>0</v>
      </c>
      <c r="Q521" s="68">
        <v>0</v>
      </c>
      <c r="R521" s="69"/>
      <c r="S521" s="69">
        <v>0</v>
      </c>
      <c r="T521" s="69"/>
      <c r="U521" s="69">
        <v>0</v>
      </c>
      <c r="V521" s="37">
        <f>parameters!$J$4*TechniqueData[[#This Row],[Mitigations Utility]] + parameters!$J$5*TechniqueData[[#This Row],[Detections Utility]]</f>
        <v>0</v>
      </c>
      <c r="W521" s="37">
        <v>0</v>
      </c>
      <c r="X521" s="37">
        <v>0</v>
      </c>
      <c r="Y521" s="37">
        <v>0</v>
      </c>
      <c r="Z521" s="37">
        <v>0</v>
      </c>
      <c r="AA521" s="37">
        <v>0</v>
      </c>
      <c r="AB521" s="37">
        <v>0</v>
      </c>
      <c r="AC521" s="37" t="s">
        <v>127</v>
      </c>
      <c r="AD521" s="58"/>
      <c r="AE521" s="37" t="str" cm="1">
        <f t="array" ref="AE521">IF(SUMPRODUCT(--(NOT(ISERR(SEARCH({"Process","Command","Script","WMI","Module","Pipe","Service"},AD521)))))&gt;0,"1","0")</f>
        <v>0</v>
      </c>
      <c r="AF521" s="37">
        <v>517</v>
      </c>
      <c r="AG521" s="37" t="str" cm="1">
        <f t="array" ref="AG521">IF(SUMPRODUCT(--(NOT(ISERR(SEARCH({"Network","Firewall"},AD521)))))&gt;0,"1","0")</f>
        <v>0</v>
      </c>
      <c r="AH521" s="37">
        <v>517</v>
      </c>
      <c r="AI521" s="37" t="str" cm="1">
        <f t="array" ref="AI521">IF(SUMPRODUCT(--(NOT(ISERR(SEARCH({"File","Group","Logon","Schedule","User","Registry","Active","Application"},AD521)))))&gt;0,"1","0")</f>
        <v>0</v>
      </c>
      <c r="AJ521" s="37">
        <v>517</v>
      </c>
      <c r="AK521" s="37" t="str" cm="1">
        <f t="array" ref="AK521">IF(SUMPRODUCT(--(NOT(ISERR(SEARCH({"Cloud","Cluster","Container","Image","Instance","Pod","Snapshot","Volume"},AD521)))))&gt;0,"1","0")</f>
        <v>0</v>
      </c>
      <c r="AL521" s="37">
        <v>517</v>
      </c>
      <c r="AM521" s="37" t="str" cm="1">
        <f t="array" ref="AM521">IF(SUMPRODUCT(--(NOT(ISERR(SEARCH({"Drive","Firmware","Host","Kernel"},AD521)))))&gt;0,"1","0")</f>
        <v>0</v>
      </c>
      <c r="AN521" s="37">
        <v>0</v>
      </c>
      <c r="AO521" s="37">
        <v>1</v>
      </c>
      <c r="AP521" s="37">
        <f>parameters!$J$21*TechniqueData[[#This Row],[TAT Utility]]+parameters!$J$22*TechniqueData[[#This Row],[Count Utility]]</f>
        <v>0.33333333333333331</v>
      </c>
      <c r="AQ521" s="37">
        <f>(TechniqueData[[#This Row],[Total Top Att&amp;ck Score ]]-parameters!$D$19)/(parameters!$D$20-parameters!$D$19)</f>
        <v>34.483333333333334</v>
      </c>
      <c r="AR521" s="37">
        <f>IF(TechniqueData[[#This Row],[TAT Utility (unclipped)]]&gt;1,1, IF(TechniqueData[[#This Row],[TAT Utility (unclipped)]]&lt;0,0, TechniqueData[[#This Row],[TAT Utility (unclipped)]]) )</f>
        <v>1</v>
      </c>
      <c r="AS521" s="37">
        <f>(TechniqueData[[#This Row],[Ransomware (Total '# of ATT&amp;CK Observations)]]-parameters!$D$21)/(parameters!$D$22-parameters!$D$21)</f>
        <v>4.7619047619047616E-2</v>
      </c>
      <c r="AT521" s="37">
        <f>IF(TechniqueData[[#This Row],[Count Utility (unclipped)]]&gt;1,1, IF(TechniqueData[[#This Row],[Count Utility (unclipped)]]&lt;0,0, TechniqueData[[#This Row],[Count Utility (unclipped)]]) )</f>
        <v>4.7619047619047616E-2</v>
      </c>
      <c r="AU52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0.84484126984126995</v>
      </c>
    </row>
    <row r="522" spans="1:47" ht="17" x14ac:dyDescent="0.2">
      <c r="A522" s="37">
        <f>parameters!$J$21*TechniqueData[[#This Row],[TAT Utility]]+parameters!$J$22*TechniqueData[[#This Row],[Count Utility]]</f>
        <v>0.33333333333333331</v>
      </c>
      <c r="B522" s="37">
        <f t="shared" si="8"/>
        <v>103.65</v>
      </c>
      <c r="C522" s="37" t="s">
        <v>1806</v>
      </c>
      <c r="D522" s="58" t="s">
        <v>1792</v>
      </c>
      <c r="E522" s="37" t="s">
        <v>1807</v>
      </c>
      <c r="F522" s="37">
        <v>0</v>
      </c>
      <c r="G522" s="37">
        <v>1</v>
      </c>
      <c r="H522" s="37">
        <f>parameters!$J$10*TechniqueData[[#This Row],[Before Utility]]+parameters!$J$11*TechniqueData[[#This Row],[After Utility]]</f>
        <v>0.05</v>
      </c>
      <c r="I522" s="37">
        <f>(TechniqueData[[#This Row],[Num. TID Before]]-parameters!$D$8)/(parameters!$D$9-parameters!$D$8)</f>
        <v>0</v>
      </c>
      <c r="J522" s="37">
        <f>IF(TechniqueData[[#This Row],[Before Utility (unclipped)]]&gt;1,1, IF(TechniqueData[[#This Row],[Before Utility (unclipped)]]&lt;0,0, TechniqueData[[#This Row],[Before Utility (unclipped)]]))</f>
        <v>0</v>
      </c>
      <c r="K522" s="37">
        <f>(TechniqueData[[#This Row],[Num. TID After]]-parameters!$D$10)/(parameters!$D$11-parameters!$D$10)</f>
        <v>0.1</v>
      </c>
      <c r="L522" s="37">
        <f>IF(TechniqueData[[#This Row],[After Utility (unclipped)]]&gt;1,1, IF(TechniqueData[[#This Row],[After Utility (unclipped)]]&lt;0,0, TechniqueData[[#This Row],[After Utility (unclipped)]]))</f>
        <v>0.1</v>
      </c>
      <c r="M522" s="37">
        <v>0</v>
      </c>
      <c r="N522" s="68">
        <v>0</v>
      </c>
      <c r="O522" s="68">
        <v>0</v>
      </c>
      <c r="P522" s="68">
        <v>0</v>
      </c>
      <c r="Q522" s="68">
        <v>0</v>
      </c>
      <c r="R522" s="69"/>
      <c r="S522" s="69">
        <v>0</v>
      </c>
      <c r="T522" s="69"/>
      <c r="U522" s="69">
        <v>0</v>
      </c>
      <c r="V522" s="37">
        <f>parameters!$J$4*TechniqueData[[#This Row],[Mitigations Utility]] + parameters!$J$5*TechniqueData[[#This Row],[Detections Utility]]</f>
        <v>0</v>
      </c>
      <c r="W522" s="37">
        <v>0</v>
      </c>
      <c r="X522" s="37">
        <v>0</v>
      </c>
      <c r="Y522" s="37">
        <v>0</v>
      </c>
      <c r="Z522" s="37">
        <v>0</v>
      </c>
      <c r="AA522" s="37">
        <v>0</v>
      </c>
      <c r="AB522" s="37">
        <v>0</v>
      </c>
      <c r="AC522" s="37" t="s">
        <v>127</v>
      </c>
      <c r="AD522" s="58" t="s">
        <v>1808</v>
      </c>
      <c r="AE522" s="37" t="str" cm="1">
        <f t="array" ref="AE522">IF(SUMPRODUCT(--(NOT(ISERR(SEARCH({"Process","Command","Script","WMI","Module","Pipe","Service"},AD522)))))&gt;0,"1","0")</f>
        <v>0</v>
      </c>
      <c r="AF522" s="37">
        <v>518</v>
      </c>
      <c r="AG522" s="37" t="str" cm="1">
        <f t="array" ref="AG522">IF(SUMPRODUCT(--(NOT(ISERR(SEARCH({"Network","Firewall"},AD522)))))&gt;0,"1","0")</f>
        <v>0</v>
      </c>
      <c r="AH522" s="37">
        <v>518</v>
      </c>
      <c r="AI522" s="37" t="str" cm="1">
        <f t="array" ref="AI522">IF(SUMPRODUCT(--(NOT(ISERR(SEARCH({"File","Group","Logon","Schedule","User","Registry","Active","Application"},AD522)))))&gt;0,"1","0")</f>
        <v>0</v>
      </c>
      <c r="AJ522" s="37">
        <v>518</v>
      </c>
      <c r="AK522" s="37" t="str" cm="1">
        <f t="array" ref="AK522">IF(SUMPRODUCT(--(NOT(ISERR(SEARCH({"Cloud","Cluster","Container","Image","Instance","Pod","Snapshot","Volume"},AD522)))))&gt;0,"1","0")</f>
        <v>0</v>
      </c>
      <c r="AL522" s="37">
        <v>518</v>
      </c>
      <c r="AM522" s="37" t="str" cm="1">
        <f t="array" ref="AM522">IF(SUMPRODUCT(--(NOT(ISERR(SEARCH({"Drive","Firmware","Host","Kernel"},AD522)))))&gt;0,"1","0")</f>
        <v>0</v>
      </c>
      <c r="AN522" s="37">
        <v>0</v>
      </c>
      <c r="AO522" s="37">
        <v>1</v>
      </c>
      <c r="AP522" s="37">
        <f>parameters!$J$21*TechniqueData[[#This Row],[TAT Utility]]+parameters!$J$22*TechniqueData[[#This Row],[Count Utility]]</f>
        <v>0.33333333333333331</v>
      </c>
      <c r="AQ522" s="37">
        <f>(TechniqueData[[#This Row],[Total Top Att&amp;ck Score ]]-parameters!$D$19)/(parameters!$D$20-parameters!$D$19)</f>
        <v>34.550000000000004</v>
      </c>
      <c r="AR522" s="37">
        <f>IF(TechniqueData[[#This Row],[TAT Utility (unclipped)]]&gt;1,1, IF(TechniqueData[[#This Row],[TAT Utility (unclipped)]]&lt;0,0, TechniqueData[[#This Row],[TAT Utility (unclipped)]]) )</f>
        <v>1</v>
      </c>
      <c r="AS522" s="37">
        <f>(TechniqueData[[#This Row],[Ransomware (Total '# of ATT&amp;CK Observations)]]-parameters!$D$21)/(parameters!$D$22-parameters!$D$21)</f>
        <v>4.7619047619047616E-2</v>
      </c>
      <c r="AT522" s="37">
        <f>IF(TechniqueData[[#This Row],[Count Utility (unclipped)]]&gt;1,1, IF(TechniqueData[[#This Row],[Count Utility (unclipped)]]&lt;0,0, TechniqueData[[#This Row],[Count Utility (unclipped)]]) )</f>
        <v>4.7619047619047616E-2</v>
      </c>
      <c r="AU52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0.84642857142857153</v>
      </c>
    </row>
    <row r="523" spans="1:47" ht="17" x14ac:dyDescent="0.2">
      <c r="A523" s="37">
        <f>parameters!$J$21*TechniqueData[[#This Row],[TAT Utility]]+parameters!$J$22*TechniqueData[[#This Row],[Count Utility]]</f>
        <v>0.3</v>
      </c>
      <c r="B523" s="37">
        <f t="shared" si="8"/>
        <v>123.63095238095239</v>
      </c>
      <c r="C523" s="37" t="s">
        <v>1809</v>
      </c>
      <c r="D523" s="58" t="s">
        <v>1792</v>
      </c>
      <c r="E523" s="37" t="s">
        <v>1810</v>
      </c>
      <c r="F523" s="37">
        <v>0</v>
      </c>
      <c r="G523" s="37">
        <v>1</v>
      </c>
      <c r="H523" s="37">
        <f>parameters!$J$10*TechniqueData[[#This Row],[Before Utility]]+parameters!$J$11*TechniqueData[[#This Row],[After Utility]]</f>
        <v>0.05</v>
      </c>
      <c r="I523" s="37">
        <f>(TechniqueData[[#This Row],[Num. TID Before]]-parameters!$D$8)/(parameters!$D$9-parameters!$D$8)</f>
        <v>0</v>
      </c>
      <c r="J523" s="37">
        <f>IF(TechniqueData[[#This Row],[Before Utility (unclipped)]]&gt;1,1, IF(TechniqueData[[#This Row],[Before Utility (unclipped)]]&lt;0,0, TechniqueData[[#This Row],[Before Utility (unclipped)]]))</f>
        <v>0</v>
      </c>
      <c r="K523" s="37">
        <f>(TechniqueData[[#This Row],[Num. TID After]]-parameters!$D$10)/(parameters!$D$11-parameters!$D$10)</f>
        <v>0.1</v>
      </c>
      <c r="L523" s="37">
        <f>IF(TechniqueData[[#This Row],[After Utility (unclipped)]]&gt;1,1, IF(TechniqueData[[#This Row],[After Utility (unclipped)]]&lt;0,0, TechniqueData[[#This Row],[After Utility (unclipped)]]))</f>
        <v>0.1</v>
      </c>
      <c r="M523" s="37">
        <v>0</v>
      </c>
      <c r="N523" s="68">
        <v>0</v>
      </c>
      <c r="O523" s="68">
        <v>2</v>
      </c>
      <c r="P523" s="68">
        <v>0</v>
      </c>
      <c r="Q523" s="68">
        <v>0</v>
      </c>
      <c r="R523" s="69"/>
      <c r="S523" s="69"/>
      <c r="T523" s="69"/>
      <c r="U523" s="69"/>
      <c r="V523" s="37">
        <f>parameters!$J$4*TechniqueData[[#This Row],[Mitigations Utility]] + parameters!$J$5*TechniqueData[[#This Row],[Detections Utility]]</f>
        <v>9.5238095238095229E-3</v>
      </c>
      <c r="W523" s="37">
        <v>0</v>
      </c>
      <c r="X523" s="37">
        <v>0</v>
      </c>
      <c r="Y523" s="37">
        <v>0</v>
      </c>
      <c r="Z523" s="37">
        <v>2</v>
      </c>
      <c r="AA523" s="37">
        <v>0.02</v>
      </c>
      <c r="AB523" s="37">
        <v>0.02</v>
      </c>
      <c r="AC523" s="37" t="s">
        <v>127</v>
      </c>
      <c r="AD523" s="58" t="s">
        <v>1808</v>
      </c>
      <c r="AE523" s="37" t="str" cm="1">
        <f t="array" ref="AE523">IF(SUMPRODUCT(--(NOT(ISERR(SEARCH({"Process","Command","Script","WMI","Module","Pipe","Service"},AD523)))))&gt;0,"1","0")</f>
        <v>0</v>
      </c>
      <c r="AF523" s="37">
        <v>519</v>
      </c>
      <c r="AG523" s="37" t="str" cm="1">
        <f t="array" ref="AG523">IF(SUMPRODUCT(--(NOT(ISERR(SEARCH({"Network","Firewall"},AD523)))))&gt;0,"1","0")</f>
        <v>0</v>
      </c>
      <c r="AH523" s="37">
        <v>519</v>
      </c>
      <c r="AI523" s="37" t="str" cm="1">
        <f t="array" ref="AI523">IF(SUMPRODUCT(--(NOT(ISERR(SEARCH({"File","Group","Logon","Schedule","User","Registry","Active","Application"},AD523)))))&gt;0,"1","0")</f>
        <v>0</v>
      </c>
      <c r="AJ523" s="37">
        <v>519</v>
      </c>
      <c r="AK523" s="37" t="str" cm="1">
        <f t="array" ref="AK523">IF(SUMPRODUCT(--(NOT(ISERR(SEARCH({"Cloud","Cluster","Container","Image","Instance","Pod","Snapshot","Volume"},AD523)))))&gt;0,"1","0")</f>
        <v>0</v>
      </c>
      <c r="AL523" s="37">
        <v>519</v>
      </c>
      <c r="AM523" s="37" t="str" cm="1">
        <f t="array" ref="AM523">IF(SUMPRODUCT(--(NOT(ISERR(SEARCH({"Drive","Firmware","Host","Kernel"},AD523)))))&gt;0,"1","0")</f>
        <v>0</v>
      </c>
      <c r="AN523" s="37">
        <v>0</v>
      </c>
      <c r="AO523" s="37"/>
      <c r="AP523" s="37">
        <f>parameters!$J$21*TechniqueData[[#This Row],[TAT Utility]]+parameters!$J$22*TechniqueData[[#This Row],[Count Utility]]</f>
        <v>0.3</v>
      </c>
      <c r="AQ523" s="37">
        <f>(TechniqueData[[#This Row],[Total Top Att&amp;ck Score ]]-parameters!$D$19)/(parameters!$D$20-parameters!$D$19)</f>
        <v>41.210317460317462</v>
      </c>
      <c r="AR523" s="37">
        <f>IF(TechniqueData[[#This Row],[TAT Utility (unclipped)]]&gt;1,1, IF(TechniqueData[[#This Row],[TAT Utility (unclipped)]]&lt;0,0, TechniqueData[[#This Row],[TAT Utility (unclipped)]]) )</f>
        <v>1</v>
      </c>
      <c r="AS523" s="37">
        <f>(TechniqueData[[#This Row],[Ransomware (Total '# of ATT&amp;CK Observations)]]-parameters!$D$21)/(parameters!$D$22-parameters!$D$21)</f>
        <v>0</v>
      </c>
      <c r="AT523" s="37">
        <f>IF(TechniqueData[[#This Row],[Count Utility (unclipped)]]&gt;1,1, IF(TechniqueData[[#This Row],[Count Utility (unclipped)]]&lt;0,0, TechniqueData[[#This Row],[Count Utility (unclipped)]]) )</f>
        <v>0</v>
      </c>
      <c r="AU52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24" spans="1:47" ht="17" x14ac:dyDescent="0.2">
      <c r="A524" s="37">
        <f>parameters!$J$21*TechniqueData[[#This Row],[TAT Utility]]+parameters!$J$22*TechniqueData[[#This Row],[Count Utility]]</f>
        <v>0.3</v>
      </c>
      <c r="B524" s="37">
        <f t="shared" si="8"/>
        <v>208.10000000000002</v>
      </c>
      <c r="C524" s="37" t="s">
        <v>3819</v>
      </c>
      <c r="D524" s="58" t="s">
        <v>1792</v>
      </c>
      <c r="E524" s="37" t="s">
        <v>3820</v>
      </c>
      <c r="F524" s="37">
        <v>1</v>
      </c>
      <c r="G524" s="37">
        <v>1</v>
      </c>
      <c r="H524" s="37">
        <f>parameters!$J$10*TechniqueData[[#This Row],[Before Utility]]+parameters!$J$11*TechniqueData[[#This Row],[After Utility]]</f>
        <v>0.1</v>
      </c>
      <c r="I524" s="37">
        <f>(TechniqueData[[#This Row],[Num. TID Before]]-parameters!$D$8)/(parameters!$D$9-parameters!$D$8)</f>
        <v>0.1</v>
      </c>
      <c r="J524" s="37">
        <f>IF(TechniqueData[[#This Row],[Before Utility (unclipped)]]&gt;1,1, IF(TechniqueData[[#This Row],[Before Utility (unclipped)]]&lt;0,0, TechniqueData[[#This Row],[Before Utility (unclipped)]]))</f>
        <v>0.1</v>
      </c>
      <c r="K524" s="37">
        <f>(TechniqueData[[#This Row],[Num. TID After]]-parameters!$D$10)/(parameters!$D$11-parameters!$D$10)</f>
        <v>0.1</v>
      </c>
      <c r="L524" s="37">
        <f>IF(TechniqueData[[#This Row],[After Utility (unclipped)]]&gt;1,1, IF(TechniqueData[[#This Row],[After Utility (unclipped)]]&lt;0,0, TechniqueData[[#This Row],[After Utility (unclipped)]]))</f>
        <v>0.1</v>
      </c>
      <c r="M524" s="37">
        <v>0</v>
      </c>
      <c r="N524" s="68">
        <v>0</v>
      </c>
      <c r="O524" s="68">
        <v>0</v>
      </c>
      <c r="P524" s="68">
        <v>0</v>
      </c>
      <c r="Q524" s="68">
        <v>0</v>
      </c>
      <c r="R524" s="69"/>
      <c r="S524" s="69"/>
      <c r="T524" s="69"/>
      <c r="U524" s="69"/>
      <c r="V524" s="37">
        <f>parameters!$J$4*TechniqueData[[#This Row],[Mitigations Utility]] + parameters!$J$5*TechniqueData[[#This Row],[Detections Utility]]</f>
        <v>0</v>
      </c>
      <c r="W524" s="37"/>
      <c r="X524" s="37"/>
      <c r="Y524" s="37"/>
      <c r="Z524" s="37"/>
      <c r="AA524" s="37"/>
      <c r="AB524" s="37"/>
      <c r="AC524" s="37"/>
      <c r="AD524" s="58" t="s">
        <v>1808</v>
      </c>
      <c r="AE524" s="37" t="str" cm="1">
        <f t="array" ref="AE524">IF(SUMPRODUCT(--(NOT(ISERR(SEARCH({"Process","Command","Script","WMI","Module","Pipe","Service"},AD524)))))&gt;0,"1","0")</f>
        <v>0</v>
      </c>
      <c r="AF524" s="37">
        <v>520</v>
      </c>
      <c r="AG524" s="37" t="str" cm="1">
        <f t="array" ref="AG524">IF(SUMPRODUCT(--(NOT(ISERR(SEARCH({"Network","Firewall"},AD524)))))&gt;0,"1","0")</f>
        <v>0</v>
      </c>
      <c r="AH524" s="37">
        <v>520</v>
      </c>
      <c r="AI524" s="37" t="str" cm="1">
        <f t="array" ref="AI524">IF(SUMPRODUCT(--(NOT(ISERR(SEARCH({"File","Group","Logon","Schedule","User","Registry","Active","Application"},AD524)))))&gt;0,"1","0")</f>
        <v>0</v>
      </c>
      <c r="AJ524" s="37">
        <v>520</v>
      </c>
      <c r="AK524" s="37" t="str" cm="1">
        <f t="array" ref="AK524">IF(SUMPRODUCT(--(NOT(ISERR(SEARCH({"Cloud","Cluster","Container","Image","Instance","Pod","Snapshot","Volume"},AD524)))))&gt;0,"1","0")</f>
        <v>0</v>
      </c>
      <c r="AL524" s="37">
        <v>520</v>
      </c>
      <c r="AM524" s="37" t="str" cm="1">
        <f t="array" ref="AM524">IF(SUMPRODUCT(--(NOT(ISERR(SEARCH({"Drive","Firmware","Host","Kernel"},AD524)))))&gt;0,"1","0")</f>
        <v>0</v>
      </c>
      <c r="AN524" s="37"/>
      <c r="AO524" s="37"/>
      <c r="AP524" s="37">
        <f>parameters!$J$21*TechniqueData[[#This Row],[TAT Utility]]+parameters!$J$22*TechniqueData[[#This Row],[Count Utility]]</f>
        <v>0.3</v>
      </c>
      <c r="AQ524" s="37">
        <f>(TechniqueData[[#This Row],[Total Top Att&amp;ck Score ]]-parameters!$D$19)/(parameters!$D$20-parameters!$D$19)</f>
        <v>69.366666666666674</v>
      </c>
      <c r="AR524" s="37">
        <f>IF(TechniqueData[[#This Row],[TAT Utility (unclipped)]]&gt;1,1, IF(TechniqueData[[#This Row],[TAT Utility (unclipped)]]&lt;0,0, TechniqueData[[#This Row],[TAT Utility (unclipped)]]) )</f>
        <v>1</v>
      </c>
      <c r="AS524" s="37">
        <f>(TechniqueData[[#This Row],[Ransomware (Total '# of ATT&amp;CK Observations)]]-parameters!$D$21)/(parameters!$D$22-parameters!$D$21)</f>
        <v>0</v>
      </c>
      <c r="AT524" s="37">
        <f>IF(TechniqueData[[#This Row],[Count Utility (unclipped)]]&gt;1,1, IF(TechniqueData[[#This Row],[Count Utility (unclipped)]]&lt;0,0, TechniqueData[[#This Row],[Count Utility (unclipped)]]) )</f>
        <v>0</v>
      </c>
      <c r="AU52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25" spans="1:47" ht="68" x14ac:dyDescent="0.2">
      <c r="A525" s="37">
        <f>parameters!$J$21*TechniqueData[[#This Row],[TAT Utility]]+parameters!$J$22*TechniqueData[[#This Row],[Count Utility]]</f>
        <v>0.33333333333333331</v>
      </c>
      <c r="B525" s="37">
        <f t="shared" si="8"/>
        <v>112.62961500000002</v>
      </c>
      <c r="C525" s="37" t="s">
        <v>1811</v>
      </c>
      <c r="D525" s="58" t="s">
        <v>1812</v>
      </c>
      <c r="E525" s="37"/>
      <c r="F525" s="37">
        <v>0</v>
      </c>
      <c r="G525" s="37">
        <v>1</v>
      </c>
      <c r="H525" s="37">
        <f>parameters!$J$10*TechniqueData[[#This Row],[Before Utility]]+parameters!$J$11*TechniqueData[[#This Row],[After Utility]]</f>
        <v>0.05</v>
      </c>
      <c r="I525" s="37">
        <f>(TechniqueData[[#This Row],[Num. TID Before]]-parameters!$D$8)/(parameters!$D$9-parameters!$D$8)</f>
        <v>0</v>
      </c>
      <c r="J525" s="37">
        <f>IF(TechniqueData[[#This Row],[Before Utility (unclipped)]]&gt;1,1, IF(TechniqueData[[#This Row],[Before Utility (unclipped)]]&lt;0,0, TechniqueData[[#This Row],[Before Utility (unclipped)]]))</f>
        <v>0</v>
      </c>
      <c r="K525" s="37">
        <f>(TechniqueData[[#This Row],[Num. TID After]]-parameters!$D$10)/(parameters!$D$11-parameters!$D$10)</f>
        <v>0.1</v>
      </c>
      <c r="L525" s="37">
        <f>IF(TechniqueData[[#This Row],[After Utility (unclipped)]]&gt;1,1, IF(TechniqueData[[#This Row],[After Utility (unclipped)]]&lt;0,0, TechniqueData[[#This Row],[After Utility (unclipped)]]))</f>
        <v>0.1</v>
      </c>
      <c r="M525" s="37">
        <v>4.019E-3</v>
      </c>
      <c r="N525" s="68">
        <v>0</v>
      </c>
      <c r="O525" s="68">
        <v>0</v>
      </c>
      <c r="P525" s="68">
        <v>0</v>
      </c>
      <c r="Q525" s="68">
        <v>0</v>
      </c>
      <c r="R525" s="69"/>
      <c r="S525" s="69">
        <v>0</v>
      </c>
      <c r="T525" s="69"/>
      <c r="U525" s="69">
        <v>0</v>
      </c>
      <c r="V525" s="37">
        <f>parameters!$J$4*TechniqueData[[#This Row],[Mitigations Utility]] + parameters!$J$5*TechniqueData[[#This Row],[Detections Utility]]</f>
        <v>0</v>
      </c>
      <c r="W525" s="37">
        <v>0</v>
      </c>
      <c r="X525" s="37">
        <v>0</v>
      </c>
      <c r="Y525" s="37">
        <v>0</v>
      </c>
      <c r="Z525" s="37">
        <v>0</v>
      </c>
      <c r="AA525" s="37">
        <v>0</v>
      </c>
      <c r="AB525" s="37">
        <v>0</v>
      </c>
      <c r="AC525" s="37" t="s">
        <v>127</v>
      </c>
      <c r="AD525" s="58" t="s">
        <v>1793</v>
      </c>
      <c r="AE525" s="37" t="str" cm="1">
        <f t="array" ref="AE525">IF(SUMPRODUCT(--(NOT(ISERR(SEARCH({"Process","Command","Script","WMI","Module","Pipe","Service"},AD525)))))&gt;0,"1","0")</f>
        <v>0</v>
      </c>
      <c r="AF525" s="37">
        <v>521</v>
      </c>
      <c r="AG525" s="37" t="str" cm="1">
        <f t="array" ref="AG525">IF(SUMPRODUCT(--(NOT(ISERR(SEARCH({"Network","Firewall"},AD525)))))&gt;0,"1","0")</f>
        <v>0</v>
      </c>
      <c r="AH525" s="37">
        <v>521</v>
      </c>
      <c r="AI525" s="37" t="str" cm="1">
        <f t="array" ref="AI525">IF(SUMPRODUCT(--(NOT(ISERR(SEARCH({"File","Group","Logon","Schedule","User","Registry","Active","Application"},AD525)))))&gt;0,"1","0")</f>
        <v>1</v>
      </c>
      <c r="AJ525" s="37">
        <v>521</v>
      </c>
      <c r="AK525" s="37" t="str" cm="1">
        <f t="array" ref="AK525">IF(SUMPRODUCT(--(NOT(ISERR(SEARCH({"Cloud","Cluster","Container","Image","Instance","Pod","Snapshot","Volume"},AD525)))))&gt;0,"1","0")</f>
        <v>0</v>
      </c>
      <c r="AL525" s="37">
        <v>521</v>
      </c>
      <c r="AM525" s="37" t="str" cm="1">
        <f t="array" ref="AM525">IF(SUMPRODUCT(--(NOT(ISERR(SEARCH({"Drive","Firmware","Host","Kernel"},AD525)))))&gt;0,"1","0")</f>
        <v>0</v>
      </c>
      <c r="AN525" s="37">
        <v>0</v>
      </c>
      <c r="AO525" s="37">
        <v>1</v>
      </c>
      <c r="AP525" s="37">
        <f>parameters!$J$21*TechniqueData[[#This Row],[TAT Utility]]+parameters!$J$22*TechniqueData[[#This Row],[Count Utility]]</f>
        <v>0.33333333333333331</v>
      </c>
      <c r="AQ525" s="37">
        <f>(TechniqueData[[#This Row],[Total Top Att&amp;ck Score ]]-parameters!$D$19)/(parameters!$D$20-parameters!$D$19)</f>
        <v>37.543205000000007</v>
      </c>
      <c r="AR525" s="37">
        <f>IF(TechniqueData[[#This Row],[TAT Utility (unclipped)]]&gt;1,1, IF(TechniqueData[[#This Row],[TAT Utility (unclipped)]]&lt;0,0, TechniqueData[[#This Row],[TAT Utility (unclipped)]]) )</f>
        <v>1</v>
      </c>
      <c r="AS525" s="37">
        <f>(TechniqueData[[#This Row],[Ransomware (Total '# of ATT&amp;CK Observations)]]-parameters!$D$21)/(parameters!$D$22-parameters!$D$21)</f>
        <v>4.7619047619047616E-2</v>
      </c>
      <c r="AT525" s="37">
        <f>IF(TechniqueData[[#This Row],[Count Utility (unclipped)]]&gt;1,1, IF(TechniqueData[[#This Row],[Count Utility (unclipped)]]&lt;0,0, TechniqueData[[#This Row],[Count Utility (unclipped)]]) )</f>
        <v>4.7619047619047616E-2</v>
      </c>
      <c r="AU52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0.91769535714285722</v>
      </c>
    </row>
    <row r="526" spans="1:47" ht="34" x14ac:dyDescent="0.2">
      <c r="A526" s="37">
        <f>parameters!$J$21*TechniqueData[[#This Row],[TAT Utility]]+parameters!$J$22*TechniqueData[[#This Row],[Count Utility]]</f>
        <v>0.3</v>
      </c>
      <c r="B526" s="37">
        <f t="shared" si="8"/>
        <v>104.45</v>
      </c>
      <c r="C526" s="37" t="s">
        <v>1813</v>
      </c>
      <c r="D526" s="58" t="s">
        <v>1812</v>
      </c>
      <c r="E526" s="37" t="s">
        <v>1795</v>
      </c>
      <c r="F526" s="37">
        <v>0</v>
      </c>
      <c r="G526" s="37">
        <v>1</v>
      </c>
      <c r="H526" s="37">
        <f>parameters!$J$10*TechniqueData[[#This Row],[Before Utility]]+parameters!$J$11*TechniqueData[[#This Row],[After Utility]]</f>
        <v>0.05</v>
      </c>
      <c r="I526" s="37">
        <f>(TechniqueData[[#This Row],[Num. TID Before]]-parameters!$D$8)/(parameters!$D$9-parameters!$D$8)</f>
        <v>0</v>
      </c>
      <c r="J526" s="37">
        <f>IF(TechniqueData[[#This Row],[Before Utility (unclipped)]]&gt;1,1, IF(TechniqueData[[#This Row],[Before Utility (unclipped)]]&lt;0,0, TechniqueData[[#This Row],[Before Utility (unclipped)]]))</f>
        <v>0</v>
      </c>
      <c r="K526" s="37">
        <f>(TechniqueData[[#This Row],[Num. TID After]]-parameters!$D$10)/(parameters!$D$11-parameters!$D$10)</f>
        <v>0.1</v>
      </c>
      <c r="L526" s="37">
        <f>IF(TechniqueData[[#This Row],[After Utility (unclipped)]]&gt;1,1, IF(TechniqueData[[#This Row],[After Utility (unclipped)]]&lt;0,0, TechniqueData[[#This Row],[After Utility (unclipped)]]))</f>
        <v>0.1</v>
      </c>
      <c r="M526" s="37">
        <v>0</v>
      </c>
      <c r="N526" s="68">
        <v>0</v>
      </c>
      <c r="O526" s="68">
        <v>0</v>
      </c>
      <c r="P526" s="68">
        <v>0</v>
      </c>
      <c r="Q526" s="68">
        <v>0</v>
      </c>
      <c r="R526" s="69"/>
      <c r="S526" s="69">
        <v>0</v>
      </c>
      <c r="T526" s="69"/>
      <c r="U526" s="69">
        <v>0</v>
      </c>
      <c r="V526" s="37">
        <f>parameters!$J$4*TechniqueData[[#This Row],[Mitigations Utility]] + parameters!$J$5*TechniqueData[[#This Row],[Detections Utility]]</f>
        <v>0</v>
      </c>
      <c r="W526" s="37">
        <v>0</v>
      </c>
      <c r="X526" s="37">
        <v>0</v>
      </c>
      <c r="Y526" s="37">
        <v>0</v>
      </c>
      <c r="Z526" s="37">
        <v>0</v>
      </c>
      <c r="AA526" s="37">
        <v>0</v>
      </c>
      <c r="AB526" s="37">
        <v>0</v>
      </c>
      <c r="AC526" s="37" t="s">
        <v>127</v>
      </c>
      <c r="AD526" s="58" t="s">
        <v>1796</v>
      </c>
      <c r="AE526" s="37" t="str" cm="1">
        <f t="array" ref="AE526">IF(SUMPRODUCT(--(NOT(ISERR(SEARCH({"Process","Command","Script","WMI","Module","Pipe","Service"},AD526)))))&gt;0,"1","0")</f>
        <v>0</v>
      </c>
      <c r="AF526" s="37">
        <v>522</v>
      </c>
      <c r="AG526" s="37" t="str" cm="1">
        <f t="array" ref="AG526">IF(SUMPRODUCT(--(NOT(ISERR(SEARCH({"Network","Firewall"},AD526)))))&gt;0,"1","0")</f>
        <v>0</v>
      </c>
      <c r="AH526" s="37">
        <v>522</v>
      </c>
      <c r="AI526" s="37" t="str" cm="1">
        <f t="array" ref="AI526">IF(SUMPRODUCT(--(NOT(ISERR(SEARCH({"File","Group","Logon","Schedule","User","Registry","Active","Application"},AD526)))))&gt;0,"1","0")</f>
        <v>1</v>
      </c>
      <c r="AJ526" s="37">
        <v>522</v>
      </c>
      <c r="AK526" s="37" t="str" cm="1">
        <f t="array" ref="AK526">IF(SUMPRODUCT(--(NOT(ISERR(SEARCH({"Cloud","Cluster","Container","Image","Instance","Pod","Snapshot","Volume"},AD526)))))&gt;0,"1","0")</f>
        <v>0</v>
      </c>
      <c r="AL526" s="37">
        <v>522</v>
      </c>
      <c r="AM526" s="37" t="str" cm="1">
        <f t="array" ref="AM526">IF(SUMPRODUCT(--(NOT(ISERR(SEARCH({"Drive","Firmware","Host","Kernel"},AD526)))))&gt;0,"1","0")</f>
        <v>0</v>
      </c>
      <c r="AN526" s="37">
        <v>0</v>
      </c>
      <c r="AO526" s="37">
        <v>0</v>
      </c>
      <c r="AP526" s="37">
        <f>parameters!$J$21*TechniqueData[[#This Row],[TAT Utility]]+parameters!$J$22*TechniqueData[[#This Row],[Count Utility]]</f>
        <v>0.3</v>
      </c>
      <c r="AQ526" s="37">
        <f>(TechniqueData[[#This Row],[Total Top Att&amp;ck Score ]]-parameters!$D$19)/(parameters!$D$20-parameters!$D$19)</f>
        <v>34.81666666666667</v>
      </c>
      <c r="AR526" s="37">
        <f>IF(TechniqueData[[#This Row],[TAT Utility (unclipped)]]&gt;1,1, IF(TechniqueData[[#This Row],[TAT Utility (unclipped)]]&lt;0,0, TechniqueData[[#This Row],[TAT Utility (unclipped)]]) )</f>
        <v>1</v>
      </c>
      <c r="AS526" s="37">
        <f>(TechniqueData[[#This Row],[Ransomware (Total '# of ATT&amp;CK Observations)]]-parameters!$D$21)/(parameters!$D$22-parameters!$D$21)</f>
        <v>0</v>
      </c>
      <c r="AT526" s="37">
        <f>IF(TechniqueData[[#This Row],[Count Utility (unclipped)]]&gt;1,1, IF(TechniqueData[[#This Row],[Count Utility (unclipped)]]&lt;0,0, TechniqueData[[#This Row],[Count Utility (unclipped)]]) )</f>
        <v>0</v>
      </c>
      <c r="AU52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27" spans="1:47" ht="34" x14ac:dyDescent="0.2">
      <c r="A527" s="37">
        <f>parameters!$J$21*TechniqueData[[#This Row],[TAT Utility]]+parameters!$J$22*TechniqueData[[#This Row],[Count Utility]]</f>
        <v>0.3</v>
      </c>
      <c r="B527" s="37">
        <f t="shared" si="8"/>
        <v>104.65</v>
      </c>
      <c r="C527" s="37" t="s">
        <v>1814</v>
      </c>
      <c r="D527" s="58" t="s">
        <v>1812</v>
      </c>
      <c r="E527" s="37" t="s">
        <v>1798</v>
      </c>
      <c r="F527" s="37">
        <v>0</v>
      </c>
      <c r="G527" s="37">
        <v>1</v>
      </c>
      <c r="H527" s="37">
        <f>parameters!$J$10*TechniqueData[[#This Row],[Before Utility]]+parameters!$J$11*TechniqueData[[#This Row],[After Utility]]</f>
        <v>0.05</v>
      </c>
      <c r="I527" s="37">
        <f>(TechniqueData[[#This Row],[Num. TID Before]]-parameters!$D$8)/(parameters!$D$9-parameters!$D$8)</f>
        <v>0</v>
      </c>
      <c r="J527" s="37">
        <f>IF(TechniqueData[[#This Row],[Before Utility (unclipped)]]&gt;1,1, IF(TechniqueData[[#This Row],[Before Utility (unclipped)]]&lt;0,0, TechniqueData[[#This Row],[Before Utility (unclipped)]]))</f>
        <v>0</v>
      </c>
      <c r="K527" s="37">
        <f>(TechniqueData[[#This Row],[Num. TID After]]-parameters!$D$10)/(parameters!$D$11-parameters!$D$10)</f>
        <v>0.1</v>
      </c>
      <c r="L527" s="37">
        <f>IF(TechniqueData[[#This Row],[After Utility (unclipped)]]&gt;1,1, IF(TechniqueData[[#This Row],[After Utility (unclipped)]]&lt;0,0, TechniqueData[[#This Row],[After Utility (unclipped)]]))</f>
        <v>0.1</v>
      </c>
      <c r="M527" s="37">
        <v>0</v>
      </c>
      <c r="N527" s="68">
        <v>0</v>
      </c>
      <c r="O527" s="68">
        <v>0</v>
      </c>
      <c r="P527" s="68">
        <v>0</v>
      </c>
      <c r="Q527" s="68">
        <v>0</v>
      </c>
      <c r="R527" s="69"/>
      <c r="S527" s="69">
        <v>0</v>
      </c>
      <c r="T527" s="69"/>
      <c r="U527" s="69">
        <v>0</v>
      </c>
      <c r="V527" s="37">
        <f>parameters!$J$4*TechniqueData[[#This Row],[Mitigations Utility]] + parameters!$J$5*TechniqueData[[#This Row],[Detections Utility]]</f>
        <v>0</v>
      </c>
      <c r="W527" s="37">
        <v>0</v>
      </c>
      <c r="X527" s="37">
        <v>0</v>
      </c>
      <c r="Y527" s="37">
        <v>0</v>
      </c>
      <c r="Z527" s="37">
        <v>0</v>
      </c>
      <c r="AA527" s="37">
        <v>0</v>
      </c>
      <c r="AB527" s="37">
        <v>0</v>
      </c>
      <c r="AC527" s="37" t="s">
        <v>127</v>
      </c>
      <c r="AD527" s="58" t="s">
        <v>1815</v>
      </c>
      <c r="AE527" s="37" t="str" cm="1">
        <f t="array" ref="AE527">IF(SUMPRODUCT(--(NOT(ISERR(SEARCH({"Process","Command","Script","WMI","Module","Pipe","Service"},AD527)))))&gt;0,"1","0")</f>
        <v>0</v>
      </c>
      <c r="AF527" s="37">
        <v>523</v>
      </c>
      <c r="AG527" s="37" t="str" cm="1">
        <f t="array" ref="AG527">IF(SUMPRODUCT(--(NOT(ISERR(SEARCH({"Network","Firewall"},AD527)))))&gt;0,"1","0")</f>
        <v>0</v>
      </c>
      <c r="AH527" s="37">
        <v>523</v>
      </c>
      <c r="AI527" s="37" t="str" cm="1">
        <f t="array" ref="AI527">IF(SUMPRODUCT(--(NOT(ISERR(SEARCH({"File","Group","Logon","Schedule","User","Registry","Active","Application"},AD527)))))&gt;0,"1","0")</f>
        <v>1</v>
      </c>
      <c r="AJ527" s="37">
        <v>523</v>
      </c>
      <c r="AK527" s="37" t="str" cm="1">
        <f t="array" ref="AK527">IF(SUMPRODUCT(--(NOT(ISERR(SEARCH({"Cloud","Cluster","Container","Image","Instance","Pod","Snapshot","Volume"},AD527)))))&gt;0,"1","0")</f>
        <v>0</v>
      </c>
      <c r="AL527" s="37">
        <v>523</v>
      </c>
      <c r="AM527" s="37" t="str" cm="1">
        <f t="array" ref="AM527">IF(SUMPRODUCT(--(NOT(ISERR(SEARCH({"Drive","Firmware","Host","Kernel"},AD527)))))&gt;0,"1","0")</f>
        <v>0</v>
      </c>
      <c r="AN527" s="37">
        <v>0</v>
      </c>
      <c r="AO527" s="37">
        <v>0</v>
      </c>
      <c r="AP527" s="37">
        <f>parameters!$J$21*TechniqueData[[#This Row],[TAT Utility]]+parameters!$J$22*TechniqueData[[#This Row],[Count Utility]]</f>
        <v>0.3</v>
      </c>
      <c r="AQ527" s="37">
        <f>(TechniqueData[[#This Row],[Total Top Att&amp;ck Score ]]-parameters!$D$19)/(parameters!$D$20-parameters!$D$19)</f>
        <v>34.883333333333333</v>
      </c>
      <c r="AR527" s="37">
        <f>IF(TechniqueData[[#This Row],[TAT Utility (unclipped)]]&gt;1,1, IF(TechniqueData[[#This Row],[TAT Utility (unclipped)]]&lt;0,0, TechniqueData[[#This Row],[TAT Utility (unclipped)]]) )</f>
        <v>1</v>
      </c>
      <c r="AS527" s="37">
        <f>(TechniqueData[[#This Row],[Ransomware (Total '# of ATT&amp;CK Observations)]]-parameters!$D$21)/(parameters!$D$22-parameters!$D$21)</f>
        <v>0</v>
      </c>
      <c r="AT527" s="37">
        <f>IF(TechniqueData[[#This Row],[Count Utility (unclipped)]]&gt;1,1, IF(TechniqueData[[#This Row],[Count Utility (unclipped)]]&lt;0,0, TechniqueData[[#This Row],[Count Utility (unclipped)]]) )</f>
        <v>0</v>
      </c>
      <c r="AU52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28" spans="1:47" ht="34" x14ac:dyDescent="0.2">
      <c r="A528" s="37">
        <f>parameters!$J$21*TechniqueData[[#This Row],[TAT Utility]]+parameters!$J$22*TechniqueData[[#This Row],[Count Utility]]</f>
        <v>0.3</v>
      </c>
      <c r="B528" s="37">
        <f t="shared" si="8"/>
        <v>104.85000000000001</v>
      </c>
      <c r="C528" s="37" t="s">
        <v>1816</v>
      </c>
      <c r="D528" s="58" t="s">
        <v>1812</v>
      </c>
      <c r="E528" s="37" t="s">
        <v>1800</v>
      </c>
      <c r="F528" s="37">
        <v>0</v>
      </c>
      <c r="G528" s="37">
        <v>1</v>
      </c>
      <c r="H528" s="37">
        <f>parameters!$J$10*TechniqueData[[#This Row],[Before Utility]]+parameters!$J$11*TechniqueData[[#This Row],[After Utility]]</f>
        <v>0.05</v>
      </c>
      <c r="I528" s="37">
        <f>(TechniqueData[[#This Row],[Num. TID Before]]-parameters!$D$8)/(parameters!$D$9-parameters!$D$8)</f>
        <v>0</v>
      </c>
      <c r="J528" s="37">
        <f>IF(TechniqueData[[#This Row],[Before Utility (unclipped)]]&gt;1,1, IF(TechniqueData[[#This Row],[Before Utility (unclipped)]]&lt;0,0, TechniqueData[[#This Row],[Before Utility (unclipped)]]))</f>
        <v>0</v>
      </c>
      <c r="K528" s="37">
        <f>(TechniqueData[[#This Row],[Num. TID After]]-parameters!$D$10)/(parameters!$D$11-parameters!$D$10)</f>
        <v>0.1</v>
      </c>
      <c r="L528" s="37">
        <f>IF(TechniqueData[[#This Row],[After Utility (unclipped)]]&gt;1,1, IF(TechniqueData[[#This Row],[After Utility (unclipped)]]&lt;0,0, TechniqueData[[#This Row],[After Utility (unclipped)]]))</f>
        <v>0.1</v>
      </c>
      <c r="M528" s="37">
        <v>0</v>
      </c>
      <c r="N528" s="68">
        <v>0</v>
      </c>
      <c r="O528" s="68">
        <v>0</v>
      </c>
      <c r="P528" s="68">
        <v>0</v>
      </c>
      <c r="Q528" s="68">
        <v>0</v>
      </c>
      <c r="R528" s="69"/>
      <c r="S528" s="69">
        <v>0</v>
      </c>
      <c r="T528" s="69"/>
      <c r="U528" s="69">
        <v>0</v>
      </c>
      <c r="V528" s="37">
        <f>parameters!$J$4*TechniqueData[[#This Row],[Mitigations Utility]] + parameters!$J$5*TechniqueData[[#This Row],[Detections Utility]]</f>
        <v>0</v>
      </c>
      <c r="W528" s="37">
        <v>0</v>
      </c>
      <c r="X528" s="37">
        <v>0</v>
      </c>
      <c r="Y528" s="37">
        <v>0</v>
      </c>
      <c r="Z528" s="37">
        <v>0</v>
      </c>
      <c r="AA528" s="37">
        <v>0</v>
      </c>
      <c r="AB528" s="37">
        <v>0</v>
      </c>
      <c r="AC528" s="37" t="s">
        <v>127</v>
      </c>
      <c r="AD528" s="58" t="s">
        <v>1801</v>
      </c>
      <c r="AE528" s="37" t="str" cm="1">
        <f t="array" ref="AE528">IF(SUMPRODUCT(--(NOT(ISERR(SEARCH({"Process","Command","Script","WMI","Module","Pipe","Service"},AD528)))))&gt;0,"1","0")</f>
        <v>0</v>
      </c>
      <c r="AF528" s="37">
        <v>524</v>
      </c>
      <c r="AG528" s="37" t="str" cm="1">
        <f t="array" ref="AG528">IF(SUMPRODUCT(--(NOT(ISERR(SEARCH({"Network","Firewall"},AD528)))))&gt;0,"1","0")</f>
        <v>0</v>
      </c>
      <c r="AH528" s="37">
        <v>524</v>
      </c>
      <c r="AI528" s="37" t="str" cm="1">
        <f t="array" ref="AI528">IF(SUMPRODUCT(--(NOT(ISERR(SEARCH({"File","Group","Logon","Schedule","User","Registry","Active","Application"},AD528)))))&gt;0,"1","0")</f>
        <v>0</v>
      </c>
      <c r="AJ528" s="37">
        <v>524</v>
      </c>
      <c r="AK528" s="37" t="str" cm="1">
        <f t="array" ref="AK528">IF(SUMPRODUCT(--(NOT(ISERR(SEARCH({"Cloud","Cluster","Container","Image","Instance","Pod","Snapshot","Volume"},AD528)))))&gt;0,"1","0")</f>
        <v>0</v>
      </c>
      <c r="AL528" s="37">
        <v>524</v>
      </c>
      <c r="AM528" s="37" t="str" cm="1">
        <f t="array" ref="AM528">IF(SUMPRODUCT(--(NOT(ISERR(SEARCH({"Drive","Firmware","Host","Kernel"},AD528)))))&gt;0,"1","0")</f>
        <v>0</v>
      </c>
      <c r="AN528" s="37">
        <v>0</v>
      </c>
      <c r="AO528" s="37">
        <v>0</v>
      </c>
      <c r="AP528" s="37">
        <f>parameters!$J$21*TechniqueData[[#This Row],[TAT Utility]]+parameters!$J$22*TechniqueData[[#This Row],[Count Utility]]</f>
        <v>0.3</v>
      </c>
      <c r="AQ528" s="37">
        <f>(TechniqueData[[#This Row],[Total Top Att&amp;ck Score ]]-parameters!$D$19)/(parameters!$D$20-parameters!$D$19)</f>
        <v>34.950000000000003</v>
      </c>
      <c r="AR528" s="37">
        <f>IF(TechniqueData[[#This Row],[TAT Utility (unclipped)]]&gt;1,1, IF(TechniqueData[[#This Row],[TAT Utility (unclipped)]]&lt;0,0, TechniqueData[[#This Row],[TAT Utility (unclipped)]]) )</f>
        <v>1</v>
      </c>
      <c r="AS528" s="37">
        <f>(TechniqueData[[#This Row],[Ransomware (Total '# of ATT&amp;CK Observations)]]-parameters!$D$21)/(parameters!$D$22-parameters!$D$21)</f>
        <v>0</v>
      </c>
      <c r="AT528" s="37">
        <f>IF(TechniqueData[[#This Row],[Count Utility (unclipped)]]&gt;1,1, IF(TechniqueData[[#This Row],[Count Utility (unclipped)]]&lt;0,0, TechniqueData[[#This Row],[Count Utility (unclipped)]]) )</f>
        <v>0</v>
      </c>
      <c r="AU52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29" spans="1:47" ht="34" x14ac:dyDescent="0.2">
      <c r="A529" s="37">
        <f>parameters!$J$21*TechniqueData[[#This Row],[TAT Utility]]+parameters!$J$22*TechniqueData[[#This Row],[Count Utility]]</f>
        <v>0.3</v>
      </c>
      <c r="B529" s="37">
        <f t="shared" si="8"/>
        <v>105.05000000000001</v>
      </c>
      <c r="C529" s="37" t="s">
        <v>1817</v>
      </c>
      <c r="D529" s="58" t="s">
        <v>1812</v>
      </c>
      <c r="E529" s="37" t="s">
        <v>1803</v>
      </c>
      <c r="F529" s="37">
        <v>0</v>
      </c>
      <c r="G529" s="37">
        <v>1</v>
      </c>
      <c r="H529" s="37">
        <f>parameters!$J$10*TechniqueData[[#This Row],[Before Utility]]+parameters!$J$11*TechniqueData[[#This Row],[After Utility]]</f>
        <v>0.05</v>
      </c>
      <c r="I529" s="37">
        <f>(TechniqueData[[#This Row],[Num. TID Before]]-parameters!$D$8)/(parameters!$D$9-parameters!$D$8)</f>
        <v>0</v>
      </c>
      <c r="J529" s="37">
        <f>IF(TechniqueData[[#This Row],[Before Utility (unclipped)]]&gt;1,1, IF(TechniqueData[[#This Row],[Before Utility (unclipped)]]&lt;0,0, TechniqueData[[#This Row],[Before Utility (unclipped)]]))</f>
        <v>0</v>
      </c>
      <c r="K529" s="37">
        <f>(TechniqueData[[#This Row],[Num. TID After]]-parameters!$D$10)/(parameters!$D$11-parameters!$D$10)</f>
        <v>0.1</v>
      </c>
      <c r="L529" s="37">
        <f>IF(TechniqueData[[#This Row],[After Utility (unclipped)]]&gt;1,1, IF(TechniqueData[[#This Row],[After Utility (unclipped)]]&lt;0,0, TechniqueData[[#This Row],[After Utility (unclipped)]]))</f>
        <v>0.1</v>
      </c>
      <c r="M529" s="37">
        <v>0</v>
      </c>
      <c r="N529" s="68">
        <v>0</v>
      </c>
      <c r="O529" s="68">
        <v>0</v>
      </c>
      <c r="P529" s="68">
        <v>0</v>
      </c>
      <c r="Q529" s="68">
        <v>0</v>
      </c>
      <c r="R529" s="69"/>
      <c r="S529" s="69">
        <v>0</v>
      </c>
      <c r="T529" s="69"/>
      <c r="U529" s="69">
        <v>0</v>
      </c>
      <c r="V529" s="37">
        <f>parameters!$J$4*TechniqueData[[#This Row],[Mitigations Utility]] + parameters!$J$5*TechniqueData[[#This Row],[Detections Utility]]</f>
        <v>0</v>
      </c>
      <c r="W529" s="37">
        <v>0</v>
      </c>
      <c r="X529" s="37">
        <v>0</v>
      </c>
      <c r="Y529" s="37">
        <v>0</v>
      </c>
      <c r="Z529" s="37">
        <v>0</v>
      </c>
      <c r="AA529" s="37">
        <v>0</v>
      </c>
      <c r="AB529" s="37">
        <v>0</v>
      </c>
      <c r="AC529" s="37" t="s">
        <v>127</v>
      </c>
      <c r="AD529" s="58" t="s">
        <v>1801</v>
      </c>
      <c r="AE529" s="37" t="str" cm="1">
        <f t="array" ref="AE529">IF(SUMPRODUCT(--(NOT(ISERR(SEARCH({"Process","Command","Script","WMI","Module","Pipe","Service"},AD529)))))&gt;0,"1","0")</f>
        <v>0</v>
      </c>
      <c r="AF529" s="37">
        <v>525</v>
      </c>
      <c r="AG529" s="37" t="str" cm="1">
        <f t="array" ref="AG529">IF(SUMPRODUCT(--(NOT(ISERR(SEARCH({"Network","Firewall"},AD529)))))&gt;0,"1","0")</f>
        <v>0</v>
      </c>
      <c r="AH529" s="37">
        <v>525</v>
      </c>
      <c r="AI529" s="37" t="str" cm="1">
        <f t="array" ref="AI529">IF(SUMPRODUCT(--(NOT(ISERR(SEARCH({"File","Group","Logon","Schedule","User","Registry","Active","Application"},AD529)))))&gt;0,"1","0")</f>
        <v>0</v>
      </c>
      <c r="AJ529" s="37">
        <v>525</v>
      </c>
      <c r="AK529" s="37" t="str" cm="1">
        <f t="array" ref="AK529">IF(SUMPRODUCT(--(NOT(ISERR(SEARCH({"Cloud","Cluster","Container","Image","Instance","Pod","Snapshot","Volume"},AD529)))))&gt;0,"1","0")</f>
        <v>0</v>
      </c>
      <c r="AL529" s="37">
        <v>525</v>
      </c>
      <c r="AM529" s="37" t="str" cm="1">
        <f t="array" ref="AM529">IF(SUMPRODUCT(--(NOT(ISERR(SEARCH({"Drive","Firmware","Host","Kernel"},AD529)))))&gt;0,"1","0")</f>
        <v>0</v>
      </c>
      <c r="AN529" s="37">
        <v>0</v>
      </c>
      <c r="AO529" s="37">
        <v>0</v>
      </c>
      <c r="AP529" s="37">
        <f>parameters!$J$21*TechniqueData[[#This Row],[TAT Utility]]+parameters!$J$22*TechniqueData[[#This Row],[Count Utility]]</f>
        <v>0.3</v>
      </c>
      <c r="AQ529" s="37">
        <f>(TechniqueData[[#This Row],[Total Top Att&amp;ck Score ]]-parameters!$D$19)/(parameters!$D$20-parameters!$D$19)</f>
        <v>35.016666666666673</v>
      </c>
      <c r="AR529" s="37">
        <f>IF(TechniqueData[[#This Row],[TAT Utility (unclipped)]]&gt;1,1, IF(TechniqueData[[#This Row],[TAT Utility (unclipped)]]&lt;0,0, TechniqueData[[#This Row],[TAT Utility (unclipped)]]) )</f>
        <v>1</v>
      </c>
      <c r="AS529" s="37">
        <f>(TechniqueData[[#This Row],[Ransomware (Total '# of ATT&amp;CK Observations)]]-parameters!$D$21)/(parameters!$D$22-parameters!$D$21)</f>
        <v>0</v>
      </c>
      <c r="AT529" s="37">
        <f>IF(TechniqueData[[#This Row],[Count Utility (unclipped)]]&gt;1,1, IF(TechniqueData[[#This Row],[Count Utility (unclipped)]]&lt;0,0, TechniqueData[[#This Row],[Count Utility (unclipped)]]) )</f>
        <v>0</v>
      </c>
      <c r="AU52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0" spans="1:47" ht="17" x14ac:dyDescent="0.2">
      <c r="A530" s="37">
        <f>parameters!$J$21*TechniqueData[[#This Row],[TAT Utility]]+parameters!$J$22*TechniqueData[[#This Row],[Count Utility]]</f>
        <v>0.3</v>
      </c>
      <c r="B530" s="37">
        <f t="shared" si="8"/>
        <v>105.25</v>
      </c>
      <c r="C530" s="37" t="s">
        <v>1818</v>
      </c>
      <c r="D530" s="58" t="s">
        <v>1812</v>
      </c>
      <c r="E530" s="37" t="s">
        <v>1805</v>
      </c>
      <c r="F530" s="37">
        <v>0</v>
      </c>
      <c r="G530" s="37">
        <v>1</v>
      </c>
      <c r="H530" s="37">
        <f>parameters!$J$10*TechniqueData[[#This Row],[Before Utility]]+parameters!$J$11*TechniqueData[[#This Row],[After Utility]]</f>
        <v>0.05</v>
      </c>
      <c r="I530" s="37">
        <f>(TechniqueData[[#This Row],[Num. TID Before]]-parameters!$D$8)/(parameters!$D$9-parameters!$D$8)</f>
        <v>0</v>
      </c>
      <c r="J530" s="37">
        <f>IF(TechniqueData[[#This Row],[Before Utility (unclipped)]]&gt;1,1, IF(TechniqueData[[#This Row],[Before Utility (unclipped)]]&lt;0,0, TechniqueData[[#This Row],[Before Utility (unclipped)]]))</f>
        <v>0</v>
      </c>
      <c r="K530" s="37">
        <f>(TechniqueData[[#This Row],[Num. TID After]]-parameters!$D$10)/(parameters!$D$11-parameters!$D$10)</f>
        <v>0.1</v>
      </c>
      <c r="L530" s="37">
        <f>IF(TechniqueData[[#This Row],[After Utility (unclipped)]]&gt;1,1, IF(TechniqueData[[#This Row],[After Utility (unclipped)]]&lt;0,0, TechniqueData[[#This Row],[After Utility (unclipped)]]))</f>
        <v>0.1</v>
      </c>
      <c r="M530" s="37">
        <v>0</v>
      </c>
      <c r="N530" s="68">
        <v>0</v>
      </c>
      <c r="O530" s="68">
        <v>0</v>
      </c>
      <c r="P530" s="68">
        <v>0</v>
      </c>
      <c r="Q530" s="68">
        <v>0</v>
      </c>
      <c r="R530" s="69"/>
      <c r="S530" s="69">
        <v>0</v>
      </c>
      <c r="T530" s="69"/>
      <c r="U530" s="69">
        <v>0</v>
      </c>
      <c r="V530" s="37">
        <f>parameters!$J$4*TechniqueData[[#This Row],[Mitigations Utility]] + parameters!$J$5*TechniqueData[[#This Row],[Detections Utility]]</f>
        <v>0</v>
      </c>
      <c r="W530" s="37">
        <v>0</v>
      </c>
      <c r="X530" s="37">
        <v>0</v>
      </c>
      <c r="Y530" s="37">
        <v>0</v>
      </c>
      <c r="Z530" s="37">
        <v>0</v>
      </c>
      <c r="AA530" s="37">
        <v>0</v>
      </c>
      <c r="AB530" s="37">
        <v>0</v>
      </c>
      <c r="AC530" s="37" t="s">
        <v>127</v>
      </c>
      <c r="AD530" s="58"/>
      <c r="AE530" s="37" t="str" cm="1">
        <f t="array" ref="AE530">IF(SUMPRODUCT(--(NOT(ISERR(SEARCH({"Process","Command","Script","WMI","Module","Pipe","Service"},AD530)))))&gt;0,"1","0")</f>
        <v>0</v>
      </c>
      <c r="AF530" s="37">
        <v>526</v>
      </c>
      <c r="AG530" s="37" t="str" cm="1">
        <f t="array" ref="AG530">IF(SUMPRODUCT(--(NOT(ISERR(SEARCH({"Network","Firewall"},AD530)))))&gt;0,"1","0")</f>
        <v>0</v>
      </c>
      <c r="AH530" s="37">
        <v>526</v>
      </c>
      <c r="AI530" s="37" t="str" cm="1">
        <f t="array" ref="AI530">IF(SUMPRODUCT(--(NOT(ISERR(SEARCH({"File","Group","Logon","Schedule","User","Registry","Active","Application"},AD530)))))&gt;0,"1","0")</f>
        <v>0</v>
      </c>
      <c r="AJ530" s="37">
        <v>526</v>
      </c>
      <c r="AK530" s="37" t="str" cm="1">
        <f t="array" ref="AK530">IF(SUMPRODUCT(--(NOT(ISERR(SEARCH({"Cloud","Cluster","Container","Image","Instance","Pod","Snapshot","Volume"},AD530)))))&gt;0,"1","0")</f>
        <v>0</v>
      </c>
      <c r="AL530" s="37">
        <v>526</v>
      </c>
      <c r="AM530" s="37" t="str" cm="1">
        <f t="array" ref="AM530">IF(SUMPRODUCT(--(NOT(ISERR(SEARCH({"Drive","Firmware","Host","Kernel"},AD530)))))&gt;0,"1","0")</f>
        <v>0</v>
      </c>
      <c r="AN530" s="37">
        <v>0</v>
      </c>
      <c r="AO530" s="37">
        <v>0</v>
      </c>
      <c r="AP530" s="37">
        <f>parameters!$J$21*TechniqueData[[#This Row],[TAT Utility]]+parameters!$J$22*TechniqueData[[#This Row],[Count Utility]]</f>
        <v>0.3</v>
      </c>
      <c r="AQ530" s="37">
        <f>(TechniqueData[[#This Row],[Total Top Att&amp;ck Score ]]-parameters!$D$19)/(parameters!$D$20-parameters!$D$19)</f>
        <v>35.083333333333336</v>
      </c>
      <c r="AR530" s="37">
        <f>IF(TechniqueData[[#This Row],[TAT Utility (unclipped)]]&gt;1,1, IF(TechniqueData[[#This Row],[TAT Utility (unclipped)]]&lt;0,0, TechniqueData[[#This Row],[TAT Utility (unclipped)]]) )</f>
        <v>1</v>
      </c>
      <c r="AS530" s="37">
        <f>(TechniqueData[[#This Row],[Ransomware (Total '# of ATT&amp;CK Observations)]]-parameters!$D$21)/(parameters!$D$22-parameters!$D$21)</f>
        <v>0</v>
      </c>
      <c r="AT530" s="37">
        <f>IF(TechniqueData[[#This Row],[Count Utility (unclipped)]]&gt;1,1, IF(TechniqueData[[#This Row],[Count Utility (unclipped)]]&lt;0,0, TechniqueData[[#This Row],[Count Utility (unclipped)]]) )</f>
        <v>0</v>
      </c>
      <c r="AU53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1" spans="1:47" ht="17" x14ac:dyDescent="0.2">
      <c r="A531" s="37">
        <f>parameters!$J$21*TechniqueData[[#This Row],[TAT Utility]]+parameters!$J$22*TechniqueData[[#This Row],[Count Utility]]</f>
        <v>0.3</v>
      </c>
      <c r="B531" s="37">
        <f t="shared" si="8"/>
        <v>105.45</v>
      </c>
      <c r="C531" s="37" t="s">
        <v>1819</v>
      </c>
      <c r="D531" s="58" t="s">
        <v>1812</v>
      </c>
      <c r="E531" s="37" t="s">
        <v>1807</v>
      </c>
      <c r="F531" s="37">
        <v>0</v>
      </c>
      <c r="G531" s="37">
        <v>1</v>
      </c>
      <c r="H531" s="37">
        <f>parameters!$J$10*TechniqueData[[#This Row],[Before Utility]]+parameters!$J$11*TechniqueData[[#This Row],[After Utility]]</f>
        <v>0.05</v>
      </c>
      <c r="I531" s="37">
        <f>(TechniqueData[[#This Row],[Num. TID Before]]-parameters!$D$8)/(parameters!$D$9-parameters!$D$8)</f>
        <v>0</v>
      </c>
      <c r="J531" s="37">
        <f>IF(TechniqueData[[#This Row],[Before Utility (unclipped)]]&gt;1,1, IF(TechniqueData[[#This Row],[Before Utility (unclipped)]]&lt;0,0, TechniqueData[[#This Row],[Before Utility (unclipped)]]))</f>
        <v>0</v>
      </c>
      <c r="K531" s="37">
        <f>(TechniqueData[[#This Row],[Num. TID After]]-parameters!$D$10)/(parameters!$D$11-parameters!$D$10)</f>
        <v>0.1</v>
      </c>
      <c r="L531" s="37">
        <f>IF(TechniqueData[[#This Row],[After Utility (unclipped)]]&gt;1,1, IF(TechniqueData[[#This Row],[After Utility (unclipped)]]&lt;0,0, TechniqueData[[#This Row],[After Utility (unclipped)]]))</f>
        <v>0.1</v>
      </c>
      <c r="M531" s="37">
        <v>0</v>
      </c>
      <c r="N531" s="68">
        <v>0</v>
      </c>
      <c r="O531" s="68">
        <v>0</v>
      </c>
      <c r="P531" s="68">
        <v>0</v>
      </c>
      <c r="Q531" s="68">
        <v>0</v>
      </c>
      <c r="R531" s="69"/>
      <c r="S531" s="69">
        <v>0</v>
      </c>
      <c r="T531" s="69"/>
      <c r="U531" s="69">
        <v>0</v>
      </c>
      <c r="V531" s="37">
        <f>parameters!$J$4*TechniqueData[[#This Row],[Mitigations Utility]] + parameters!$J$5*TechniqueData[[#This Row],[Detections Utility]]</f>
        <v>0</v>
      </c>
      <c r="W531" s="37">
        <v>0</v>
      </c>
      <c r="X531" s="37">
        <v>0</v>
      </c>
      <c r="Y531" s="37">
        <v>0</v>
      </c>
      <c r="Z531" s="37">
        <v>0</v>
      </c>
      <c r="AA531" s="37">
        <v>0</v>
      </c>
      <c r="AB531" s="37">
        <v>0</v>
      </c>
      <c r="AC531" s="37" t="s">
        <v>127</v>
      </c>
      <c r="AD531" s="58" t="s">
        <v>1808</v>
      </c>
      <c r="AE531" s="37" t="str" cm="1">
        <f t="array" ref="AE531">IF(SUMPRODUCT(--(NOT(ISERR(SEARCH({"Process","Command","Script","WMI","Module","Pipe","Service"},AD531)))))&gt;0,"1","0")</f>
        <v>0</v>
      </c>
      <c r="AF531" s="37">
        <v>527</v>
      </c>
      <c r="AG531" s="37" t="str" cm="1">
        <f t="array" ref="AG531">IF(SUMPRODUCT(--(NOT(ISERR(SEARCH({"Network","Firewall"},AD531)))))&gt;0,"1","0")</f>
        <v>0</v>
      </c>
      <c r="AH531" s="37">
        <v>527</v>
      </c>
      <c r="AI531" s="37" t="str" cm="1">
        <f t="array" ref="AI531">IF(SUMPRODUCT(--(NOT(ISERR(SEARCH({"File","Group","Logon","Schedule","User","Registry","Active","Application"},AD531)))))&gt;0,"1","0")</f>
        <v>0</v>
      </c>
      <c r="AJ531" s="37">
        <v>527</v>
      </c>
      <c r="AK531" s="37" t="str" cm="1">
        <f t="array" ref="AK531">IF(SUMPRODUCT(--(NOT(ISERR(SEARCH({"Cloud","Cluster","Container","Image","Instance","Pod","Snapshot","Volume"},AD531)))))&gt;0,"1","0")</f>
        <v>0</v>
      </c>
      <c r="AL531" s="37">
        <v>527</v>
      </c>
      <c r="AM531" s="37" t="str" cm="1">
        <f t="array" ref="AM531">IF(SUMPRODUCT(--(NOT(ISERR(SEARCH({"Drive","Firmware","Host","Kernel"},AD531)))))&gt;0,"1","0")</f>
        <v>0</v>
      </c>
      <c r="AN531" s="37">
        <v>0</v>
      </c>
      <c r="AO531" s="37">
        <v>0</v>
      </c>
      <c r="AP531" s="37">
        <f>parameters!$J$21*TechniqueData[[#This Row],[TAT Utility]]+parameters!$J$22*TechniqueData[[#This Row],[Count Utility]]</f>
        <v>0.3</v>
      </c>
      <c r="AQ531" s="37">
        <f>(TechniqueData[[#This Row],[Total Top Att&amp;ck Score ]]-parameters!$D$19)/(parameters!$D$20-parameters!$D$19)</f>
        <v>35.15</v>
      </c>
      <c r="AR531" s="37">
        <f>IF(TechniqueData[[#This Row],[TAT Utility (unclipped)]]&gt;1,1, IF(TechniqueData[[#This Row],[TAT Utility (unclipped)]]&lt;0,0, TechniqueData[[#This Row],[TAT Utility (unclipped)]]) )</f>
        <v>1</v>
      </c>
      <c r="AS531" s="37">
        <f>(TechniqueData[[#This Row],[Ransomware (Total '# of ATT&amp;CK Observations)]]-parameters!$D$21)/(parameters!$D$22-parameters!$D$21)</f>
        <v>0</v>
      </c>
      <c r="AT531" s="37">
        <f>IF(TechniqueData[[#This Row],[Count Utility (unclipped)]]&gt;1,1, IF(TechniqueData[[#This Row],[Count Utility (unclipped)]]&lt;0,0, TechniqueData[[#This Row],[Count Utility (unclipped)]]) )</f>
        <v>0</v>
      </c>
      <c r="AU53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2" spans="1:47" ht="17" x14ac:dyDescent="0.2">
      <c r="A532" s="37">
        <f>parameters!$J$21*TechniqueData[[#This Row],[TAT Utility]]+parameters!$J$22*TechniqueData[[#This Row],[Count Utility]]</f>
        <v>0.3</v>
      </c>
      <c r="B532" s="37">
        <f t="shared" si="8"/>
        <v>105.65</v>
      </c>
      <c r="C532" s="37" t="s">
        <v>1820</v>
      </c>
      <c r="D532" s="58" t="s">
        <v>1812</v>
      </c>
      <c r="E532" s="37" t="s">
        <v>1810</v>
      </c>
      <c r="F532" s="37">
        <v>0</v>
      </c>
      <c r="G532" s="37">
        <v>1</v>
      </c>
      <c r="H532" s="37">
        <f>parameters!$J$10*TechniqueData[[#This Row],[Before Utility]]+parameters!$J$11*TechniqueData[[#This Row],[After Utility]]</f>
        <v>0.05</v>
      </c>
      <c r="I532" s="37">
        <f>(TechniqueData[[#This Row],[Num. TID Before]]-parameters!$D$8)/(parameters!$D$9-parameters!$D$8)</f>
        <v>0</v>
      </c>
      <c r="J532" s="37">
        <f>IF(TechniqueData[[#This Row],[Before Utility (unclipped)]]&gt;1,1, IF(TechniqueData[[#This Row],[Before Utility (unclipped)]]&lt;0,0, TechniqueData[[#This Row],[Before Utility (unclipped)]]))</f>
        <v>0</v>
      </c>
      <c r="K532" s="37">
        <f>(TechniqueData[[#This Row],[Num. TID After]]-parameters!$D$10)/(parameters!$D$11-parameters!$D$10)</f>
        <v>0.1</v>
      </c>
      <c r="L532" s="37">
        <f>IF(TechniqueData[[#This Row],[After Utility (unclipped)]]&gt;1,1, IF(TechniqueData[[#This Row],[After Utility (unclipped)]]&lt;0,0, TechniqueData[[#This Row],[After Utility (unclipped)]]))</f>
        <v>0.1</v>
      </c>
      <c r="M532" s="37">
        <v>0</v>
      </c>
      <c r="N532" s="68">
        <v>0</v>
      </c>
      <c r="O532" s="68">
        <v>0</v>
      </c>
      <c r="P532" s="68">
        <v>0</v>
      </c>
      <c r="Q532" s="68">
        <v>0</v>
      </c>
      <c r="R532" s="69"/>
      <c r="S532" s="69"/>
      <c r="T532" s="69"/>
      <c r="U532" s="69"/>
      <c r="V532" s="37">
        <f>parameters!$J$4*TechniqueData[[#This Row],[Mitigations Utility]] + parameters!$J$5*TechniqueData[[#This Row],[Detections Utility]]</f>
        <v>0</v>
      </c>
      <c r="W532" s="37">
        <v>0</v>
      </c>
      <c r="X532" s="37">
        <v>0</v>
      </c>
      <c r="Y532" s="37">
        <v>0</v>
      </c>
      <c r="Z532" s="37">
        <v>0</v>
      </c>
      <c r="AA532" s="37">
        <v>0</v>
      </c>
      <c r="AB532" s="37">
        <v>0</v>
      </c>
      <c r="AC532" s="37" t="s">
        <v>127</v>
      </c>
      <c r="AD532" s="58" t="s">
        <v>1808</v>
      </c>
      <c r="AE532" s="37" t="str" cm="1">
        <f t="array" ref="AE532">IF(SUMPRODUCT(--(NOT(ISERR(SEARCH({"Process","Command","Script","WMI","Module","Pipe","Service"},AD532)))))&gt;0,"1","0")</f>
        <v>0</v>
      </c>
      <c r="AF532" s="37">
        <v>528</v>
      </c>
      <c r="AG532" s="37" t="str" cm="1">
        <f t="array" ref="AG532">IF(SUMPRODUCT(--(NOT(ISERR(SEARCH({"Network","Firewall"},AD532)))))&gt;0,"1","0")</f>
        <v>0</v>
      </c>
      <c r="AH532" s="37">
        <v>528</v>
      </c>
      <c r="AI532" s="37" t="str" cm="1">
        <f t="array" ref="AI532">IF(SUMPRODUCT(--(NOT(ISERR(SEARCH({"File","Group","Logon","Schedule","User","Registry","Active","Application"},AD532)))))&gt;0,"1","0")</f>
        <v>0</v>
      </c>
      <c r="AJ532" s="37">
        <v>528</v>
      </c>
      <c r="AK532" s="37" t="str" cm="1">
        <f t="array" ref="AK532">IF(SUMPRODUCT(--(NOT(ISERR(SEARCH({"Cloud","Cluster","Container","Image","Instance","Pod","Snapshot","Volume"},AD532)))))&gt;0,"1","0")</f>
        <v>0</v>
      </c>
      <c r="AL532" s="37">
        <v>528</v>
      </c>
      <c r="AM532" s="37" t="str" cm="1">
        <f t="array" ref="AM532">IF(SUMPRODUCT(--(NOT(ISERR(SEARCH({"Drive","Firmware","Host","Kernel"},AD532)))))&gt;0,"1","0")</f>
        <v>0</v>
      </c>
      <c r="AN532" s="37">
        <v>0</v>
      </c>
      <c r="AO532" s="37"/>
      <c r="AP532" s="37">
        <f>parameters!$J$21*TechniqueData[[#This Row],[TAT Utility]]+parameters!$J$22*TechniqueData[[#This Row],[Count Utility]]</f>
        <v>0.3</v>
      </c>
      <c r="AQ532" s="37">
        <f>(TechniqueData[[#This Row],[Total Top Att&amp;ck Score ]]-parameters!$D$19)/(parameters!$D$20-parameters!$D$19)</f>
        <v>35.216666666666669</v>
      </c>
      <c r="AR532" s="37">
        <f>IF(TechniqueData[[#This Row],[TAT Utility (unclipped)]]&gt;1,1, IF(TechniqueData[[#This Row],[TAT Utility (unclipped)]]&lt;0,0, TechniqueData[[#This Row],[TAT Utility (unclipped)]]) )</f>
        <v>1</v>
      </c>
      <c r="AS532" s="37">
        <f>(TechniqueData[[#This Row],[Ransomware (Total '# of ATT&amp;CK Observations)]]-parameters!$D$21)/(parameters!$D$22-parameters!$D$21)</f>
        <v>0</v>
      </c>
      <c r="AT532" s="37">
        <f>IF(TechniqueData[[#This Row],[Count Utility (unclipped)]]&gt;1,1, IF(TechniqueData[[#This Row],[Count Utility (unclipped)]]&lt;0,0, TechniqueData[[#This Row],[Count Utility (unclipped)]]) )</f>
        <v>0</v>
      </c>
      <c r="AU53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3" spans="1:47" ht="34" x14ac:dyDescent="0.2">
      <c r="A533" s="37">
        <f>parameters!$J$21*TechniqueData[[#This Row],[TAT Utility]]+parameters!$J$22*TechniqueData[[#This Row],[Count Utility]]</f>
        <v>0.33333333333333331</v>
      </c>
      <c r="B533" s="37">
        <f t="shared" si="8"/>
        <v>105.85000000000001</v>
      </c>
      <c r="C533" s="37" t="s">
        <v>1821</v>
      </c>
      <c r="D533" s="58" t="s">
        <v>1822</v>
      </c>
      <c r="E533" s="37"/>
      <c r="F533" s="37">
        <v>0</v>
      </c>
      <c r="G533" s="37">
        <v>1</v>
      </c>
      <c r="H533" s="37">
        <f>parameters!$J$10*TechniqueData[[#This Row],[Before Utility]]+parameters!$J$11*TechniqueData[[#This Row],[After Utility]]</f>
        <v>0.05</v>
      </c>
      <c r="I533" s="37">
        <f>(TechniqueData[[#This Row],[Num. TID Before]]-parameters!$D$8)/(parameters!$D$9-parameters!$D$8)</f>
        <v>0</v>
      </c>
      <c r="J533" s="37">
        <f>IF(TechniqueData[[#This Row],[Before Utility (unclipped)]]&gt;1,1, IF(TechniqueData[[#This Row],[Before Utility (unclipped)]]&lt;0,0, TechniqueData[[#This Row],[Before Utility (unclipped)]]))</f>
        <v>0</v>
      </c>
      <c r="K533" s="37">
        <f>(TechniqueData[[#This Row],[Num. TID After]]-parameters!$D$10)/(parameters!$D$11-parameters!$D$10)</f>
        <v>0.1</v>
      </c>
      <c r="L533" s="37">
        <f>IF(TechniqueData[[#This Row],[After Utility (unclipped)]]&gt;1,1, IF(TechniqueData[[#This Row],[After Utility (unclipped)]]&lt;0,0, TechniqueData[[#This Row],[After Utility (unclipped)]]))</f>
        <v>0.1</v>
      </c>
      <c r="M533" s="37">
        <v>0</v>
      </c>
      <c r="N533" s="68">
        <v>0</v>
      </c>
      <c r="O533" s="68">
        <v>0</v>
      </c>
      <c r="P533" s="68">
        <v>0</v>
      </c>
      <c r="Q533" s="68">
        <v>0</v>
      </c>
      <c r="R533" s="69"/>
      <c r="S533" s="69">
        <v>0</v>
      </c>
      <c r="T533" s="69"/>
      <c r="U533" s="69">
        <v>0</v>
      </c>
      <c r="V533" s="37">
        <f>parameters!$J$4*TechniqueData[[#This Row],[Mitigations Utility]] + parameters!$J$5*TechniqueData[[#This Row],[Detections Utility]]</f>
        <v>0</v>
      </c>
      <c r="W533" s="37">
        <v>0</v>
      </c>
      <c r="X533" s="37">
        <v>0</v>
      </c>
      <c r="Y533" s="37">
        <v>0</v>
      </c>
      <c r="Z533" s="37">
        <v>0</v>
      </c>
      <c r="AA533" s="37">
        <v>0</v>
      </c>
      <c r="AB533" s="37">
        <v>0</v>
      </c>
      <c r="AC533" s="37" t="s">
        <v>127</v>
      </c>
      <c r="AD533" s="58" t="s">
        <v>1823</v>
      </c>
      <c r="AE533" s="37" t="str" cm="1">
        <f t="array" ref="AE533">IF(SUMPRODUCT(--(NOT(ISERR(SEARCH({"Process","Command","Script","WMI","Module","Pipe","Service"},AD533)))))&gt;0,"1","0")</f>
        <v>0</v>
      </c>
      <c r="AF533" s="37">
        <v>529</v>
      </c>
      <c r="AG533" s="37" t="str" cm="1">
        <f t="array" ref="AG533">IF(SUMPRODUCT(--(NOT(ISERR(SEARCH({"Network","Firewall"},AD533)))))&gt;0,"1","0")</f>
        <v>1</v>
      </c>
      <c r="AH533" s="37">
        <v>529</v>
      </c>
      <c r="AI533" s="37" t="str" cm="1">
        <f t="array" ref="AI533">IF(SUMPRODUCT(--(NOT(ISERR(SEARCH({"File","Group","Logon","Schedule","User","Registry","Active","Application"},AD533)))))&gt;0,"1","0")</f>
        <v>0</v>
      </c>
      <c r="AJ533" s="37">
        <v>529</v>
      </c>
      <c r="AK533" s="37" t="str" cm="1">
        <f t="array" ref="AK533">IF(SUMPRODUCT(--(NOT(ISERR(SEARCH({"Cloud","Cluster","Container","Image","Instance","Pod","Snapshot","Volume"},AD533)))))&gt;0,"1","0")</f>
        <v>0</v>
      </c>
      <c r="AL533" s="37">
        <v>529</v>
      </c>
      <c r="AM533" s="37" t="str" cm="1">
        <f t="array" ref="AM533">IF(SUMPRODUCT(--(NOT(ISERR(SEARCH({"Drive","Firmware","Host","Kernel"},AD533)))))&gt;0,"1","0")</f>
        <v>0</v>
      </c>
      <c r="AN533" s="37">
        <v>0</v>
      </c>
      <c r="AO533" s="37">
        <v>1</v>
      </c>
      <c r="AP533" s="37">
        <f>parameters!$J$21*TechniqueData[[#This Row],[TAT Utility]]+parameters!$J$22*TechniqueData[[#This Row],[Count Utility]]</f>
        <v>0.33333333333333331</v>
      </c>
      <c r="AQ533" s="37">
        <f>(TechniqueData[[#This Row],[Total Top Att&amp;ck Score ]]-parameters!$D$19)/(parameters!$D$20-parameters!$D$19)</f>
        <v>35.283333333333339</v>
      </c>
      <c r="AR533" s="37">
        <f>IF(TechniqueData[[#This Row],[TAT Utility (unclipped)]]&gt;1,1, IF(TechniqueData[[#This Row],[TAT Utility (unclipped)]]&lt;0,0, TechniqueData[[#This Row],[TAT Utility (unclipped)]]) )</f>
        <v>1</v>
      </c>
      <c r="AS533" s="37">
        <f>(TechniqueData[[#This Row],[Ransomware (Total '# of ATT&amp;CK Observations)]]-parameters!$D$21)/(parameters!$D$22-parameters!$D$21)</f>
        <v>4.7619047619047616E-2</v>
      </c>
      <c r="AT533" s="37">
        <f>IF(TechniqueData[[#This Row],[Count Utility (unclipped)]]&gt;1,1, IF(TechniqueData[[#This Row],[Count Utility (unclipped)]]&lt;0,0, TechniqueData[[#This Row],[Count Utility (unclipped)]]) )</f>
        <v>4.7619047619047616E-2</v>
      </c>
      <c r="AU53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0.86388888888888893</v>
      </c>
    </row>
    <row r="534" spans="1:47" ht="34" x14ac:dyDescent="0.2">
      <c r="A534" s="37">
        <f>parameters!$J$21*TechniqueData[[#This Row],[TAT Utility]]+parameters!$J$22*TechniqueData[[#This Row],[Count Utility]]</f>
        <v>0.3</v>
      </c>
      <c r="B534" s="37">
        <f t="shared" si="8"/>
        <v>106.05000000000001</v>
      </c>
      <c r="C534" s="37" t="s">
        <v>1824</v>
      </c>
      <c r="D534" s="58" t="s">
        <v>1822</v>
      </c>
      <c r="E534" s="37" t="s">
        <v>1825</v>
      </c>
      <c r="F534" s="37">
        <v>0</v>
      </c>
      <c r="G534" s="37">
        <v>1</v>
      </c>
      <c r="H534" s="37">
        <f>parameters!$J$10*TechniqueData[[#This Row],[Before Utility]]+parameters!$J$11*TechniqueData[[#This Row],[After Utility]]</f>
        <v>0.05</v>
      </c>
      <c r="I534" s="37">
        <f>(TechniqueData[[#This Row],[Num. TID Before]]-parameters!$D$8)/(parameters!$D$9-parameters!$D$8)</f>
        <v>0</v>
      </c>
      <c r="J534" s="37">
        <f>IF(TechniqueData[[#This Row],[Before Utility (unclipped)]]&gt;1,1, IF(TechniqueData[[#This Row],[Before Utility (unclipped)]]&lt;0,0, TechniqueData[[#This Row],[Before Utility (unclipped)]]))</f>
        <v>0</v>
      </c>
      <c r="K534" s="37">
        <f>(TechniqueData[[#This Row],[Num. TID After]]-parameters!$D$10)/(parameters!$D$11-parameters!$D$10)</f>
        <v>0.1</v>
      </c>
      <c r="L534" s="37">
        <f>IF(TechniqueData[[#This Row],[After Utility (unclipped)]]&gt;1,1, IF(TechniqueData[[#This Row],[After Utility (unclipped)]]&lt;0,0, TechniqueData[[#This Row],[After Utility (unclipped)]]))</f>
        <v>0.1</v>
      </c>
      <c r="M534" s="37">
        <v>0</v>
      </c>
      <c r="N534" s="68">
        <v>0</v>
      </c>
      <c r="O534" s="68">
        <v>0</v>
      </c>
      <c r="P534" s="68">
        <v>0</v>
      </c>
      <c r="Q534" s="68">
        <v>0</v>
      </c>
      <c r="R534" s="69"/>
      <c r="S534" s="69">
        <v>0</v>
      </c>
      <c r="T534" s="69"/>
      <c r="U534" s="69">
        <v>0</v>
      </c>
      <c r="V534" s="37">
        <f>parameters!$J$4*TechniqueData[[#This Row],[Mitigations Utility]] + parameters!$J$5*TechniqueData[[#This Row],[Detections Utility]]</f>
        <v>0</v>
      </c>
      <c r="W534" s="37">
        <v>0</v>
      </c>
      <c r="X534" s="37">
        <v>0</v>
      </c>
      <c r="Y534" s="37">
        <v>0</v>
      </c>
      <c r="Z534" s="37">
        <v>0</v>
      </c>
      <c r="AA534" s="37">
        <v>0</v>
      </c>
      <c r="AB534" s="37">
        <v>0</v>
      </c>
      <c r="AC534" s="37" t="s">
        <v>127</v>
      </c>
      <c r="AD534" s="58" t="s">
        <v>1823</v>
      </c>
      <c r="AE534" s="37" t="str" cm="1">
        <f t="array" ref="AE534">IF(SUMPRODUCT(--(NOT(ISERR(SEARCH({"Process","Command","Script","WMI","Module","Pipe","Service"},AD534)))))&gt;0,"1","0")</f>
        <v>0</v>
      </c>
      <c r="AF534" s="37">
        <v>530</v>
      </c>
      <c r="AG534" s="37" t="str" cm="1">
        <f t="array" ref="AG534">IF(SUMPRODUCT(--(NOT(ISERR(SEARCH({"Network","Firewall"},AD534)))))&gt;0,"1","0")</f>
        <v>1</v>
      </c>
      <c r="AH534" s="37">
        <v>530</v>
      </c>
      <c r="AI534" s="37" t="str" cm="1">
        <f t="array" ref="AI534">IF(SUMPRODUCT(--(NOT(ISERR(SEARCH({"File","Group","Logon","Schedule","User","Registry","Active","Application"},AD534)))))&gt;0,"1","0")</f>
        <v>0</v>
      </c>
      <c r="AJ534" s="37">
        <v>530</v>
      </c>
      <c r="AK534" s="37" t="str" cm="1">
        <f t="array" ref="AK534">IF(SUMPRODUCT(--(NOT(ISERR(SEARCH({"Cloud","Cluster","Container","Image","Instance","Pod","Snapshot","Volume"},AD534)))))&gt;0,"1","0")</f>
        <v>0</v>
      </c>
      <c r="AL534" s="37">
        <v>530</v>
      </c>
      <c r="AM534" s="37" t="str" cm="1">
        <f t="array" ref="AM534">IF(SUMPRODUCT(--(NOT(ISERR(SEARCH({"Drive","Firmware","Host","Kernel"},AD534)))))&gt;0,"1","0")</f>
        <v>0</v>
      </c>
      <c r="AN534" s="37">
        <v>0</v>
      </c>
      <c r="AO534" s="37">
        <v>0</v>
      </c>
      <c r="AP534" s="37">
        <f>parameters!$J$21*TechniqueData[[#This Row],[TAT Utility]]+parameters!$J$22*TechniqueData[[#This Row],[Count Utility]]</f>
        <v>0.3</v>
      </c>
      <c r="AQ534" s="37">
        <f>(TechniqueData[[#This Row],[Total Top Att&amp;ck Score ]]-parameters!$D$19)/(parameters!$D$20-parameters!$D$19)</f>
        <v>35.35</v>
      </c>
      <c r="AR534" s="37">
        <f>IF(TechniqueData[[#This Row],[TAT Utility (unclipped)]]&gt;1,1, IF(TechniqueData[[#This Row],[TAT Utility (unclipped)]]&lt;0,0, TechniqueData[[#This Row],[TAT Utility (unclipped)]]) )</f>
        <v>1</v>
      </c>
      <c r="AS534" s="37">
        <f>(TechniqueData[[#This Row],[Ransomware (Total '# of ATT&amp;CK Observations)]]-parameters!$D$21)/(parameters!$D$22-parameters!$D$21)</f>
        <v>0</v>
      </c>
      <c r="AT534" s="37">
        <f>IF(TechniqueData[[#This Row],[Count Utility (unclipped)]]&gt;1,1, IF(TechniqueData[[#This Row],[Count Utility (unclipped)]]&lt;0,0, TechniqueData[[#This Row],[Count Utility (unclipped)]]) )</f>
        <v>0</v>
      </c>
      <c r="AU53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5" spans="1:47" ht="17" x14ac:dyDescent="0.2">
      <c r="A535" s="37">
        <f>parameters!$J$21*TechniqueData[[#This Row],[TAT Utility]]+parameters!$J$22*TechniqueData[[#This Row],[Count Utility]]</f>
        <v>0.3</v>
      </c>
      <c r="B535" s="37">
        <f t="shared" si="8"/>
        <v>106.25</v>
      </c>
      <c r="C535" s="37" t="s">
        <v>1826</v>
      </c>
      <c r="D535" s="58" t="s">
        <v>1822</v>
      </c>
      <c r="E535" s="37" t="s">
        <v>1827</v>
      </c>
      <c r="F535" s="37">
        <v>0</v>
      </c>
      <c r="G535" s="37">
        <v>1</v>
      </c>
      <c r="H535" s="37">
        <f>parameters!$J$10*TechniqueData[[#This Row],[Before Utility]]+parameters!$J$11*TechniqueData[[#This Row],[After Utility]]</f>
        <v>0.05</v>
      </c>
      <c r="I535" s="37">
        <f>(TechniqueData[[#This Row],[Num. TID Before]]-parameters!$D$8)/(parameters!$D$9-parameters!$D$8)</f>
        <v>0</v>
      </c>
      <c r="J535" s="37">
        <f>IF(TechniqueData[[#This Row],[Before Utility (unclipped)]]&gt;1,1, IF(TechniqueData[[#This Row],[Before Utility (unclipped)]]&lt;0,0, TechniqueData[[#This Row],[Before Utility (unclipped)]]))</f>
        <v>0</v>
      </c>
      <c r="K535" s="37">
        <f>(TechniqueData[[#This Row],[Num. TID After]]-parameters!$D$10)/(parameters!$D$11-parameters!$D$10)</f>
        <v>0.1</v>
      </c>
      <c r="L535" s="37">
        <f>IF(TechniqueData[[#This Row],[After Utility (unclipped)]]&gt;1,1, IF(TechniqueData[[#This Row],[After Utility (unclipped)]]&lt;0,0, TechniqueData[[#This Row],[After Utility (unclipped)]]))</f>
        <v>0.1</v>
      </c>
      <c r="M535" s="37">
        <v>0</v>
      </c>
      <c r="N535" s="68">
        <v>0</v>
      </c>
      <c r="O535" s="68">
        <v>0</v>
      </c>
      <c r="P535" s="68">
        <v>0</v>
      </c>
      <c r="Q535" s="68">
        <v>0</v>
      </c>
      <c r="R535" s="69"/>
      <c r="S535" s="69">
        <v>0</v>
      </c>
      <c r="T535" s="69"/>
      <c r="U535" s="69">
        <v>0</v>
      </c>
      <c r="V535" s="37">
        <f>parameters!$J$4*TechniqueData[[#This Row],[Mitigations Utility]] + parameters!$J$5*TechniqueData[[#This Row],[Detections Utility]]</f>
        <v>0</v>
      </c>
      <c r="W535" s="37">
        <v>0</v>
      </c>
      <c r="X535" s="37">
        <v>0</v>
      </c>
      <c r="Y535" s="37">
        <v>0</v>
      </c>
      <c r="Z535" s="37">
        <v>0</v>
      </c>
      <c r="AA535" s="37">
        <v>0</v>
      </c>
      <c r="AB535" s="37">
        <v>0</v>
      </c>
      <c r="AC535" s="37" t="s">
        <v>127</v>
      </c>
      <c r="AD535" s="58"/>
      <c r="AE535" s="37" t="str" cm="1">
        <f t="array" ref="AE535">IF(SUMPRODUCT(--(NOT(ISERR(SEARCH({"Process","Command","Script","WMI","Module","Pipe","Service"},AD535)))))&gt;0,"1","0")</f>
        <v>0</v>
      </c>
      <c r="AF535" s="37">
        <v>531</v>
      </c>
      <c r="AG535" s="37" t="str" cm="1">
        <f t="array" ref="AG535">IF(SUMPRODUCT(--(NOT(ISERR(SEARCH({"Network","Firewall"},AD535)))))&gt;0,"1","0")</f>
        <v>0</v>
      </c>
      <c r="AH535" s="37">
        <v>531</v>
      </c>
      <c r="AI535" s="37" t="str" cm="1">
        <f t="array" ref="AI535">IF(SUMPRODUCT(--(NOT(ISERR(SEARCH({"File","Group","Logon","Schedule","User","Registry","Active","Application"},AD535)))))&gt;0,"1","0")</f>
        <v>0</v>
      </c>
      <c r="AJ535" s="37">
        <v>531</v>
      </c>
      <c r="AK535" s="37" t="str" cm="1">
        <f t="array" ref="AK535">IF(SUMPRODUCT(--(NOT(ISERR(SEARCH({"Cloud","Cluster","Container","Image","Instance","Pod","Snapshot","Volume"},AD535)))))&gt;0,"1","0")</f>
        <v>0</v>
      </c>
      <c r="AL535" s="37">
        <v>531</v>
      </c>
      <c r="AM535" s="37" t="str" cm="1">
        <f t="array" ref="AM535">IF(SUMPRODUCT(--(NOT(ISERR(SEARCH({"Drive","Firmware","Host","Kernel"},AD535)))))&gt;0,"1","0")</f>
        <v>0</v>
      </c>
      <c r="AN535" s="37">
        <v>0</v>
      </c>
      <c r="AO535" s="37">
        <v>0</v>
      </c>
      <c r="AP535" s="37">
        <f>parameters!$J$21*TechniqueData[[#This Row],[TAT Utility]]+parameters!$J$22*TechniqueData[[#This Row],[Count Utility]]</f>
        <v>0.3</v>
      </c>
      <c r="AQ535" s="37">
        <f>(TechniqueData[[#This Row],[Total Top Att&amp;ck Score ]]-parameters!$D$19)/(parameters!$D$20-parameters!$D$19)</f>
        <v>35.416666666666664</v>
      </c>
      <c r="AR535" s="37">
        <f>IF(TechniqueData[[#This Row],[TAT Utility (unclipped)]]&gt;1,1, IF(TechniqueData[[#This Row],[TAT Utility (unclipped)]]&lt;0,0, TechniqueData[[#This Row],[TAT Utility (unclipped)]]) )</f>
        <v>1</v>
      </c>
      <c r="AS535" s="37">
        <f>(TechniqueData[[#This Row],[Ransomware (Total '# of ATT&amp;CK Observations)]]-parameters!$D$21)/(parameters!$D$22-parameters!$D$21)</f>
        <v>0</v>
      </c>
      <c r="AT535" s="37">
        <f>IF(TechniqueData[[#This Row],[Count Utility (unclipped)]]&gt;1,1, IF(TechniqueData[[#This Row],[Count Utility (unclipped)]]&lt;0,0, TechniqueData[[#This Row],[Count Utility (unclipped)]]) )</f>
        <v>0</v>
      </c>
      <c r="AU53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6" spans="1:47" ht="17" x14ac:dyDescent="0.2">
      <c r="A536" s="37">
        <f>parameters!$J$21*TechniqueData[[#This Row],[TAT Utility]]+parameters!$J$22*TechniqueData[[#This Row],[Count Utility]]</f>
        <v>0.3</v>
      </c>
      <c r="B536" s="37">
        <f t="shared" si="8"/>
        <v>370.04047619047617</v>
      </c>
      <c r="C536" s="37" t="s">
        <v>1828</v>
      </c>
      <c r="D536" s="58" t="s">
        <v>1822</v>
      </c>
      <c r="E536" s="37" t="s">
        <v>569</v>
      </c>
      <c r="F536" s="37">
        <v>0</v>
      </c>
      <c r="G536" s="37">
        <v>1</v>
      </c>
      <c r="H536" s="37">
        <f>parameters!$J$10*TechniqueData[[#This Row],[Before Utility]]+parameters!$J$11*TechniqueData[[#This Row],[After Utility]]</f>
        <v>0.05</v>
      </c>
      <c r="I536" s="37">
        <f>(TechniqueData[[#This Row],[Num. TID Before]]-parameters!$D$8)/(parameters!$D$9-parameters!$D$8)</f>
        <v>0</v>
      </c>
      <c r="J536" s="37">
        <f>IF(TechniqueData[[#This Row],[Before Utility (unclipped)]]&gt;1,1, IF(TechniqueData[[#This Row],[Before Utility (unclipped)]]&lt;0,0, TechniqueData[[#This Row],[Before Utility (unclipped)]]))</f>
        <v>0</v>
      </c>
      <c r="K536" s="37">
        <f>(TechniqueData[[#This Row],[Num. TID After]]-parameters!$D$10)/(parameters!$D$11-parameters!$D$10)</f>
        <v>0.1</v>
      </c>
      <c r="L536" s="37">
        <f>IF(TechniqueData[[#This Row],[After Utility (unclipped)]]&gt;1,1, IF(TechniqueData[[#This Row],[After Utility (unclipped)]]&lt;0,0, TechniqueData[[#This Row],[After Utility (unclipped)]]))</f>
        <v>0.1</v>
      </c>
      <c r="M536" s="37">
        <v>0</v>
      </c>
      <c r="N536" s="68">
        <v>0</v>
      </c>
      <c r="O536" s="68">
        <v>0</v>
      </c>
      <c r="P536" s="68">
        <v>0</v>
      </c>
      <c r="Q536" s="68">
        <v>26</v>
      </c>
      <c r="R536" s="69"/>
      <c r="S536" s="69"/>
      <c r="T536" s="69"/>
      <c r="U536" s="69"/>
      <c r="V536" s="37">
        <f>parameters!$J$4*TechniqueData[[#This Row],[Mitigations Utility]] + parameters!$J$5*TechniqueData[[#This Row],[Detections Utility]]</f>
        <v>0.12380952380952381</v>
      </c>
      <c r="W536" s="37">
        <v>0</v>
      </c>
      <c r="X536" s="37">
        <v>0</v>
      </c>
      <c r="Y536" s="37">
        <v>0</v>
      </c>
      <c r="Z536" s="37">
        <v>26</v>
      </c>
      <c r="AA536" s="37">
        <v>0.26</v>
      </c>
      <c r="AB536" s="37">
        <v>0.26</v>
      </c>
      <c r="AC536" s="37" t="s">
        <v>127</v>
      </c>
      <c r="AD536" s="58"/>
      <c r="AE536" s="37" t="str" cm="1">
        <f t="array" ref="AE536">IF(SUMPRODUCT(--(NOT(ISERR(SEARCH({"Process","Command","Script","WMI","Module","Pipe","Service"},AD536)))))&gt;0,"1","0")</f>
        <v>0</v>
      </c>
      <c r="AF536" s="37">
        <v>532</v>
      </c>
      <c r="AG536" s="37" t="str" cm="1">
        <f t="array" ref="AG536">IF(SUMPRODUCT(--(NOT(ISERR(SEARCH({"Network","Firewall"},AD536)))))&gt;0,"1","0")</f>
        <v>0</v>
      </c>
      <c r="AH536" s="37">
        <v>532</v>
      </c>
      <c r="AI536" s="37" t="str" cm="1">
        <f t="array" ref="AI536">IF(SUMPRODUCT(--(NOT(ISERR(SEARCH({"File","Group","Logon","Schedule","User","Registry","Active","Application"},AD536)))))&gt;0,"1","0")</f>
        <v>0</v>
      </c>
      <c r="AJ536" s="37">
        <v>532</v>
      </c>
      <c r="AK536" s="37" t="str" cm="1">
        <f t="array" ref="AK536">IF(SUMPRODUCT(--(NOT(ISERR(SEARCH({"Cloud","Cluster","Container","Image","Instance","Pod","Snapshot","Volume"},AD536)))))&gt;0,"1","0")</f>
        <v>0</v>
      </c>
      <c r="AL536" s="37">
        <v>532</v>
      </c>
      <c r="AM536" s="37" t="str" cm="1">
        <f t="array" ref="AM536">IF(SUMPRODUCT(--(NOT(ISERR(SEARCH({"Drive","Firmware","Host","Kernel"},AD536)))))&gt;0,"1","0")</f>
        <v>0</v>
      </c>
      <c r="AN536" s="37">
        <v>0</v>
      </c>
      <c r="AO536" s="37"/>
      <c r="AP536" s="37">
        <f>parameters!$J$21*TechniqueData[[#This Row],[TAT Utility]]+parameters!$J$22*TechniqueData[[#This Row],[Count Utility]]</f>
        <v>0.3</v>
      </c>
      <c r="AQ536" s="37">
        <f>(TechniqueData[[#This Row],[Total Top Att&amp;ck Score ]]-parameters!$D$19)/(parameters!$D$20-parameters!$D$19)</f>
        <v>123.34682539682539</v>
      </c>
      <c r="AR536" s="37">
        <f>IF(TechniqueData[[#This Row],[TAT Utility (unclipped)]]&gt;1,1, IF(TechniqueData[[#This Row],[TAT Utility (unclipped)]]&lt;0,0, TechniqueData[[#This Row],[TAT Utility (unclipped)]]) )</f>
        <v>1</v>
      </c>
      <c r="AS536" s="37">
        <f>(TechniqueData[[#This Row],[Ransomware (Total '# of ATT&amp;CK Observations)]]-parameters!$D$21)/(parameters!$D$22-parameters!$D$21)</f>
        <v>0</v>
      </c>
      <c r="AT536" s="37">
        <f>IF(TechniqueData[[#This Row],[Count Utility (unclipped)]]&gt;1,1, IF(TechniqueData[[#This Row],[Count Utility (unclipped)]]&lt;0,0, TechniqueData[[#This Row],[Count Utility (unclipped)]]) )</f>
        <v>0</v>
      </c>
      <c r="AU53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7" spans="1:47" ht="34" x14ac:dyDescent="0.2">
      <c r="A537" s="37">
        <f>parameters!$J$21*TechniqueData[[#This Row],[TAT Utility]]+parameters!$J$22*TechniqueData[[#This Row],[Count Utility]]</f>
        <v>0.3</v>
      </c>
      <c r="B537" s="37">
        <f t="shared" si="8"/>
        <v>106.65</v>
      </c>
      <c r="C537" s="37" t="s">
        <v>1829</v>
      </c>
      <c r="D537" s="58" t="s">
        <v>1830</v>
      </c>
      <c r="E537" s="37"/>
      <c r="F537" s="37">
        <v>0</v>
      </c>
      <c r="G537" s="37">
        <v>1</v>
      </c>
      <c r="H537" s="37">
        <f>parameters!$J$10*TechniqueData[[#This Row],[Before Utility]]+parameters!$J$11*TechniqueData[[#This Row],[After Utility]]</f>
        <v>0.05</v>
      </c>
      <c r="I537" s="37">
        <f>(TechniqueData[[#This Row],[Num. TID Before]]-parameters!$D$8)/(parameters!$D$9-parameters!$D$8)</f>
        <v>0</v>
      </c>
      <c r="J537" s="37">
        <f>IF(TechniqueData[[#This Row],[Before Utility (unclipped)]]&gt;1,1, IF(TechniqueData[[#This Row],[Before Utility (unclipped)]]&lt;0,0, TechniqueData[[#This Row],[Before Utility (unclipped)]]))</f>
        <v>0</v>
      </c>
      <c r="K537" s="37">
        <f>(TechniqueData[[#This Row],[Num. TID After]]-parameters!$D$10)/(parameters!$D$11-parameters!$D$10)</f>
        <v>0.1</v>
      </c>
      <c r="L537" s="37">
        <f>IF(TechniqueData[[#This Row],[After Utility (unclipped)]]&gt;1,1, IF(TechniqueData[[#This Row],[After Utility (unclipped)]]&lt;0,0, TechniqueData[[#This Row],[After Utility (unclipped)]]))</f>
        <v>0.1</v>
      </c>
      <c r="M537" s="37">
        <v>0</v>
      </c>
      <c r="N537" s="68">
        <v>0</v>
      </c>
      <c r="O537" s="68">
        <v>0</v>
      </c>
      <c r="P537" s="68">
        <v>0</v>
      </c>
      <c r="Q537" s="68">
        <v>0</v>
      </c>
      <c r="R537" s="69"/>
      <c r="S537" s="69">
        <v>0</v>
      </c>
      <c r="T537" s="69"/>
      <c r="U537" s="69">
        <v>0</v>
      </c>
      <c r="V537" s="37">
        <f>parameters!$J$4*TechniqueData[[#This Row],[Mitigations Utility]] + parameters!$J$5*TechniqueData[[#This Row],[Detections Utility]]</f>
        <v>0</v>
      </c>
      <c r="W537" s="37">
        <v>0</v>
      </c>
      <c r="X537" s="37">
        <v>0</v>
      </c>
      <c r="Y537" s="37">
        <v>0</v>
      </c>
      <c r="Z537" s="37">
        <v>0</v>
      </c>
      <c r="AA537" s="37">
        <v>0</v>
      </c>
      <c r="AB537" s="37">
        <v>0</v>
      </c>
      <c r="AC537" s="37" t="s">
        <v>127</v>
      </c>
      <c r="AD537" s="58" t="s">
        <v>1823</v>
      </c>
      <c r="AE537" s="37" t="str" cm="1">
        <f t="array" ref="AE537">IF(SUMPRODUCT(--(NOT(ISERR(SEARCH({"Process","Command","Script","WMI","Module","Pipe","Service"},AD537)))))&gt;0,"1","0")</f>
        <v>0</v>
      </c>
      <c r="AF537" s="37">
        <v>533</v>
      </c>
      <c r="AG537" s="37" t="str" cm="1">
        <f t="array" ref="AG537">IF(SUMPRODUCT(--(NOT(ISERR(SEARCH({"Network","Firewall"},AD537)))))&gt;0,"1","0")</f>
        <v>1</v>
      </c>
      <c r="AH537" s="37">
        <v>533</v>
      </c>
      <c r="AI537" s="37" t="str" cm="1">
        <f t="array" ref="AI537">IF(SUMPRODUCT(--(NOT(ISERR(SEARCH({"File","Group","Logon","Schedule","User","Registry","Active","Application"},AD537)))))&gt;0,"1","0")</f>
        <v>0</v>
      </c>
      <c r="AJ537" s="37">
        <v>533</v>
      </c>
      <c r="AK537" s="37" t="str" cm="1">
        <f t="array" ref="AK537">IF(SUMPRODUCT(--(NOT(ISERR(SEARCH({"Cloud","Cluster","Container","Image","Instance","Pod","Snapshot","Volume"},AD537)))))&gt;0,"1","0")</f>
        <v>0</v>
      </c>
      <c r="AL537" s="37">
        <v>533</v>
      </c>
      <c r="AM537" s="37" t="str" cm="1">
        <f t="array" ref="AM537">IF(SUMPRODUCT(--(NOT(ISERR(SEARCH({"Drive","Firmware","Host","Kernel"},AD537)))))&gt;0,"1","0")</f>
        <v>0</v>
      </c>
      <c r="AN537" s="37">
        <v>0</v>
      </c>
      <c r="AO537" s="37">
        <v>0</v>
      </c>
      <c r="AP537" s="37">
        <f>parameters!$J$21*TechniqueData[[#This Row],[TAT Utility]]+parameters!$J$22*TechniqueData[[#This Row],[Count Utility]]</f>
        <v>0.3</v>
      </c>
      <c r="AQ537" s="37">
        <f>(TechniqueData[[#This Row],[Total Top Att&amp;ck Score ]]-parameters!$D$19)/(parameters!$D$20-parameters!$D$19)</f>
        <v>35.550000000000004</v>
      </c>
      <c r="AR537" s="37">
        <f>IF(TechniqueData[[#This Row],[TAT Utility (unclipped)]]&gt;1,1, IF(TechniqueData[[#This Row],[TAT Utility (unclipped)]]&lt;0,0, TechniqueData[[#This Row],[TAT Utility (unclipped)]]) )</f>
        <v>1</v>
      </c>
      <c r="AS537" s="37">
        <f>(TechniqueData[[#This Row],[Ransomware (Total '# of ATT&amp;CK Observations)]]-parameters!$D$21)/(parameters!$D$22-parameters!$D$21)</f>
        <v>0</v>
      </c>
      <c r="AT537" s="37">
        <f>IF(TechniqueData[[#This Row],[Count Utility (unclipped)]]&gt;1,1, IF(TechniqueData[[#This Row],[Count Utility (unclipped)]]&lt;0,0, TechniqueData[[#This Row],[Count Utility (unclipped)]]) )</f>
        <v>0</v>
      </c>
      <c r="AU53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8" spans="1:47" ht="34" x14ac:dyDescent="0.2">
      <c r="A538" s="37">
        <f>parameters!$J$21*TechniqueData[[#This Row],[TAT Utility]]+parameters!$J$22*TechniqueData[[#This Row],[Count Utility]]</f>
        <v>0.3</v>
      </c>
      <c r="B538" s="37">
        <f t="shared" si="8"/>
        <v>106.85000000000001</v>
      </c>
      <c r="C538" s="37" t="s">
        <v>1831</v>
      </c>
      <c r="D538" s="58" t="s">
        <v>1830</v>
      </c>
      <c r="E538" s="37" t="s">
        <v>1825</v>
      </c>
      <c r="F538" s="37">
        <v>0</v>
      </c>
      <c r="G538" s="37">
        <v>1</v>
      </c>
      <c r="H538" s="37">
        <f>parameters!$J$10*TechniqueData[[#This Row],[Before Utility]]+parameters!$J$11*TechniqueData[[#This Row],[After Utility]]</f>
        <v>0.05</v>
      </c>
      <c r="I538" s="37">
        <f>(TechniqueData[[#This Row],[Num. TID Before]]-parameters!$D$8)/(parameters!$D$9-parameters!$D$8)</f>
        <v>0</v>
      </c>
      <c r="J538" s="37">
        <f>IF(TechniqueData[[#This Row],[Before Utility (unclipped)]]&gt;1,1, IF(TechniqueData[[#This Row],[Before Utility (unclipped)]]&lt;0,0, TechniqueData[[#This Row],[Before Utility (unclipped)]]))</f>
        <v>0</v>
      </c>
      <c r="K538" s="37">
        <f>(TechniqueData[[#This Row],[Num. TID After]]-parameters!$D$10)/(parameters!$D$11-parameters!$D$10)</f>
        <v>0.1</v>
      </c>
      <c r="L538" s="37">
        <f>IF(TechniqueData[[#This Row],[After Utility (unclipped)]]&gt;1,1, IF(TechniqueData[[#This Row],[After Utility (unclipped)]]&lt;0,0, TechniqueData[[#This Row],[After Utility (unclipped)]]))</f>
        <v>0.1</v>
      </c>
      <c r="M538" s="37">
        <v>0</v>
      </c>
      <c r="N538" s="68">
        <v>0</v>
      </c>
      <c r="O538" s="68">
        <v>0</v>
      </c>
      <c r="P538" s="68">
        <v>0</v>
      </c>
      <c r="Q538" s="68">
        <v>0</v>
      </c>
      <c r="R538" s="69"/>
      <c r="S538" s="69">
        <v>0</v>
      </c>
      <c r="T538" s="69"/>
      <c r="U538" s="69">
        <v>0</v>
      </c>
      <c r="V538" s="37">
        <f>parameters!$J$4*TechniqueData[[#This Row],[Mitigations Utility]] + parameters!$J$5*TechniqueData[[#This Row],[Detections Utility]]</f>
        <v>0</v>
      </c>
      <c r="W538" s="37">
        <v>0</v>
      </c>
      <c r="X538" s="37">
        <v>0</v>
      </c>
      <c r="Y538" s="37">
        <v>0</v>
      </c>
      <c r="Z538" s="37">
        <v>0</v>
      </c>
      <c r="AA538" s="37">
        <v>0</v>
      </c>
      <c r="AB538" s="37">
        <v>0</v>
      </c>
      <c r="AC538" s="37" t="s">
        <v>127</v>
      </c>
      <c r="AD538" s="58" t="s">
        <v>1823</v>
      </c>
      <c r="AE538" s="37" t="str" cm="1">
        <f t="array" ref="AE538">IF(SUMPRODUCT(--(NOT(ISERR(SEARCH({"Process","Command","Script","WMI","Module","Pipe","Service"},AD538)))))&gt;0,"1","0")</f>
        <v>0</v>
      </c>
      <c r="AF538" s="37">
        <v>534</v>
      </c>
      <c r="AG538" s="37" t="str" cm="1">
        <f t="array" ref="AG538">IF(SUMPRODUCT(--(NOT(ISERR(SEARCH({"Network","Firewall"},AD538)))))&gt;0,"1","0")</f>
        <v>1</v>
      </c>
      <c r="AH538" s="37">
        <v>534</v>
      </c>
      <c r="AI538" s="37" t="str" cm="1">
        <f t="array" ref="AI538">IF(SUMPRODUCT(--(NOT(ISERR(SEARCH({"File","Group","Logon","Schedule","User","Registry","Active","Application"},AD538)))))&gt;0,"1","0")</f>
        <v>0</v>
      </c>
      <c r="AJ538" s="37">
        <v>534</v>
      </c>
      <c r="AK538" s="37" t="str" cm="1">
        <f t="array" ref="AK538">IF(SUMPRODUCT(--(NOT(ISERR(SEARCH({"Cloud","Cluster","Container","Image","Instance","Pod","Snapshot","Volume"},AD538)))))&gt;0,"1","0")</f>
        <v>0</v>
      </c>
      <c r="AL538" s="37">
        <v>534</v>
      </c>
      <c r="AM538" s="37" t="str" cm="1">
        <f t="array" ref="AM538">IF(SUMPRODUCT(--(NOT(ISERR(SEARCH({"Drive","Firmware","Host","Kernel"},AD538)))))&gt;0,"1","0")</f>
        <v>0</v>
      </c>
      <c r="AN538" s="37">
        <v>0</v>
      </c>
      <c r="AO538" s="37">
        <v>0</v>
      </c>
      <c r="AP538" s="37">
        <f>parameters!$J$21*TechniqueData[[#This Row],[TAT Utility]]+parameters!$J$22*TechniqueData[[#This Row],[Count Utility]]</f>
        <v>0.3</v>
      </c>
      <c r="AQ538" s="37">
        <f>(TechniqueData[[#This Row],[Total Top Att&amp;ck Score ]]-parameters!$D$19)/(parameters!$D$20-parameters!$D$19)</f>
        <v>35.616666666666667</v>
      </c>
      <c r="AR538" s="37">
        <f>IF(TechniqueData[[#This Row],[TAT Utility (unclipped)]]&gt;1,1, IF(TechniqueData[[#This Row],[TAT Utility (unclipped)]]&lt;0,0, TechniqueData[[#This Row],[TAT Utility (unclipped)]]) )</f>
        <v>1</v>
      </c>
      <c r="AS538" s="37">
        <f>(TechniqueData[[#This Row],[Ransomware (Total '# of ATT&amp;CK Observations)]]-parameters!$D$21)/(parameters!$D$22-parameters!$D$21)</f>
        <v>0</v>
      </c>
      <c r="AT538" s="37">
        <f>IF(TechniqueData[[#This Row],[Count Utility (unclipped)]]&gt;1,1, IF(TechniqueData[[#This Row],[Count Utility (unclipped)]]&lt;0,0, TechniqueData[[#This Row],[Count Utility (unclipped)]]) )</f>
        <v>0</v>
      </c>
      <c r="AU53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9" spans="1:47" ht="17" x14ac:dyDescent="0.2">
      <c r="A539" s="37">
        <f>parameters!$J$21*TechniqueData[[#This Row],[TAT Utility]]+parameters!$J$22*TechniqueData[[#This Row],[Count Utility]]</f>
        <v>0.3</v>
      </c>
      <c r="B539" s="37">
        <f t="shared" si="8"/>
        <v>107.05000000000001</v>
      </c>
      <c r="C539" s="37" t="s">
        <v>1832</v>
      </c>
      <c r="D539" s="58" t="s">
        <v>1830</v>
      </c>
      <c r="E539" s="37" t="s">
        <v>1827</v>
      </c>
      <c r="F539" s="37">
        <v>0</v>
      </c>
      <c r="G539" s="37">
        <v>1</v>
      </c>
      <c r="H539" s="37">
        <f>parameters!$J$10*TechniqueData[[#This Row],[Before Utility]]+parameters!$J$11*TechniqueData[[#This Row],[After Utility]]</f>
        <v>0.05</v>
      </c>
      <c r="I539" s="37">
        <f>(TechniqueData[[#This Row],[Num. TID Before]]-parameters!$D$8)/(parameters!$D$9-parameters!$D$8)</f>
        <v>0</v>
      </c>
      <c r="J539" s="37">
        <f>IF(TechniqueData[[#This Row],[Before Utility (unclipped)]]&gt;1,1, IF(TechniqueData[[#This Row],[Before Utility (unclipped)]]&lt;0,0, TechniqueData[[#This Row],[Before Utility (unclipped)]]))</f>
        <v>0</v>
      </c>
      <c r="K539" s="37">
        <f>(TechniqueData[[#This Row],[Num. TID After]]-parameters!$D$10)/(parameters!$D$11-parameters!$D$10)</f>
        <v>0.1</v>
      </c>
      <c r="L539" s="37">
        <f>IF(TechniqueData[[#This Row],[After Utility (unclipped)]]&gt;1,1, IF(TechniqueData[[#This Row],[After Utility (unclipped)]]&lt;0,0, TechniqueData[[#This Row],[After Utility (unclipped)]]))</f>
        <v>0.1</v>
      </c>
      <c r="M539" s="37">
        <v>0</v>
      </c>
      <c r="N539" s="68">
        <v>0</v>
      </c>
      <c r="O539" s="68">
        <v>0</v>
      </c>
      <c r="P539" s="68">
        <v>0</v>
      </c>
      <c r="Q539" s="68">
        <v>0</v>
      </c>
      <c r="R539" s="69"/>
      <c r="S539" s="69">
        <v>0</v>
      </c>
      <c r="T539" s="69"/>
      <c r="U539" s="69">
        <v>0</v>
      </c>
      <c r="V539" s="37">
        <f>parameters!$J$4*TechniqueData[[#This Row],[Mitigations Utility]] + parameters!$J$5*TechniqueData[[#This Row],[Detections Utility]]</f>
        <v>0</v>
      </c>
      <c r="W539" s="37">
        <v>0</v>
      </c>
      <c r="X539" s="37">
        <v>0</v>
      </c>
      <c r="Y539" s="37">
        <v>0</v>
      </c>
      <c r="Z539" s="37">
        <v>0</v>
      </c>
      <c r="AA539" s="37">
        <v>0</v>
      </c>
      <c r="AB539" s="37">
        <v>0</v>
      </c>
      <c r="AC539" s="37" t="s">
        <v>127</v>
      </c>
      <c r="AD539" s="58"/>
      <c r="AE539" s="37" t="str" cm="1">
        <f t="array" ref="AE539">IF(SUMPRODUCT(--(NOT(ISERR(SEARCH({"Process","Command","Script","WMI","Module","Pipe","Service"},AD539)))))&gt;0,"1","0")</f>
        <v>0</v>
      </c>
      <c r="AF539" s="37">
        <v>535</v>
      </c>
      <c r="AG539" s="37" t="str" cm="1">
        <f t="array" ref="AG539">IF(SUMPRODUCT(--(NOT(ISERR(SEARCH({"Network","Firewall"},AD539)))))&gt;0,"1","0")</f>
        <v>0</v>
      </c>
      <c r="AH539" s="37">
        <v>535</v>
      </c>
      <c r="AI539" s="37" t="str" cm="1">
        <f t="array" ref="AI539">IF(SUMPRODUCT(--(NOT(ISERR(SEARCH({"File","Group","Logon","Schedule","User","Registry","Active","Application"},AD539)))))&gt;0,"1","0")</f>
        <v>0</v>
      </c>
      <c r="AJ539" s="37">
        <v>535</v>
      </c>
      <c r="AK539" s="37" t="str" cm="1">
        <f t="array" ref="AK539">IF(SUMPRODUCT(--(NOT(ISERR(SEARCH({"Cloud","Cluster","Container","Image","Instance","Pod","Snapshot","Volume"},AD539)))))&gt;0,"1","0")</f>
        <v>0</v>
      </c>
      <c r="AL539" s="37">
        <v>535</v>
      </c>
      <c r="AM539" s="37" t="str" cm="1">
        <f t="array" ref="AM539">IF(SUMPRODUCT(--(NOT(ISERR(SEARCH({"Drive","Firmware","Host","Kernel"},AD539)))))&gt;0,"1","0")</f>
        <v>0</v>
      </c>
      <c r="AN539" s="37">
        <v>0</v>
      </c>
      <c r="AO539" s="37">
        <v>0</v>
      </c>
      <c r="AP539" s="37">
        <f>parameters!$J$21*TechniqueData[[#This Row],[TAT Utility]]+parameters!$J$22*TechniqueData[[#This Row],[Count Utility]]</f>
        <v>0.3</v>
      </c>
      <c r="AQ539" s="37">
        <f>(TechniqueData[[#This Row],[Total Top Att&amp;ck Score ]]-parameters!$D$19)/(parameters!$D$20-parameters!$D$19)</f>
        <v>35.683333333333337</v>
      </c>
      <c r="AR539" s="37">
        <f>IF(TechniqueData[[#This Row],[TAT Utility (unclipped)]]&gt;1,1, IF(TechniqueData[[#This Row],[TAT Utility (unclipped)]]&lt;0,0, TechniqueData[[#This Row],[TAT Utility (unclipped)]]) )</f>
        <v>1</v>
      </c>
      <c r="AS539" s="37">
        <f>(TechniqueData[[#This Row],[Ransomware (Total '# of ATT&amp;CK Observations)]]-parameters!$D$21)/(parameters!$D$22-parameters!$D$21)</f>
        <v>0</v>
      </c>
      <c r="AT539" s="37">
        <f>IF(TechniqueData[[#This Row],[Count Utility (unclipped)]]&gt;1,1, IF(TechniqueData[[#This Row],[Count Utility (unclipped)]]&lt;0,0, TechniqueData[[#This Row],[Count Utility (unclipped)]]) )</f>
        <v>0</v>
      </c>
      <c r="AU53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0" spans="1:47" ht="17" x14ac:dyDescent="0.2">
      <c r="A540" s="37">
        <f>parameters!$J$21*TechniqueData[[#This Row],[TAT Utility]]+parameters!$J$22*TechniqueData[[#This Row],[Count Utility]]</f>
        <v>0.3</v>
      </c>
      <c r="B540" s="37">
        <f t="shared" si="8"/>
        <v>158.32142857142858</v>
      </c>
      <c r="C540" s="37" t="s">
        <v>1833</v>
      </c>
      <c r="D540" s="58" t="s">
        <v>1830</v>
      </c>
      <c r="E540" s="37" t="s">
        <v>569</v>
      </c>
      <c r="F540" s="37">
        <v>0</v>
      </c>
      <c r="G540" s="37">
        <v>1</v>
      </c>
      <c r="H540" s="37">
        <f>parameters!$J$10*TechniqueData[[#This Row],[Before Utility]]+parameters!$J$11*TechniqueData[[#This Row],[After Utility]]</f>
        <v>0.05</v>
      </c>
      <c r="I540" s="37">
        <f>(TechniqueData[[#This Row],[Num. TID Before]]-parameters!$D$8)/(parameters!$D$9-parameters!$D$8)</f>
        <v>0</v>
      </c>
      <c r="J540" s="37">
        <f>IF(TechniqueData[[#This Row],[Before Utility (unclipped)]]&gt;1,1, IF(TechniqueData[[#This Row],[Before Utility (unclipped)]]&lt;0,0, TechniqueData[[#This Row],[Before Utility (unclipped)]]))</f>
        <v>0</v>
      </c>
      <c r="K540" s="37">
        <f>(TechniqueData[[#This Row],[Num. TID After]]-parameters!$D$10)/(parameters!$D$11-parameters!$D$10)</f>
        <v>0.1</v>
      </c>
      <c r="L540" s="37">
        <f>IF(TechniqueData[[#This Row],[After Utility (unclipped)]]&gt;1,1, IF(TechniqueData[[#This Row],[After Utility (unclipped)]]&lt;0,0, TechniqueData[[#This Row],[After Utility (unclipped)]]))</f>
        <v>0.1</v>
      </c>
      <c r="M540" s="37">
        <v>0</v>
      </c>
      <c r="N540" s="68">
        <v>0</v>
      </c>
      <c r="O540" s="68">
        <v>5</v>
      </c>
      <c r="P540" s="68">
        <v>0</v>
      </c>
      <c r="Q540" s="68">
        <v>0</v>
      </c>
      <c r="R540" s="69"/>
      <c r="S540" s="69"/>
      <c r="T540" s="69"/>
      <c r="U540" s="69"/>
      <c r="V540" s="37">
        <f>parameters!$J$4*TechniqueData[[#This Row],[Mitigations Utility]] + parameters!$J$5*TechniqueData[[#This Row],[Detections Utility]]</f>
        <v>2.3809523809523808E-2</v>
      </c>
      <c r="W540" s="37">
        <v>0</v>
      </c>
      <c r="X540" s="37">
        <v>0</v>
      </c>
      <c r="Y540" s="37">
        <v>0</v>
      </c>
      <c r="Z540" s="37">
        <v>5</v>
      </c>
      <c r="AA540" s="37">
        <v>0.05</v>
      </c>
      <c r="AB540" s="37">
        <v>0.05</v>
      </c>
      <c r="AC540" s="37" t="s">
        <v>127</v>
      </c>
      <c r="AD540" s="58"/>
      <c r="AE540" s="37" t="str" cm="1">
        <f t="array" ref="AE540">IF(SUMPRODUCT(--(NOT(ISERR(SEARCH({"Process","Command","Script","WMI","Module","Pipe","Service"},AD540)))))&gt;0,"1","0")</f>
        <v>0</v>
      </c>
      <c r="AF540" s="37">
        <v>536</v>
      </c>
      <c r="AG540" s="37" t="str" cm="1">
        <f t="array" ref="AG540">IF(SUMPRODUCT(--(NOT(ISERR(SEARCH({"Network","Firewall"},AD540)))))&gt;0,"1","0")</f>
        <v>0</v>
      </c>
      <c r="AH540" s="37">
        <v>536</v>
      </c>
      <c r="AI540" s="37" t="str" cm="1">
        <f t="array" ref="AI540">IF(SUMPRODUCT(--(NOT(ISERR(SEARCH({"File","Group","Logon","Schedule","User","Registry","Active","Application"},AD540)))))&gt;0,"1","0")</f>
        <v>0</v>
      </c>
      <c r="AJ540" s="37">
        <v>536</v>
      </c>
      <c r="AK540" s="37" t="str" cm="1">
        <f t="array" ref="AK540">IF(SUMPRODUCT(--(NOT(ISERR(SEARCH({"Cloud","Cluster","Container","Image","Instance","Pod","Snapshot","Volume"},AD540)))))&gt;0,"1","0")</f>
        <v>0</v>
      </c>
      <c r="AL540" s="37">
        <v>536</v>
      </c>
      <c r="AM540" s="37" t="str" cm="1">
        <f t="array" ref="AM540">IF(SUMPRODUCT(--(NOT(ISERR(SEARCH({"Drive","Firmware","Host","Kernel"},AD540)))))&gt;0,"1","0")</f>
        <v>0</v>
      </c>
      <c r="AN540" s="37">
        <v>0</v>
      </c>
      <c r="AO540" s="37"/>
      <c r="AP540" s="37">
        <f>parameters!$J$21*TechniqueData[[#This Row],[TAT Utility]]+parameters!$J$22*TechniqueData[[#This Row],[Count Utility]]</f>
        <v>0.3</v>
      </c>
      <c r="AQ540" s="37">
        <f>(TechniqueData[[#This Row],[Total Top Att&amp;ck Score ]]-parameters!$D$19)/(parameters!$D$20-parameters!$D$19)</f>
        <v>52.773809523809526</v>
      </c>
      <c r="AR540" s="37">
        <f>IF(TechniqueData[[#This Row],[TAT Utility (unclipped)]]&gt;1,1, IF(TechniqueData[[#This Row],[TAT Utility (unclipped)]]&lt;0,0, TechniqueData[[#This Row],[TAT Utility (unclipped)]]) )</f>
        <v>1</v>
      </c>
      <c r="AS540" s="37">
        <f>(TechniqueData[[#This Row],[Ransomware (Total '# of ATT&amp;CK Observations)]]-parameters!$D$21)/(parameters!$D$22-parameters!$D$21)</f>
        <v>0</v>
      </c>
      <c r="AT540" s="37">
        <f>IF(TechniqueData[[#This Row],[Count Utility (unclipped)]]&gt;1,1, IF(TechniqueData[[#This Row],[Count Utility (unclipped)]]&lt;0,0, TechniqueData[[#This Row],[Count Utility (unclipped)]]) )</f>
        <v>0</v>
      </c>
      <c r="AU54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1" spans="1:47" ht="51" x14ac:dyDescent="0.2">
      <c r="A541" s="37">
        <f>parameters!$J$21*TechniqueData[[#This Row],[TAT Utility]]+parameters!$J$22*TechniqueData[[#This Row],[Count Utility]]</f>
        <v>0.3</v>
      </c>
      <c r="B541" s="37">
        <f t="shared" si="8"/>
        <v>209.78333333333333</v>
      </c>
      <c r="C541" s="37" t="s">
        <v>1834</v>
      </c>
      <c r="D541" s="58" t="s">
        <v>1835</v>
      </c>
      <c r="E541" s="37"/>
      <c r="F541" s="37">
        <v>0</v>
      </c>
      <c r="G541" s="37">
        <v>1</v>
      </c>
      <c r="H541" s="37">
        <f>parameters!$J$10*TechniqueData[[#This Row],[Before Utility]]+parameters!$J$11*TechniqueData[[#This Row],[After Utility]]</f>
        <v>0.05</v>
      </c>
      <c r="I541" s="37">
        <f>(TechniqueData[[#This Row],[Num. TID Before]]-parameters!$D$8)/(parameters!$D$9-parameters!$D$8)</f>
        <v>0</v>
      </c>
      <c r="J541" s="37">
        <f>IF(TechniqueData[[#This Row],[Before Utility (unclipped)]]&gt;1,1, IF(TechniqueData[[#This Row],[Before Utility (unclipped)]]&lt;0,0, TechniqueData[[#This Row],[Before Utility (unclipped)]]))</f>
        <v>0</v>
      </c>
      <c r="K541" s="37">
        <f>(TechniqueData[[#This Row],[Num. TID After]]-parameters!$D$10)/(parameters!$D$11-parameters!$D$10)</f>
        <v>0.1</v>
      </c>
      <c r="L541" s="37">
        <f>IF(TechniqueData[[#This Row],[After Utility (unclipped)]]&gt;1,1, IF(TechniqueData[[#This Row],[After Utility (unclipped)]]&lt;0,0, TechniqueData[[#This Row],[After Utility (unclipped)]]))</f>
        <v>0.1</v>
      </c>
      <c r="M541" s="37">
        <v>0</v>
      </c>
      <c r="N541" s="68">
        <v>0</v>
      </c>
      <c r="O541" s="68">
        <v>10</v>
      </c>
      <c r="P541" s="68">
        <v>0</v>
      </c>
      <c r="Q541" s="68">
        <v>0</v>
      </c>
      <c r="R541" s="69"/>
      <c r="S541" s="69">
        <v>0</v>
      </c>
      <c r="T541" s="69"/>
      <c r="U541" s="69">
        <v>0</v>
      </c>
      <c r="V541" s="37">
        <f>parameters!$J$4*TechniqueData[[#This Row],[Mitigations Utility]] + parameters!$J$5*TechniqueData[[#This Row],[Detections Utility]]</f>
        <v>4.7619047619047616E-2</v>
      </c>
      <c r="W541" s="37">
        <v>0</v>
      </c>
      <c r="X541" s="37">
        <v>0</v>
      </c>
      <c r="Y541" s="37">
        <v>0</v>
      </c>
      <c r="Z541" s="37">
        <v>10</v>
      </c>
      <c r="AA541" s="37">
        <v>0.1</v>
      </c>
      <c r="AB541" s="37">
        <v>0.1</v>
      </c>
      <c r="AC541" s="37" t="s">
        <v>127</v>
      </c>
      <c r="AD541" s="58" t="s">
        <v>1836</v>
      </c>
      <c r="AE541" s="37" t="str" cm="1">
        <f t="array" ref="AE541">IF(SUMPRODUCT(--(NOT(ISERR(SEARCH({"Process","Command","Script","WMI","Module","Pipe","Service"},AD541)))))&gt;0,"1","0")</f>
        <v>0</v>
      </c>
      <c r="AF541" s="37">
        <v>537</v>
      </c>
      <c r="AG541" s="37" t="str" cm="1">
        <f t="array" ref="AG541">IF(SUMPRODUCT(--(NOT(ISERR(SEARCH({"Network","Firewall"},AD541)))))&gt;0,"1","0")</f>
        <v>0</v>
      </c>
      <c r="AH541" s="37">
        <v>537</v>
      </c>
      <c r="AI541" s="37" t="str" cm="1">
        <f t="array" ref="AI541">IF(SUMPRODUCT(--(NOT(ISERR(SEARCH({"File","Group","Logon","Schedule","User","Registry","Active","Application"},AD541)))))&gt;0,"1","0")</f>
        <v>0</v>
      </c>
      <c r="AJ541" s="37">
        <v>537</v>
      </c>
      <c r="AK541" s="37" t="str" cm="1">
        <f t="array" ref="AK541">IF(SUMPRODUCT(--(NOT(ISERR(SEARCH({"Cloud","Cluster","Container","Image","Instance","Pod","Snapshot","Volume"},AD541)))))&gt;0,"1","0")</f>
        <v>0</v>
      </c>
      <c r="AL541" s="37">
        <v>537</v>
      </c>
      <c r="AM541" s="37" t="str" cm="1">
        <f t="array" ref="AM541">IF(SUMPRODUCT(--(NOT(ISERR(SEARCH({"Drive","Firmware","Host","Kernel"},AD541)))))&gt;0,"1","0")</f>
        <v>0</v>
      </c>
      <c r="AN541" s="37">
        <v>0</v>
      </c>
      <c r="AO541" s="37">
        <v>0</v>
      </c>
      <c r="AP541" s="37">
        <f>parameters!$J$21*TechniqueData[[#This Row],[TAT Utility]]+parameters!$J$22*TechniqueData[[#This Row],[Count Utility]]</f>
        <v>0.3</v>
      </c>
      <c r="AQ541" s="37">
        <f>(TechniqueData[[#This Row],[Total Top Att&amp;ck Score ]]-parameters!$D$19)/(parameters!$D$20-parameters!$D$19)</f>
        <v>69.927777777777777</v>
      </c>
      <c r="AR541" s="37">
        <f>IF(TechniqueData[[#This Row],[TAT Utility (unclipped)]]&gt;1,1, IF(TechniqueData[[#This Row],[TAT Utility (unclipped)]]&lt;0,0, TechniqueData[[#This Row],[TAT Utility (unclipped)]]) )</f>
        <v>1</v>
      </c>
      <c r="AS541" s="37">
        <f>(TechniqueData[[#This Row],[Ransomware (Total '# of ATT&amp;CK Observations)]]-parameters!$D$21)/(parameters!$D$22-parameters!$D$21)</f>
        <v>0</v>
      </c>
      <c r="AT541" s="37">
        <f>IF(TechniqueData[[#This Row],[Count Utility (unclipped)]]&gt;1,1, IF(TechniqueData[[#This Row],[Count Utility (unclipped)]]&lt;0,0, TechniqueData[[#This Row],[Count Utility (unclipped)]]) )</f>
        <v>0</v>
      </c>
      <c r="AU54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2" spans="1:47" ht="34" x14ac:dyDescent="0.2">
      <c r="A542" s="37">
        <f>parameters!$J$21*TechniqueData[[#This Row],[TAT Utility]]+parameters!$J$22*TechniqueData[[#This Row],[Count Utility]]</f>
        <v>0.36666666666666664</v>
      </c>
      <c r="B542" s="37">
        <f t="shared" si="8"/>
        <v>107.65</v>
      </c>
      <c r="C542" s="37" t="s">
        <v>1837</v>
      </c>
      <c r="D542" s="58" t="s">
        <v>1835</v>
      </c>
      <c r="E542" s="37" t="s">
        <v>1838</v>
      </c>
      <c r="F542" s="37">
        <v>0</v>
      </c>
      <c r="G542" s="37">
        <v>1</v>
      </c>
      <c r="H542" s="37">
        <f>parameters!$J$10*TechniqueData[[#This Row],[Before Utility]]+parameters!$J$11*TechniqueData[[#This Row],[After Utility]]</f>
        <v>0.05</v>
      </c>
      <c r="I542" s="37">
        <f>(TechniqueData[[#This Row],[Num. TID Before]]-parameters!$D$8)/(parameters!$D$9-parameters!$D$8)</f>
        <v>0</v>
      </c>
      <c r="J542" s="37">
        <f>IF(TechniqueData[[#This Row],[Before Utility (unclipped)]]&gt;1,1, IF(TechniqueData[[#This Row],[Before Utility (unclipped)]]&lt;0,0, TechniqueData[[#This Row],[Before Utility (unclipped)]]))</f>
        <v>0</v>
      </c>
      <c r="K542" s="37">
        <f>(TechniqueData[[#This Row],[Num. TID After]]-parameters!$D$10)/(parameters!$D$11-parameters!$D$10)</f>
        <v>0.1</v>
      </c>
      <c r="L542" s="37">
        <f>IF(TechniqueData[[#This Row],[After Utility (unclipped)]]&gt;1,1, IF(TechniqueData[[#This Row],[After Utility (unclipped)]]&lt;0,0, TechniqueData[[#This Row],[After Utility (unclipped)]]))</f>
        <v>0.1</v>
      </c>
      <c r="M542" s="37">
        <v>0</v>
      </c>
      <c r="N542" s="68">
        <v>0</v>
      </c>
      <c r="O542" s="68">
        <v>0</v>
      </c>
      <c r="P542" s="68">
        <v>0</v>
      </c>
      <c r="Q542" s="68">
        <v>0</v>
      </c>
      <c r="R542" s="69"/>
      <c r="S542" s="69">
        <v>0</v>
      </c>
      <c r="T542" s="69"/>
      <c r="U542" s="69">
        <v>0</v>
      </c>
      <c r="V542" s="37">
        <f>parameters!$J$4*TechniqueData[[#This Row],[Mitigations Utility]] + parameters!$J$5*TechniqueData[[#This Row],[Detections Utility]]</f>
        <v>0</v>
      </c>
      <c r="W542" s="37">
        <v>0</v>
      </c>
      <c r="X542" s="37">
        <v>0</v>
      </c>
      <c r="Y542" s="37">
        <v>0</v>
      </c>
      <c r="Z542" s="37">
        <v>0</v>
      </c>
      <c r="AA542" s="37">
        <v>0</v>
      </c>
      <c r="AB542" s="37">
        <v>0</v>
      </c>
      <c r="AC542" s="37" t="s">
        <v>127</v>
      </c>
      <c r="AD542" s="58" t="s">
        <v>1839</v>
      </c>
      <c r="AE542" s="37" t="str" cm="1">
        <f t="array" ref="AE542">IF(SUMPRODUCT(--(NOT(ISERR(SEARCH({"Process","Command","Script","WMI","Module","Pipe","Service"},AD542)))))&gt;0,"1","0")</f>
        <v>0</v>
      </c>
      <c r="AF542" s="37">
        <v>538</v>
      </c>
      <c r="AG542" s="37" t="str" cm="1">
        <f t="array" ref="AG542">IF(SUMPRODUCT(--(NOT(ISERR(SEARCH({"Network","Firewall"},AD542)))))&gt;0,"1","0")</f>
        <v>0</v>
      </c>
      <c r="AH542" s="37">
        <v>538</v>
      </c>
      <c r="AI542" s="37" t="str" cm="1">
        <f t="array" ref="AI542">IF(SUMPRODUCT(--(NOT(ISERR(SEARCH({"File","Group","Logon","Schedule","User","Registry","Active","Application"},AD542)))))&gt;0,"1","0")</f>
        <v>0</v>
      </c>
      <c r="AJ542" s="37">
        <v>538</v>
      </c>
      <c r="AK542" s="37" t="str" cm="1">
        <f t="array" ref="AK542">IF(SUMPRODUCT(--(NOT(ISERR(SEARCH({"Cloud","Cluster","Container","Image","Instance","Pod","Snapshot","Volume"},AD542)))))&gt;0,"1","0")</f>
        <v>0</v>
      </c>
      <c r="AL542" s="37">
        <v>538</v>
      </c>
      <c r="AM542" s="37" t="str" cm="1">
        <f t="array" ref="AM542">IF(SUMPRODUCT(--(NOT(ISERR(SEARCH({"Drive","Firmware","Host","Kernel"},AD542)))))&gt;0,"1","0")</f>
        <v>0</v>
      </c>
      <c r="AN542" s="37">
        <v>0</v>
      </c>
      <c r="AO542" s="37">
        <v>2</v>
      </c>
      <c r="AP542" s="37">
        <f>parameters!$J$21*TechniqueData[[#This Row],[TAT Utility]]+parameters!$J$22*TechniqueData[[#This Row],[Count Utility]]</f>
        <v>0.36666666666666664</v>
      </c>
      <c r="AQ542" s="37">
        <f>(TechniqueData[[#This Row],[Total Top Att&amp;ck Score ]]-parameters!$D$19)/(parameters!$D$20-parameters!$D$19)</f>
        <v>35.883333333333333</v>
      </c>
      <c r="AR542" s="37">
        <f>IF(TechniqueData[[#This Row],[TAT Utility (unclipped)]]&gt;1,1, IF(TechniqueData[[#This Row],[TAT Utility (unclipped)]]&lt;0,0, TechniqueData[[#This Row],[TAT Utility (unclipped)]]) )</f>
        <v>1</v>
      </c>
      <c r="AS542" s="37">
        <f>(TechniqueData[[#This Row],[Ransomware (Total '# of ATT&amp;CK Observations)]]-parameters!$D$21)/(parameters!$D$22-parameters!$D$21)</f>
        <v>9.5238095238095233E-2</v>
      </c>
      <c r="AT542" s="37">
        <f>IF(TechniqueData[[#This Row],[Count Utility (unclipped)]]&gt;1,1, IF(TechniqueData[[#This Row],[Count Utility (unclipped)]]&lt;0,0, TechniqueData[[#This Row],[Count Utility (unclipped)]]) )</f>
        <v>9.5238095238095233E-2</v>
      </c>
      <c r="AU54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1.7563492063492063</v>
      </c>
    </row>
    <row r="543" spans="1:47" ht="17" x14ac:dyDescent="0.2">
      <c r="A543" s="37">
        <f>parameters!$J$21*TechniqueData[[#This Row],[TAT Utility]]+parameters!$J$22*TechniqueData[[#This Row],[Count Utility]]</f>
        <v>0.33333333333333331</v>
      </c>
      <c r="B543" s="37">
        <f t="shared" si="8"/>
        <v>128.39285714285714</v>
      </c>
      <c r="C543" s="37" t="s">
        <v>1840</v>
      </c>
      <c r="D543" s="58" t="s">
        <v>1835</v>
      </c>
      <c r="E543" s="37" t="s">
        <v>1841</v>
      </c>
      <c r="F543" s="37">
        <v>0</v>
      </c>
      <c r="G543" s="37">
        <v>1</v>
      </c>
      <c r="H543" s="37">
        <f>parameters!$J$10*TechniqueData[[#This Row],[Before Utility]]+parameters!$J$11*TechniqueData[[#This Row],[After Utility]]</f>
        <v>0.05</v>
      </c>
      <c r="I543" s="37">
        <f>(TechniqueData[[#This Row],[Num. TID Before]]-parameters!$D$8)/(parameters!$D$9-parameters!$D$8)</f>
        <v>0</v>
      </c>
      <c r="J543" s="37">
        <f>IF(TechniqueData[[#This Row],[Before Utility (unclipped)]]&gt;1,1, IF(TechniqueData[[#This Row],[Before Utility (unclipped)]]&lt;0,0, TechniqueData[[#This Row],[Before Utility (unclipped)]]))</f>
        <v>0</v>
      </c>
      <c r="K543" s="37">
        <f>(TechniqueData[[#This Row],[Num. TID After]]-parameters!$D$10)/(parameters!$D$11-parameters!$D$10)</f>
        <v>0.1</v>
      </c>
      <c r="L543" s="37">
        <f>IF(TechniqueData[[#This Row],[After Utility (unclipped)]]&gt;1,1, IF(TechniqueData[[#This Row],[After Utility (unclipped)]]&lt;0,0, TechniqueData[[#This Row],[After Utility (unclipped)]]))</f>
        <v>0.1</v>
      </c>
      <c r="M543" s="37">
        <v>0</v>
      </c>
      <c r="N543" s="68">
        <v>0</v>
      </c>
      <c r="O543" s="68">
        <v>0</v>
      </c>
      <c r="P543" s="68">
        <v>0</v>
      </c>
      <c r="Q543" s="68">
        <v>2</v>
      </c>
      <c r="R543" s="69"/>
      <c r="S543" s="69">
        <v>0</v>
      </c>
      <c r="T543" s="69"/>
      <c r="U543" s="69">
        <v>0</v>
      </c>
      <c r="V543" s="37">
        <f>parameters!$J$4*TechniqueData[[#This Row],[Mitigations Utility]] + parameters!$J$5*TechniqueData[[#This Row],[Detections Utility]]</f>
        <v>9.5238095238095229E-3</v>
      </c>
      <c r="W543" s="37">
        <v>0</v>
      </c>
      <c r="X543" s="37">
        <v>0</v>
      </c>
      <c r="Y543" s="37">
        <v>0</v>
      </c>
      <c r="Z543" s="37">
        <v>2</v>
      </c>
      <c r="AA543" s="37">
        <v>0.02</v>
      </c>
      <c r="AB543" s="37">
        <v>0.02</v>
      </c>
      <c r="AC543" s="37" t="s">
        <v>127</v>
      </c>
      <c r="AD543" s="58" t="s">
        <v>1842</v>
      </c>
      <c r="AE543" s="37" t="str" cm="1">
        <f t="array" ref="AE543">IF(SUMPRODUCT(--(NOT(ISERR(SEARCH({"Process","Command","Script","WMI","Module","Pipe","Service"},AD543)))))&gt;0,"1","0")</f>
        <v>0</v>
      </c>
      <c r="AF543" s="37">
        <v>539</v>
      </c>
      <c r="AG543" s="37" t="str" cm="1">
        <f t="array" ref="AG543">IF(SUMPRODUCT(--(NOT(ISERR(SEARCH({"Network","Firewall"},AD543)))))&gt;0,"1","0")</f>
        <v>0</v>
      </c>
      <c r="AH543" s="37">
        <v>539</v>
      </c>
      <c r="AI543" s="37" t="str" cm="1">
        <f t="array" ref="AI543">IF(SUMPRODUCT(--(NOT(ISERR(SEARCH({"File","Group","Logon","Schedule","User","Registry","Active","Application"},AD543)))))&gt;0,"1","0")</f>
        <v>0</v>
      </c>
      <c r="AJ543" s="37">
        <v>539</v>
      </c>
      <c r="AK543" s="37" t="str" cm="1">
        <f t="array" ref="AK543">IF(SUMPRODUCT(--(NOT(ISERR(SEARCH({"Cloud","Cluster","Container","Image","Instance","Pod","Snapshot","Volume"},AD543)))))&gt;0,"1","0")</f>
        <v>0</v>
      </c>
      <c r="AL543" s="37">
        <v>539</v>
      </c>
      <c r="AM543" s="37" t="str" cm="1">
        <f t="array" ref="AM543">IF(SUMPRODUCT(--(NOT(ISERR(SEARCH({"Drive","Firmware","Host","Kernel"},AD543)))))&gt;0,"1","0")</f>
        <v>0</v>
      </c>
      <c r="AN543" s="37">
        <v>0</v>
      </c>
      <c r="AO543" s="37">
        <v>1</v>
      </c>
      <c r="AP543" s="37">
        <f>parameters!$J$21*TechniqueData[[#This Row],[TAT Utility]]+parameters!$J$22*TechniqueData[[#This Row],[Count Utility]]</f>
        <v>0.33333333333333331</v>
      </c>
      <c r="AQ543" s="37">
        <f>(TechniqueData[[#This Row],[Total Top Att&amp;ck Score ]]-parameters!$D$19)/(parameters!$D$20-parameters!$D$19)</f>
        <v>42.797619047619044</v>
      </c>
      <c r="AR543" s="37">
        <f>IF(TechniqueData[[#This Row],[TAT Utility (unclipped)]]&gt;1,1, IF(TechniqueData[[#This Row],[TAT Utility (unclipped)]]&lt;0,0, TechniqueData[[#This Row],[TAT Utility (unclipped)]]) )</f>
        <v>1</v>
      </c>
      <c r="AS543" s="37">
        <f>(TechniqueData[[#This Row],[Ransomware (Total '# of ATT&amp;CK Observations)]]-parameters!$D$21)/(parameters!$D$22-parameters!$D$21)</f>
        <v>4.7619047619047616E-2</v>
      </c>
      <c r="AT543" s="37">
        <f>IF(TechniqueData[[#This Row],[Count Utility (unclipped)]]&gt;1,1, IF(TechniqueData[[#This Row],[Count Utility (unclipped)]]&lt;0,0, TechniqueData[[#This Row],[Count Utility (unclipped)]]) )</f>
        <v>4.7619047619047616E-2</v>
      </c>
      <c r="AU54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1.042800453514739</v>
      </c>
    </row>
    <row r="544" spans="1:47" ht="17" x14ac:dyDescent="0.2">
      <c r="A544" s="37">
        <f>parameters!$J$21*TechniqueData[[#This Row],[TAT Utility]]+parameters!$J$22*TechniqueData[[#This Row],[Count Utility]]</f>
        <v>0.3</v>
      </c>
      <c r="B544" s="37">
        <f t="shared" si="8"/>
        <v>108.05000000000001</v>
      </c>
      <c r="C544" s="37" t="s">
        <v>1843</v>
      </c>
      <c r="D544" s="58" t="s">
        <v>1835</v>
      </c>
      <c r="E544" s="37" t="s">
        <v>1844</v>
      </c>
      <c r="F544" s="37">
        <v>0</v>
      </c>
      <c r="G544" s="37">
        <v>1</v>
      </c>
      <c r="H544" s="37">
        <f>parameters!$J$10*TechniqueData[[#This Row],[Before Utility]]+parameters!$J$11*TechniqueData[[#This Row],[After Utility]]</f>
        <v>0.05</v>
      </c>
      <c r="I544" s="37">
        <f>(TechniqueData[[#This Row],[Num. TID Before]]-parameters!$D$8)/(parameters!$D$9-parameters!$D$8)</f>
        <v>0</v>
      </c>
      <c r="J544" s="37">
        <f>IF(TechniqueData[[#This Row],[Before Utility (unclipped)]]&gt;1,1, IF(TechniqueData[[#This Row],[Before Utility (unclipped)]]&lt;0,0, TechniqueData[[#This Row],[Before Utility (unclipped)]]))</f>
        <v>0</v>
      </c>
      <c r="K544" s="37">
        <f>(TechniqueData[[#This Row],[Num. TID After]]-parameters!$D$10)/(parameters!$D$11-parameters!$D$10)</f>
        <v>0.1</v>
      </c>
      <c r="L544" s="37">
        <f>IF(TechniqueData[[#This Row],[After Utility (unclipped)]]&gt;1,1, IF(TechniqueData[[#This Row],[After Utility (unclipped)]]&lt;0,0, TechniqueData[[#This Row],[After Utility (unclipped)]]))</f>
        <v>0.1</v>
      </c>
      <c r="M544" s="37">
        <v>0</v>
      </c>
      <c r="N544" s="68">
        <v>0</v>
      </c>
      <c r="O544" s="68">
        <v>0</v>
      </c>
      <c r="P544" s="68">
        <v>0</v>
      </c>
      <c r="Q544" s="68">
        <v>0</v>
      </c>
      <c r="R544" s="69"/>
      <c r="S544" s="69">
        <v>0</v>
      </c>
      <c r="T544" s="69"/>
      <c r="U544" s="69">
        <v>0</v>
      </c>
      <c r="V544" s="37">
        <f>parameters!$J$4*TechniqueData[[#This Row],[Mitigations Utility]] + parameters!$J$5*TechniqueData[[#This Row],[Detections Utility]]</f>
        <v>0</v>
      </c>
      <c r="W544" s="37">
        <v>0</v>
      </c>
      <c r="X544" s="37">
        <v>0</v>
      </c>
      <c r="Y544" s="37">
        <v>0</v>
      </c>
      <c r="Z544" s="37">
        <v>0</v>
      </c>
      <c r="AA544" s="37">
        <v>0</v>
      </c>
      <c r="AB544" s="37">
        <v>0</v>
      </c>
      <c r="AC544" s="37" t="s">
        <v>127</v>
      </c>
      <c r="AD544" s="58" t="s">
        <v>1808</v>
      </c>
      <c r="AE544" s="37" t="str" cm="1">
        <f t="array" ref="AE544">IF(SUMPRODUCT(--(NOT(ISERR(SEARCH({"Process","Command","Script","WMI","Module","Pipe","Service"},AD544)))))&gt;0,"1","0")</f>
        <v>0</v>
      </c>
      <c r="AF544" s="37">
        <v>540</v>
      </c>
      <c r="AG544" s="37" t="str" cm="1">
        <f t="array" ref="AG544">IF(SUMPRODUCT(--(NOT(ISERR(SEARCH({"Network","Firewall"},AD544)))))&gt;0,"1","0")</f>
        <v>0</v>
      </c>
      <c r="AH544" s="37">
        <v>540</v>
      </c>
      <c r="AI544" s="37" t="str" cm="1">
        <f t="array" ref="AI544">IF(SUMPRODUCT(--(NOT(ISERR(SEARCH({"File","Group","Logon","Schedule","User","Registry","Active","Application"},AD544)))))&gt;0,"1","0")</f>
        <v>0</v>
      </c>
      <c r="AJ544" s="37">
        <v>540</v>
      </c>
      <c r="AK544" s="37" t="str" cm="1">
        <f t="array" ref="AK544">IF(SUMPRODUCT(--(NOT(ISERR(SEARCH({"Cloud","Cluster","Container","Image","Instance","Pod","Snapshot","Volume"},AD544)))))&gt;0,"1","0")</f>
        <v>0</v>
      </c>
      <c r="AL544" s="37">
        <v>540</v>
      </c>
      <c r="AM544" s="37" t="str" cm="1">
        <f t="array" ref="AM544">IF(SUMPRODUCT(--(NOT(ISERR(SEARCH({"Drive","Firmware","Host","Kernel"},AD544)))))&gt;0,"1","0")</f>
        <v>0</v>
      </c>
      <c r="AN544" s="37">
        <v>0</v>
      </c>
      <c r="AO544" s="37">
        <v>0</v>
      </c>
      <c r="AP544" s="37">
        <f>parameters!$J$21*TechniqueData[[#This Row],[TAT Utility]]+parameters!$J$22*TechniqueData[[#This Row],[Count Utility]]</f>
        <v>0.3</v>
      </c>
      <c r="AQ544" s="37">
        <f>(TechniqueData[[#This Row],[Total Top Att&amp;ck Score ]]-parameters!$D$19)/(parameters!$D$20-parameters!$D$19)</f>
        <v>36.016666666666673</v>
      </c>
      <c r="AR544" s="37">
        <f>IF(TechniqueData[[#This Row],[TAT Utility (unclipped)]]&gt;1,1, IF(TechniqueData[[#This Row],[TAT Utility (unclipped)]]&lt;0,0, TechniqueData[[#This Row],[TAT Utility (unclipped)]]) )</f>
        <v>1</v>
      </c>
      <c r="AS544" s="37">
        <f>(TechniqueData[[#This Row],[Ransomware (Total '# of ATT&amp;CK Observations)]]-parameters!$D$21)/(parameters!$D$22-parameters!$D$21)</f>
        <v>0</v>
      </c>
      <c r="AT544" s="37">
        <f>IF(TechniqueData[[#This Row],[Count Utility (unclipped)]]&gt;1,1, IF(TechniqueData[[#This Row],[Count Utility (unclipped)]]&lt;0,0, TechniqueData[[#This Row],[Count Utility (unclipped)]]) )</f>
        <v>0</v>
      </c>
      <c r="AU54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5" spans="1:47" ht="17" x14ac:dyDescent="0.2">
      <c r="A545" s="37">
        <f>parameters!$J$21*TechniqueData[[#This Row],[TAT Utility]]+parameters!$J$22*TechniqueData[[#This Row],[Count Utility]]</f>
        <v>0.3</v>
      </c>
      <c r="B545" s="37">
        <f t="shared" si="8"/>
        <v>139.17857142857142</v>
      </c>
      <c r="C545" s="37" t="s">
        <v>1845</v>
      </c>
      <c r="D545" s="58" t="s">
        <v>1835</v>
      </c>
      <c r="E545" s="37" t="s">
        <v>1846</v>
      </c>
      <c r="F545" s="37">
        <v>0</v>
      </c>
      <c r="G545" s="37">
        <v>1</v>
      </c>
      <c r="H545" s="37">
        <f>parameters!$J$10*TechniqueData[[#This Row],[Before Utility]]+parameters!$J$11*TechniqueData[[#This Row],[After Utility]]</f>
        <v>0.05</v>
      </c>
      <c r="I545" s="37">
        <f>(TechniqueData[[#This Row],[Num. TID Before]]-parameters!$D$8)/(parameters!$D$9-parameters!$D$8)</f>
        <v>0</v>
      </c>
      <c r="J545" s="37">
        <f>IF(TechniqueData[[#This Row],[Before Utility (unclipped)]]&gt;1,1, IF(TechniqueData[[#This Row],[Before Utility (unclipped)]]&lt;0,0, TechniqueData[[#This Row],[Before Utility (unclipped)]]))</f>
        <v>0</v>
      </c>
      <c r="K545" s="37">
        <f>(TechniqueData[[#This Row],[Num. TID After]]-parameters!$D$10)/(parameters!$D$11-parameters!$D$10)</f>
        <v>0.1</v>
      </c>
      <c r="L545" s="37">
        <f>IF(TechniqueData[[#This Row],[After Utility (unclipped)]]&gt;1,1, IF(TechniqueData[[#This Row],[After Utility (unclipped)]]&lt;0,0, TechniqueData[[#This Row],[After Utility (unclipped)]]))</f>
        <v>0.1</v>
      </c>
      <c r="M545" s="37">
        <v>0</v>
      </c>
      <c r="N545" s="68">
        <v>0</v>
      </c>
      <c r="O545" s="68">
        <v>2</v>
      </c>
      <c r="P545" s="68">
        <v>1</v>
      </c>
      <c r="Q545" s="68">
        <v>0</v>
      </c>
      <c r="R545" s="69"/>
      <c r="S545" s="69">
        <v>0</v>
      </c>
      <c r="T545" s="69"/>
      <c r="U545" s="69">
        <v>0</v>
      </c>
      <c r="V545" s="37">
        <f>parameters!$J$4*TechniqueData[[#This Row],[Mitigations Utility]] + parameters!$J$5*TechniqueData[[#This Row],[Detections Utility]]</f>
        <v>1.4285714285714284E-2</v>
      </c>
      <c r="W545" s="37">
        <v>0</v>
      </c>
      <c r="X545" s="37">
        <v>0</v>
      </c>
      <c r="Y545" s="37">
        <v>0</v>
      </c>
      <c r="Z545" s="37">
        <v>3</v>
      </c>
      <c r="AA545" s="37">
        <v>0.03</v>
      </c>
      <c r="AB545" s="37">
        <v>0.03</v>
      </c>
      <c r="AC545" s="37" t="s">
        <v>127</v>
      </c>
      <c r="AD545" s="58"/>
      <c r="AE545" s="37" t="str" cm="1">
        <f t="array" ref="AE545">IF(SUMPRODUCT(--(NOT(ISERR(SEARCH({"Process","Command","Script","WMI","Module","Pipe","Service"},AD545)))))&gt;0,"1","0")</f>
        <v>0</v>
      </c>
      <c r="AF545" s="37">
        <v>541</v>
      </c>
      <c r="AG545" s="37" t="str" cm="1">
        <f t="array" ref="AG545">IF(SUMPRODUCT(--(NOT(ISERR(SEARCH({"Network","Firewall"},AD545)))))&gt;0,"1","0")</f>
        <v>0</v>
      </c>
      <c r="AH545" s="37">
        <v>541</v>
      </c>
      <c r="AI545" s="37" t="str" cm="1">
        <f t="array" ref="AI545">IF(SUMPRODUCT(--(NOT(ISERR(SEARCH({"File","Group","Logon","Schedule","User","Registry","Active","Application"},AD545)))))&gt;0,"1","0")</f>
        <v>0</v>
      </c>
      <c r="AJ545" s="37">
        <v>541</v>
      </c>
      <c r="AK545" s="37" t="str" cm="1">
        <f t="array" ref="AK545">IF(SUMPRODUCT(--(NOT(ISERR(SEARCH({"Cloud","Cluster","Container","Image","Instance","Pod","Snapshot","Volume"},AD545)))))&gt;0,"1","0")</f>
        <v>0</v>
      </c>
      <c r="AL545" s="37">
        <v>541</v>
      </c>
      <c r="AM545" s="37" t="str" cm="1">
        <f t="array" ref="AM545">IF(SUMPRODUCT(--(NOT(ISERR(SEARCH({"Drive","Firmware","Host","Kernel"},AD545)))))&gt;0,"1","0")</f>
        <v>0</v>
      </c>
      <c r="AN545" s="37">
        <v>0</v>
      </c>
      <c r="AO545" s="37">
        <v>0</v>
      </c>
      <c r="AP545" s="37">
        <f>parameters!$J$21*TechniqueData[[#This Row],[TAT Utility]]+parameters!$J$22*TechniqueData[[#This Row],[Count Utility]]</f>
        <v>0.3</v>
      </c>
      <c r="AQ545" s="37">
        <f>(TechniqueData[[#This Row],[Total Top Att&amp;ck Score ]]-parameters!$D$19)/(parameters!$D$20-parameters!$D$19)</f>
        <v>46.392857142857139</v>
      </c>
      <c r="AR545" s="37">
        <f>IF(TechniqueData[[#This Row],[TAT Utility (unclipped)]]&gt;1,1, IF(TechniqueData[[#This Row],[TAT Utility (unclipped)]]&lt;0,0, TechniqueData[[#This Row],[TAT Utility (unclipped)]]) )</f>
        <v>1</v>
      </c>
      <c r="AS545" s="37">
        <f>(TechniqueData[[#This Row],[Ransomware (Total '# of ATT&amp;CK Observations)]]-parameters!$D$21)/(parameters!$D$22-parameters!$D$21)</f>
        <v>0</v>
      </c>
      <c r="AT545" s="37">
        <f>IF(TechniqueData[[#This Row],[Count Utility (unclipped)]]&gt;1,1, IF(TechniqueData[[#This Row],[Count Utility (unclipped)]]&lt;0,0, TechniqueData[[#This Row],[Count Utility (unclipped)]]) )</f>
        <v>0</v>
      </c>
      <c r="AU54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6" spans="1:47" ht="51" x14ac:dyDescent="0.2">
      <c r="A546" s="37">
        <f>parameters!$J$21*TechniqueData[[#This Row],[TAT Utility]]+parameters!$J$22*TechniqueData[[#This Row],[Count Utility]]</f>
        <v>0.33333333333333331</v>
      </c>
      <c r="B546" s="37">
        <f t="shared" si="8"/>
        <v>118.77857142857142</v>
      </c>
      <c r="C546" s="37" t="s">
        <v>1847</v>
      </c>
      <c r="D546" s="58" t="s">
        <v>1848</v>
      </c>
      <c r="E546" s="37"/>
      <c r="F546" s="37">
        <v>0</v>
      </c>
      <c r="G546" s="37">
        <v>1</v>
      </c>
      <c r="H546" s="37">
        <f>parameters!$J$10*TechniqueData[[#This Row],[Before Utility]]+parameters!$J$11*TechniqueData[[#This Row],[After Utility]]</f>
        <v>0.05</v>
      </c>
      <c r="I546" s="37">
        <f>(TechniqueData[[#This Row],[Num. TID Before]]-parameters!$D$8)/(parameters!$D$9-parameters!$D$8)</f>
        <v>0</v>
      </c>
      <c r="J546" s="37">
        <f>IF(TechniqueData[[#This Row],[Before Utility (unclipped)]]&gt;1,1, IF(TechniqueData[[#This Row],[Before Utility (unclipped)]]&lt;0,0, TechniqueData[[#This Row],[Before Utility (unclipped)]]))</f>
        <v>0</v>
      </c>
      <c r="K546" s="37">
        <f>(TechniqueData[[#This Row],[Num. TID After]]-parameters!$D$10)/(parameters!$D$11-parameters!$D$10)</f>
        <v>0.1</v>
      </c>
      <c r="L546" s="37">
        <f>IF(TechniqueData[[#This Row],[After Utility (unclipped)]]&gt;1,1, IF(TechniqueData[[#This Row],[After Utility (unclipped)]]&lt;0,0, TechniqueData[[#This Row],[After Utility (unclipped)]]))</f>
        <v>0.1</v>
      </c>
      <c r="M546" s="37">
        <v>0</v>
      </c>
      <c r="N546" s="68">
        <v>0</v>
      </c>
      <c r="O546" s="68">
        <v>1</v>
      </c>
      <c r="P546" s="68">
        <v>0</v>
      </c>
      <c r="Q546" s="68">
        <v>0</v>
      </c>
      <c r="R546" s="69"/>
      <c r="S546" s="69">
        <v>0</v>
      </c>
      <c r="T546" s="69"/>
      <c r="U546" s="69">
        <v>0</v>
      </c>
      <c r="V546" s="37">
        <f>parameters!$J$4*TechniqueData[[#This Row],[Mitigations Utility]] + parameters!$J$5*TechniqueData[[#This Row],[Detections Utility]]</f>
        <v>4.7619047619047615E-3</v>
      </c>
      <c r="W546" s="37">
        <v>0</v>
      </c>
      <c r="X546" s="37">
        <v>0</v>
      </c>
      <c r="Y546" s="37">
        <v>0</v>
      </c>
      <c r="Z546" s="37">
        <v>1</v>
      </c>
      <c r="AA546" s="37">
        <v>0.01</v>
      </c>
      <c r="AB546" s="37">
        <v>0.01</v>
      </c>
      <c r="AC546" s="37" t="s">
        <v>127</v>
      </c>
      <c r="AD546" s="58" t="s">
        <v>1849</v>
      </c>
      <c r="AE546" s="37" t="str" cm="1">
        <f t="array" ref="AE546">IF(SUMPRODUCT(--(NOT(ISERR(SEARCH({"Process","Command","Script","WMI","Module","Pipe","Service"},AD546)))))&gt;0,"1","0")</f>
        <v>0</v>
      </c>
      <c r="AF546" s="37">
        <v>542</v>
      </c>
      <c r="AG546" s="37" t="str" cm="1">
        <f t="array" ref="AG546">IF(SUMPRODUCT(--(NOT(ISERR(SEARCH({"Network","Firewall"},AD546)))))&gt;0,"1","0")</f>
        <v>0</v>
      </c>
      <c r="AH546" s="37">
        <v>542</v>
      </c>
      <c r="AI546" s="37" t="str" cm="1">
        <f t="array" ref="AI546">IF(SUMPRODUCT(--(NOT(ISERR(SEARCH({"File","Group","Logon","Schedule","User","Registry","Active","Application"},AD546)))))&gt;0,"1","0")</f>
        <v>0</v>
      </c>
      <c r="AJ546" s="37">
        <v>542</v>
      </c>
      <c r="AK546" s="37" t="str" cm="1">
        <f t="array" ref="AK546">IF(SUMPRODUCT(--(NOT(ISERR(SEARCH({"Cloud","Cluster","Container","Image","Instance","Pod","Snapshot","Volume"},AD546)))))&gt;0,"1","0")</f>
        <v>0</v>
      </c>
      <c r="AL546" s="37">
        <v>542</v>
      </c>
      <c r="AM546" s="37" t="str" cm="1">
        <f t="array" ref="AM546">IF(SUMPRODUCT(--(NOT(ISERR(SEARCH({"Drive","Firmware","Host","Kernel"},AD546)))))&gt;0,"1","0")</f>
        <v>0</v>
      </c>
      <c r="AN546" s="37">
        <v>0</v>
      </c>
      <c r="AO546" s="37">
        <v>1</v>
      </c>
      <c r="AP546" s="37">
        <f>parameters!$J$21*TechniqueData[[#This Row],[TAT Utility]]+parameters!$J$22*TechniqueData[[#This Row],[Count Utility]]</f>
        <v>0.33333333333333331</v>
      </c>
      <c r="AQ546" s="37">
        <f>(TechniqueData[[#This Row],[Total Top Att&amp;ck Score ]]-parameters!$D$19)/(parameters!$D$20-parameters!$D$19)</f>
        <v>39.592857142857142</v>
      </c>
      <c r="AR546" s="37">
        <f>IF(TechniqueData[[#This Row],[TAT Utility (unclipped)]]&gt;1,1, IF(TechniqueData[[#This Row],[TAT Utility (unclipped)]]&lt;0,0, TechniqueData[[#This Row],[TAT Utility (unclipped)]]) )</f>
        <v>1</v>
      </c>
      <c r="AS546" s="37">
        <f>(TechniqueData[[#This Row],[Ransomware (Total '# of ATT&amp;CK Observations)]]-parameters!$D$21)/(parameters!$D$22-parameters!$D$21)</f>
        <v>4.7619047619047616E-2</v>
      </c>
      <c r="AT546" s="37">
        <f>IF(TechniqueData[[#This Row],[Count Utility (unclipped)]]&gt;1,1, IF(TechniqueData[[#This Row],[Count Utility (unclipped)]]&lt;0,0, TechniqueData[[#This Row],[Count Utility (unclipped)]]) )</f>
        <v>4.7619047619047616E-2</v>
      </c>
      <c r="AU54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0.9664965986394557</v>
      </c>
    </row>
    <row r="547" spans="1:47" ht="34" x14ac:dyDescent="0.2">
      <c r="A547" s="37">
        <f>parameters!$J$21*TechniqueData[[#This Row],[TAT Utility]]+parameters!$J$22*TechniqueData[[#This Row],[Count Utility]]</f>
        <v>0.33333333333333331</v>
      </c>
      <c r="B547" s="37">
        <f t="shared" si="8"/>
        <v>201.77857142857144</v>
      </c>
      <c r="C547" s="37" t="s">
        <v>1850</v>
      </c>
      <c r="D547" s="58" t="s">
        <v>1848</v>
      </c>
      <c r="E547" s="37" t="s">
        <v>1838</v>
      </c>
      <c r="F547" s="37">
        <v>0</v>
      </c>
      <c r="G547" s="37">
        <v>1</v>
      </c>
      <c r="H547" s="37">
        <f>parameters!$J$10*TechniqueData[[#This Row],[Before Utility]]+parameters!$J$11*TechniqueData[[#This Row],[After Utility]]</f>
        <v>0.05</v>
      </c>
      <c r="I547" s="37">
        <f>(TechniqueData[[#This Row],[Num. TID Before]]-parameters!$D$8)/(parameters!$D$9-parameters!$D$8)</f>
        <v>0</v>
      </c>
      <c r="J547" s="37">
        <f>IF(TechniqueData[[#This Row],[Before Utility (unclipped)]]&gt;1,1, IF(TechniqueData[[#This Row],[Before Utility (unclipped)]]&lt;0,0, TechniqueData[[#This Row],[Before Utility (unclipped)]]))</f>
        <v>0</v>
      </c>
      <c r="K547" s="37">
        <f>(TechniqueData[[#This Row],[Num. TID After]]-parameters!$D$10)/(parameters!$D$11-parameters!$D$10)</f>
        <v>0.1</v>
      </c>
      <c r="L547" s="37">
        <f>IF(TechniqueData[[#This Row],[After Utility (unclipped)]]&gt;1,1, IF(TechniqueData[[#This Row],[After Utility (unclipped)]]&lt;0,0, TechniqueData[[#This Row],[After Utility (unclipped)]]))</f>
        <v>0.1</v>
      </c>
      <c r="M547" s="37">
        <v>0</v>
      </c>
      <c r="N547" s="68">
        <v>0</v>
      </c>
      <c r="O547" s="68">
        <v>7</v>
      </c>
      <c r="P547" s="68">
        <v>0</v>
      </c>
      <c r="Q547" s="68">
        <v>2</v>
      </c>
      <c r="R547" s="69"/>
      <c r="S547" s="69">
        <v>0</v>
      </c>
      <c r="T547" s="69"/>
      <c r="U547" s="69">
        <v>0</v>
      </c>
      <c r="V547" s="37">
        <f>parameters!$J$4*TechniqueData[[#This Row],[Mitigations Utility]] + parameters!$J$5*TechniqueData[[#This Row],[Detections Utility]]</f>
        <v>4.2857142857142851E-2</v>
      </c>
      <c r="W547" s="37">
        <v>0</v>
      </c>
      <c r="X547" s="37">
        <v>0</v>
      </c>
      <c r="Y547" s="37">
        <v>0</v>
      </c>
      <c r="Z547" s="37">
        <v>9</v>
      </c>
      <c r="AA547" s="37">
        <v>0.09</v>
      </c>
      <c r="AB547" s="37">
        <v>0.09</v>
      </c>
      <c r="AC547" s="37" t="s">
        <v>127</v>
      </c>
      <c r="AD547" s="58" t="s">
        <v>1839</v>
      </c>
      <c r="AE547" s="37" t="str" cm="1">
        <f t="array" ref="AE547">IF(SUMPRODUCT(--(NOT(ISERR(SEARCH({"Process","Command","Script","WMI","Module","Pipe","Service"},AD547)))))&gt;0,"1","0")</f>
        <v>0</v>
      </c>
      <c r="AF547" s="37">
        <v>543</v>
      </c>
      <c r="AG547" s="37" t="str" cm="1">
        <f t="array" ref="AG547">IF(SUMPRODUCT(--(NOT(ISERR(SEARCH({"Network","Firewall"},AD547)))))&gt;0,"1","0")</f>
        <v>0</v>
      </c>
      <c r="AH547" s="37">
        <v>543</v>
      </c>
      <c r="AI547" s="37" t="str" cm="1">
        <f t="array" ref="AI547">IF(SUMPRODUCT(--(NOT(ISERR(SEARCH({"File","Group","Logon","Schedule","User","Registry","Active","Application"},AD547)))))&gt;0,"1","0")</f>
        <v>0</v>
      </c>
      <c r="AJ547" s="37">
        <v>543</v>
      </c>
      <c r="AK547" s="37" t="str" cm="1">
        <f t="array" ref="AK547">IF(SUMPRODUCT(--(NOT(ISERR(SEARCH({"Cloud","Cluster","Container","Image","Instance","Pod","Snapshot","Volume"},AD547)))))&gt;0,"1","0")</f>
        <v>0</v>
      </c>
      <c r="AL547" s="37">
        <v>543</v>
      </c>
      <c r="AM547" s="37" t="str" cm="1">
        <f t="array" ref="AM547">IF(SUMPRODUCT(--(NOT(ISERR(SEARCH({"Drive","Firmware","Host","Kernel"},AD547)))))&gt;0,"1","0")</f>
        <v>0</v>
      </c>
      <c r="AN547" s="37">
        <v>0</v>
      </c>
      <c r="AO547" s="37">
        <v>1</v>
      </c>
      <c r="AP547" s="37">
        <f>parameters!$J$21*TechniqueData[[#This Row],[TAT Utility]]+parameters!$J$22*TechniqueData[[#This Row],[Count Utility]]</f>
        <v>0.33333333333333331</v>
      </c>
      <c r="AQ547" s="37">
        <f>(TechniqueData[[#This Row],[Total Top Att&amp;ck Score ]]-parameters!$D$19)/(parameters!$D$20-parameters!$D$19)</f>
        <v>67.259523809523813</v>
      </c>
      <c r="AR547" s="37">
        <f>IF(TechniqueData[[#This Row],[TAT Utility (unclipped)]]&gt;1,1, IF(TechniqueData[[#This Row],[TAT Utility (unclipped)]]&lt;0,0, TechniqueData[[#This Row],[TAT Utility (unclipped)]]) )</f>
        <v>1</v>
      </c>
      <c r="AS547" s="37">
        <f>(TechniqueData[[#This Row],[Ransomware (Total '# of ATT&amp;CK Observations)]]-parameters!$D$21)/(parameters!$D$22-parameters!$D$21)</f>
        <v>4.7619047619047616E-2</v>
      </c>
      <c r="AT547" s="37">
        <f>IF(TechniqueData[[#This Row],[Count Utility (unclipped)]]&gt;1,1, IF(TechniqueData[[#This Row],[Count Utility (unclipped)]]&lt;0,0, TechniqueData[[#This Row],[Count Utility (unclipped)]]) )</f>
        <v>4.7619047619047616E-2</v>
      </c>
      <c r="AU54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1.6252267573696144</v>
      </c>
    </row>
    <row r="548" spans="1:47" ht="17" x14ac:dyDescent="0.2">
      <c r="A548" s="37">
        <f>parameters!$J$21*TechniqueData[[#This Row],[TAT Utility]]+parameters!$J$22*TechniqueData[[#This Row],[Count Utility]]</f>
        <v>0.33333333333333331</v>
      </c>
      <c r="B548" s="37">
        <f t="shared" si="8"/>
        <v>108.85000000000001</v>
      </c>
      <c r="C548" s="37" t="s">
        <v>1851</v>
      </c>
      <c r="D548" s="58" t="s">
        <v>1848</v>
      </c>
      <c r="E548" s="37" t="s">
        <v>1852</v>
      </c>
      <c r="F548" s="37">
        <v>0</v>
      </c>
      <c r="G548" s="37">
        <v>1</v>
      </c>
      <c r="H548" s="37">
        <f>parameters!$J$10*TechniqueData[[#This Row],[Before Utility]]+parameters!$J$11*TechniqueData[[#This Row],[After Utility]]</f>
        <v>0.05</v>
      </c>
      <c r="I548" s="37">
        <f>(TechniqueData[[#This Row],[Num. TID Before]]-parameters!$D$8)/(parameters!$D$9-parameters!$D$8)</f>
        <v>0</v>
      </c>
      <c r="J548" s="37">
        <f>IF(TechniqueData[[#This Row],[Before Utility (unclipped)]]&gt;1,1, IF(TechniqueData[[#This Row],[Before Utility (unclipped)]]&lt;0,0, TechniqueData[[#This Row],[Before Utility (unclipped)]]))</f>
        <v>0</v>
      </c>
      <c r="K548" s="37">
        <f>(TechniqueData[[#This Row],[Num. TID After]]-parameters!$D$10)/(parameters!$D$11-parameters!$D$10)</f>
        <v>0.1</v>
      </c>
      <c r="L548" s="37">
        <f>IF(TechniqueData[[#This Row],[After Utility (unclipped)]]&gt;1,1, IF(TechniqueData[[#This Row],[After Utility (unclipped)]]&lt;0,0, TechniqueData[[#This Row],[After Utility (unclipped)]]))</f>
        <v>0.1</v>
      </c>
      <c r="M548" s="37">
        <v>0</v>
      </c>
      <c r="N548" s="68">
        <v>0</v>
      </c>
      <c r="O548" s="68">
        <v>0</v>
      </c>
      <c r="P548" s="68">
        <v>0</v>
      </c>
      <c r="Q548" s="68">
        <v>0</v>
      </c>
      <c r="R548" s="69"/>
      <c r="S548" s="69">
        <v>0</v>
      </c>
      <c r="T548" s="69"/>
      <c r="U548" s="69">
        <v>0</v>
      </c>
      <c r="V548" s="37">
        <f>parameters!$J$4*TechniqueData[[#This Row],[Mitigations Utility]] + parameters!$J$5*TechniqueData[[#This Row],[Detections Utility]]</f>
        <v>0</v>
      </c>
      <c r="W548" s="37">
        <v>0</v>
      </c>
      <c r="X548" s="37">
        <v>0</v>
      </c>
      <c r="Y548" s="37">
        <v>0</v>
      </c>
      <c r="Z548" s="37">
        <v>0</v>
      </c>
      <c r="AA548" s="37">
        <v>0</v>
      </c>
      <c r="AB548" s="37">
        <v>0</v>
      </c>
      <c r="AC548" s="37" t="s">
        <v>127</v>
      </c>
      <c r="AD548" s="58" t="s">
        <v>1842</v>
      </c>
      <c r="AE548" s="37" t="str" cm="1">
        <f t="array" ref="AE548">IF(SUMPRODUCT(--(NOT(ISERR(SEARCH({"Process","Command","Script","WMI","Module","Pipe","Service"},AD548)))))&gt;0,"1","0")</f>
        <v>0</v>
      </c>
      <c r="AF548" s="37">
        <v>544</v>
      </c>
      <c r="AG548" s="37" t="str" cm="1">
        <f t="array" ref="AG548">IF(SUMPRODUCT(--(NOT(ISERR(SEARCH({"Network","Firewall"},AD548)))))&gt;0,"1","0")</f>
        <v>0</v>
      </c>
      <c r="AH548" s="37">
        <v>544</v>
      </c>
      <c r="AI548" s="37" t="str" cm="1">
        <f t="array" ref="AI548">IF(SUMPRODUCT(--(NOT(ISERR(SEARCH({"File","Group","Logon","Schedule","User","Registry","Active","Application"},AD548)))))&gt;0,"1","0")</f>
        <v>0</v>
      </c>
      <c r="AJ548" s="37">
        <v>544</v>
      </c>
      <c r="AK548" s="37" t="str" cm="1">
        <f t="array" ref="AK548">IF(SUMPRODUCT(--(NOT(ISERR(SEARCH({"Cloud","Cluster","Container","Image","Instance","Pod","Snapshot","Volume"},AD548)))))&gt;0,"1","0")</f>
        <v>0</v>
      </c>
      <c r="AL548" s="37">
        <v>544</v>
      </c>
      <c r="AM548" s="37" t="str" cm="1">
        <f t="array" ref="AM548">IF(SUMPRODUCT(--(NOT(ISERR(SEARCH({"Drive","Firmware","Host","Kernel"},AD548)))))&gt;0,"1","0")</f>
        <v>0</v>
      </c>
      <c r="AN548" s="37">
        <v>0</v>
      </c>
      <c r="AO548" s="37">
        <v>1</v>
      </c>
      <c r="AP548" s="37">
        <f>parameters!$J$21*TechniqueData[[#This Row],[TAT Utility]]+parameters!$J$22*TechniqueData[[#This Row],[Count Utility]]</f>
        <v>0.33333333333333331</v>
      </c>
      <c r="AQ548" s="37">
        <f>(TechniqueData[[#This Row],[Total Top Att&amp;ck Score ]]-parameters!$D$19)/(parameters!$D$20-parameters!$D$19)</f>
        <v>36.283333333333339</v>
      </c>
      <c r="AR548" s="37">
        <f>IF(TechniqueData[[#This Row],[TAT Utility (unclipped)]]&gt;1,1, IF(TechniqueData[[#This Row],[TAT Utility (unclipped)]]&lt;0,0, TechniqueData[[#This Row],[TAT Utility (unclipped)]]) )</f>
        <v>1</v>
      </c>
      <c r="AS548" s="37">
        <f>(TechniqueData[[#This Row],[Ransomware (Total '# of ATT&amp;CK Observations)]]-parameters!$D$21)/(parameters!$D$22-parameters!$D$21)</f>
        <v>4.7619047619047616E-2</v>
      </c>
      <c r="AT548" s="37">
        <f>IF(TechniqueData[[#This Row],[Count Utility (unclipped)]]&gt;1,1, IF(TechniqueData[[#This Row],[Count Utility (unclipped)]]&lt;0,0, TechniqueData[[#This Row],[Count Utility (unclipped)]]) )</f>
        <v>4.7619047619047616E-2</v>
      </c>
      <c r="AU54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0.88769841269841276</v>
      </c>
    </row>
    <row r="549" spans="1:47" ht="17" x14ac:dyDescent="0.2">
      <c r="A549" s="37">
        <f>parameters!$J$21*TechniqueData[[#This Row],[TAT Utility]]+parameters!$J$22*TechniqueData[[#This Row],[Count Utility]]</f>
        <v>0.36666666666666664</v>
      </c>
      <c r="B549" s="37">
        <f t="shared" si="8"/>
        <v>129.82142857142858</v>
      </c>
      <c r="C549" s="37" t="s">
        <v>1853</v>
      </c>
      <c r="D549" s="58" t="s">
        <v>1848</v>
      </c>
      <c r="E549" s="37" t="s">
        <v>1841</v>
      </c>
      <c r="F549" s="37">
        <v>0</v>
      </c>
      <c r="G549" s="37">
        <v>1</v>
      </c>
      <c r="H549" s="37">
        <f>parameters!$J$10*TechniqueData[[#This Row],[Before Utility]]+parameters!$J$11*TechniqueData[[#This Row],[After Utility]]</f>
        <v>0.05</v>
      </c>
      <c r="I549" s="37">
        <f>(TechniqueData[[#This Row],[Num. TID Before]]-parameters!$D$8)/(parameters!$D$9-parameters!$D$8)</f>
        <v>0</v>
      </c>
      <c r="J549" s="37">
        <f>IF(TechniqueData[[#This Row],[Before Utility (unclipped)]]&gt;1,1, IF(TechniqueData[[#This Row],[Before Utility (unclipped)]]&lt;0,0, TechniqueData[[#This Row],[Before Utility (unclipped)]]))</f>
        <v>0</v>
      </c>
      <c r="K549" s="37">
        <f>(TechniqueData[[#This Row],[Num. TID After]]-parameters!$D$10)/(parameters!$D$11-parameters!$D$10)</f>
        <v>0.1</v>
      </c>
      <c r="L549" s="37">
        <f>IF(TechniqueData[[#This Row],[After Utility (unclipped)]]&gt;1,1, IF(TechniqueData[[#This Row],[After Utility (unclipped)]]&lt;0,0, TechniqueData[[#This Row],[After Utility (unclipped)]]))</f>
        <v>0.1</v>
      </c>
      <c r="M549" s="37">
        <v>0</v>
      </c>
      <c r="N549" s="68">
        <v>0</v>
      </c>
      <c r="O549" s="68">
        <v>0</v>
      </c>
      <c r="P549" s="68">
        <v>0</v>
      </c>
      <c r="Q549" s="68">
        <v>2</v>
      </c>
      <c r="R549" s="69"/>
      <c r="S549" s="69">
        <v>0</v>
      </c>
      <c r="T549" s="69"/>
      <c r="U549" s="69">
        <v>0</v>
      </c>
      <c r="V549" s="37">
        <f>parameters!$J$4*TechniqueData[[#This Row],[Mitigations Utility]] + parameters!$J$5*TechniqueData[[#This Row],[Detections Utility]]</f>
        <v>9.5238095238095229E-3</v>
      </c>
      <c r="W549" s="37">
        <v>0</v>
      </c>
      <c r="X549" s="37">
        <v>0</v>
      </c>
      <c r="Y549" s="37">
        <v>0</v>
      </c>
      <c r="Z549" s="37">
        <v>2</v>
      </c>
      <c r="AA549" s="37">
        <v>0.02</v>
      </c>
      <c r="AB549" s="37">
        <v>0.02</v>
      </c>
      <c r="AC549" s="37" t="s">
        <v>127</v>
      </c>
      <c r="AD549" s="58" t="s">
        <v>1842</v>
      </c>
      <c r="AE549" s="37" t="str" cm="1">
        <f t="array" ref="AE549">IF(SUMPRODUCT(--(NOT(ISERR(SEARCH({"Process","Command","Script","WMI","Module","Pipe","Service"},AD549)))))&gt;0,"1","0")</f>
        <v>0</v>
      </c>
      <c r="AF549" s="37">
        <v>545</v>
      </c>
      <c r="AG549" s="37" t="str" cm="1">
        <f t="array" ref="AG549">IF(SUMPRODUCT(--(NOT(ISERR(SEARCH({"Network","Firewall"},AD549)))))&gt;0,"1","0")</f>
        <v>0</v>
      </c>
      <c r="AH549" s="37">
        <v>545</v>
      </c>
      <c r="AI549" s="37" t="str" cm="1">
        <f t="array" ref="AI549">IF(SUMPRODUCT(--(NOT(ISERR(SEARCH({"File","Group","Logon","Schedule","User","Registry","Active","Application"},AD549)))))&gt;0,"1","0")</f>
        <v>0</v>
      </c>
      <c r="AJ549" s="37">
        <v>545</v>
      </c>
      <c r="AK549" s="37" t="str" cm="1">
        <f t="array" ref="AK549">IF(SUMPRODUCT(--(NOT(ISERR(SEARCH({"Cloud","Cluster","Container","Image","Instance","Pod","Snapshot","Volume"},AD549)))))&gt;0,"1","0")</f>
        <v>0</v>
      </c>
      <c r="AL549" s="37">
        <v>545</v>
      </c>
      <c r="AM549" s="37" t="str" cm="1">
        <f t="array" ref="AM549">IF(SUMPRODUCT(--(NOT(ISERR(SEARCH({"Drive","Firmware","Host","Kernel"},AD549)))))&gt;0,"1","0")</f>
        <v>0</v>
      </c>
      <c r="AN549" s="37">
        <v>0</v>
      </c>
      <c r="AO549" s="37">
        <v>2</v>
      </c>
      <c r="AP549" s="37">
        <f>parameters!$J$21*TechniqueData[[#This Row],[TAT Utility]]+parameters!$J$22*TechniqueData[[#This Row],[Count Utility]]</f>
        <v>0.36666666666666664</v>
      </c>
      <c r="AQ549" s="37">
        <f>(TechniqueData[[#This Row],[Total Top Att&amp;ck Score ]]-parameters!$D$19)/(parameters!$D$20-parameters!$D$19)</f>
        <v>43.273809523809526</v>
      </c>
      <c r="AR549" s="37">
        <f>IF(TechniqueData[[#This Row],[TAT Utility (unclipped)]]&gt;1,1, IF(TechniqueData[[#This Row],[TAT Utility (unclipped)]]&lt;0,0, TechniqueData[[#This Row],[TAT Utility (unclipped)]]) )</f>
        <v>1</v>
      </c>
      <c r="AS549" s="37">
        <f>(TechniqueData[[#This Row],[Ransomware (Total '# of ATT&amp;CK Observations)]]-parameters!$D$21)/(parameters!$D$22-parameters!$D$21)</f>
        <v>9.5238095238095233E-2</v>
      </c>
      <c r="AT549" s="37">
        <f>IF(TechniqueData[[#This Row],[Count Utility (unclipped)]]&gt;1,1, IF(TechniqueData[[#This Row],[Count Utility (unclipped)]]&lt;0,0, TechniqueData[[#This Row],[Count Utility (unclipped)]]) )</f>
        <v>9.5238095238095233E-2</v>
      </c>
      <c r="AU54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2.1082766439909295</v>
      </c>
    </row>
    <row r="550" spans="1:47" ht="34" x14ac:dyDescent="0.2">
      <c r="A550" s="37">
        <f>parameters!$J$21*TechniqueData[[#This Row],[TAT Utility]]+parameters!$J$22*TechniqueData[[#This Row],[Count Utility]]</f>
        <v>0.33333333333333331</v>
      </c>
      <c r="B550" s="37">
        <f t="shared" si="8"/>
        <v>109.25</v>
      </c>
      <c r="C550" s="37" t="s">
        <v>1854</v>
      </c>
      <c r="D550" s="58" t="s">
        <v>1848</v>
      </c>
      <c r="E550" s="37" t="s">
        <v>1844</v>
      </c>
      <c r="F550" s="37">
        <v>0</v>
      </c>
      <c r="G550" s="37">
        <v>1</v>
      </c>
      <c r="H550" s="37">
        <f>parameters!$J$10*TechniqueData[[#This Row],[Before Utility]]+parameters!$J$11*TechniqueData[[#This Row],[After Utility]]</f>
        <v>0.05</v>
      </c>
      <c r="I550" s="37">
        <f>(TechniqueData[[#This Row],[Num. TID Before]]-parameters!$D$8)/(parameters!$D$9-parameters!$D$8)</f>
        <v>0</v>
      </c>
      <c r="J550" s="37">
        <f>IF(TechniqueData[[#This Row],[Before Utility (unclipped)]]&gt;1,1, IF(TechniqueData[[#This Row],[Before Utility (unclipped)]]&lt;0,0, TechniqueData[[#This Row],[Before Utility (unclipped)]]))</f>
        <v>0</v>
      </c>
      <c r="K550" s="37">
        <f>(TechniqueData[[#This Row],[Num. TID After]]-parameters!$D$10)/(parameters!$D$11-parameters!$D$10)</f>
        <v>0.1</v>
      </c>
      <c r="L550" s="37">
        <f>IF(TechniqueData[[#This Row],[After Utility (unclipped)]]&gt;1,1, IF(TechniqueData[[#This Row],[After Utility (unclipped)]]&lt;0,0, TechniqueData[[#This Row],[After Utility (unclipped)]]))</f>
        <v>0.1</v>
      </c>
      <c r="M550" s="37">
        <v>0</v>
      </c>
      <c r="N550" s="68">
        <v>0</v>
      </c>
      <c r="O550" s="68">
        <v>0</v>
      </c>
      <c r="P550" s="68">
        <v>0</v>
      </c>
      <c r="Q550" s="68">
        <v>0</v>
      </c>
      <c r="R550" s="69"/>
      <c r="S550" s="69">
        <v>0</v>
      </c>
      <c r="T550" s="69"/>
      <c r="U550" s="69">
        <v>0</v>
      </c>
      <c r="V550" s="37">
        <f>parameters!$J$4*TechniqueData[[#This Row],[Mitigations Utility]] + parameters!$J$5*TechniqueData[[#This Row],[Detections Utility]]</f>
        <v>0</v>
      </c>
      <c r="W550" s="37">
        <v>0</v>
      </c>
      <c r="X550" s="37">
        <v>0</v>
      </c>
      <c r="Y550" s="37">
        <v>0</v>
      </c>
      <c r="Z550" s="37">
        <v>0</v>
      </c>
      <c r="AA550" s="37">
        <v>0</v>
      </c>
      <c r="AB550" s="37">
        <v>0</v>
      </c>
      <c r="AC550" s="37" t="s">
        <v>127</v>
      </c>
      <c r="AD550" s="58" t="s">
        <v>1855</v>
      </c>
      <c r="AE550" s="37" t="str" cm="1">
        <f t="array" ref="AE550">IF(SUMPRODUCT(--(NOT(ISERR(SEARCH({"Process","Command","Script","WMI","Module","Pipe","Service"},AD550)))))&gt;0,"1","0")</f>
        <v>0</v>
      </c>
      <c r="AF550" s="37">
        <v>546</v>
      </c>
      <c r="AG550" s="37" t="str" cm="1">
        <f t="array" ref="AG550">IF(SUMPRODUCT(--(NOT(ISERR(SEARCH({"Network","Firewall"},AD550)))))&gt;0,"1","0")</f>
        <v>0</v>
      </c>
      <c r="AH550" s="37">
        <v>546</v>
      </c>
      <c r="AI550" s="37" t="str" cm="1">
        <f t="array" ref="AI550">IF(SUMPRODUCT(--(NOT(ISERR(SEARCH({"File","Group","Logon","Schedule","User","Registry","Active","Application"},AD550)))))&gt;0,"1","0")</f>
        <v>0</v>
      </c>
      <c r="AJ550" s="37">
        <v>546</v>
      </c>
      <c r="AK550" s="37" t="str" cm="1">
        <f t="array" ref="AK550">IF(SUMPRODUCT(--(NOT(ISERR(SEARCH({"Cloud","Cluster","Container","Image","Instance","Pod","Snapshot","Volume"},AD550)))))&gt;0,"1","0")</f>
        <v>0</v>
      </c>
      <c r="AL550" s="37">
        <v>546</v>
      </c>
      <c r="AM550" s="37" t="str" cm="1">
        <f t="array" ref="AM550">IF(SUMPRODUCT(--(NOT(ISERR(SEARCH({"Drive","Firmware","Host","Kernel"},AD550)))))&gt;0,"1","0")</f>
        <v>0</v>
      </c>
      <c r="AN550" s="37">
        <v>0</v>
      </c>
      <c r="AO550" s="37">
        <v>1</v>
      </c>
      <c r="AP550" s="37">
        <f>parameters!$J$21*TechniqueData[[#This Row],[TAT Utility]]+parameters!$J$22*TechniqueData[[#This Row],[Count Utility]]</f>
        <v>0.33333333333333331</v>
      </c>
      <c r="AQ550" s="37">
        <f>(TechniqueData[[#This Row],[Total Top Att&amp;ck Score ]]-parameters!$D$19)/(parameters!$D$20-parameters!$D$19)</f>
        <v>36.416666666666664</v>
      </c>
      <c r="AR550" s="37">
        <f>IF(TechniqueData[[#This Row],[TAT Utility (unclipped)]]&gt;1,1, IF(TechniqueData[[#This Row],[TAT Utility (unclipped)]]&lt;0,0, TechniqueData[[#This Row],[TAT Utility (unclipped)]]) )</f>
        <v>1</v>
      </c>
      <c r="AS550" s="37">
        <f>(TechniqueData[[#This Row],[Ransomware (Total '# of ATT&amp;CK Observations)]]-parameters!$D$21)/(parameters!$D$22-parameters!$D$21)</f>
        <v>4.7619047619047616E-2</v>
      </c>
      <c r="AT550" s="37">
        <f>IF(TechniqueData[[#This Row],[Count Utility (unclipped)]]&gt;1,1, IF(TechniqueData[[#This Row],[Count Utility (unclipped)]]&lt;0,0, TechniqueData[[#This Row],[Count Utility (unclipped)]]) )</f>
        <v>4.7619047619047616E-2</v>
      </c>
      <c r="AU55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0.89087301587301582</v>
      </c>
    </row>
    <row r="551" spans="1:47" ht="17" x14ac:dyDescent="0.2">
      <c r="A551" s="37">
        <f>parameters!$J$21*TechniqueData[[#This Row],[TAT Utility]]+parameters!$J$22*TechniqueData[[#This Row],[Count Utility]]</f>
        <v>0.33333333333333331</v>
      </c>
      <c r="B551" s="37">
        <f t="shared" si="8"/>
        <v>109.45</v>
      </c>
      <c r="C551" s="37" t="s">
        <v>1856</v>
      </c>
      <c r="D551" s="58" t="s">
        <v>1848</v>
      </c>
      <c r="E551" s="37" t="s">
        <v>1846</v>
      </c>
      <c r="F551" s="37">
        <v>0</v>
      </c>
      <c r="G551" s="37">
        <v>1</v>
      </c>
      <c r="H551" s="37">
        <f>parameters!$J$10*TechniqueData[[#This Row],[Before Utility]]+parameters!$J$11*TechniqueData[[#This Row],[After Utility]]</f>
        <v>0.05</v>
      </c>
      <c r="I551" s="37">
        <f>(TechniqueData[[#This Row],[Num. TID Before]]-parameters!$D$8)/(parameters!$D$9-parameters!$D$8)</f>
        <v>0</v>
      </c>
      <c r="J551" s="37">
        <f>IF(TechniqueData[[#This Row],[Before Utility (unclipped)]]&gt;1,1, IF(TechniqueData[[#This Row],[Before Utility (unclipped)]]&lt;0,0, TechniqueData[[#This Row],[Before Utility (unclipped)]]))</f>
        <v>0</v>
      </c>
      <c r="K551" s="37">
        <f>(TechniqueData[[#This Row],[Num. TID After]]-parameters!$D$10)/(parameters!$D$11-parameters!$D$10)</f>
        <v>0.1</v>
      </c>
      <c r="L551" s="37">
        <f>IF(TechniqueData[[#This Row],[After Utility (unclipped)]]&gt;1,1, IF(TechniqueData[[#This Row],[After Utility (unclipped)]]&lt;0,0, TechniqueData[[#This Row],[After Utility (unclipped)]]))</f>
        <v>0.1</v>
      </c>
      <c r="M551" s="37">
        <v>0</v>
      </c>
      <c r="N551" s="68">
        <v>0</v>
      </c>
      <c r="O551" s="68">
        <v>0</v>
      </c>
      <c r="P551" s="68">
        <v>0</v>
      </c>
      <c r="Q551" s="68">
        <v>0</v>
      </c>
      <c r="R551" s="69"/>
      <c r="S551" s="69">
        <v>0</v>
      </c>
      <c r="T551" s="69"/>
      <c r="U551" s="69">
        <v>0</v>
      </c>
      <c r="V551" s="37">
        <f>parameters!$J$4*TechniqueData[[#This Row],[Mitigations Utility]] + parameters!$J$5*TechniqueData[[#This Row],[Detections Utility]]</f>
        <v>0</v>
      </c>
      <c r="W551" s="37">
        <v>0</v>
      </c>
      <c r="X551" s="37">
        <v>0</v>
      </c>
      <c r="Y551" s="37">
        <v>0</v>
      </c>
      <c r="Z551" s="37">
        <v>0</v>
      </c>
      <c r="AA551" s="37">
        <v>0</v>
      </c>
      <c r="AB551" s="37">
        <v>0</v>
      </c>
      <c r="AC551" s="37" t="s">
        <v>127</v>
      </c>
      <c r="AD551" s="58"/>
      <c r="AE551" s="37" t="str" cm="1">
        <f t="array" ref="AE551">IF(SUMPRODUCT(--(NOT(ISERR(SEARCH({"Process","Command","Script","WMI","Module","Pipe","Service"},AD551)))))&gt;0,"1","0")</f>
        <v>0</v>
      </c>
      <c r="AF551" s="37">
        <v>547</v>
      </c>
      <c r="AG551" s="37" t="str" cm="1">
        <f t="array" ref="AG551">IF(SUMPRODUCT(--(NOT(ISERR(SEARCH({"Network","Firewall"},AD551)))))&gt;0,"1","0")</f>
        <v>0</v>
      </c>
      <c r="AH551" s="37">
        <v>547</v>
      </c>
      <c r="AI551" s="37" t="str" cm="1">
        <f t="array" ref="AI551">IF(SUMPRODUCT(--(NOT(ISERR(SEARCH({"File","Group","Logon","Schedule","User","Registry","Active","Application"},AD551)))))&gt;0,"1","0")</f>
        <v>0</v>
      </c>
      <c r="AJ551" s="37">
        <v>547</v>
      </c>
      <c r="AK551" s="37" t="str" cm="1">
        <f t="array" ref="AK551">IF(SUMPRODUCT(--(NOT(ISERR(SEARCH({"Cloud","Cluster","Container","Image","Instance","Pod","Snapshot","Volume"},AD551)))))&gt;0,"1","0")</f>
        <v>0</v>
      </c>
      <c r="AL551" s="37">
        <v>547</v>
      </c>
      <c r="AM551" s="37" t="str" cm="1">
        <f t="array" ref="AM551">IF(SUMPRODUCT(--(NOT(ISERR(SEARCH({"Drive","Firmware","Host","Kernel"},AD551)))))&gt;0,"1","0")</f>
        <v>0</v>
      </c>
      <c r="AN551" s="37">
        <v>0</v>
      </c>
      <c r="AO551" s="37">
        <v>1</v>
      </c>
      <c r="AP551" s="37">
        <f>parameters!$J$21*TechniqueData[[#This Row],[TAT Utility]]+parameters!$J$22*TechniqueData[[#This Row],[Count Utility]]</f>
        <v>0.33333333333333331</v>
      </c>
      <c r="AQ551" s="37">
        <f>(TechniqueData[[#This Row],[Total Top Att&amp;ck Score ]]-parameters!$D$19)/(parameters!$D$20-parameters!$D$19)</f>
        <v>36.483333333333334</v>
      </c>
      <c r="AR551" s="37">
        <f>IF(TechniqueData[[#This Row],[TAT Utility (unclipped)]]&gt;1,1, IF(TechniqueData[[#This Row],[TAT Utility (unclipped)]]&lt;0,0, TechniqueData[[#This Row],[TAT Utility (unclipped)]]) )</f>
        <v>1</v>
      </c>
      <c r="AS551" s="37">
        <f>(TechniqueData[[#This Row],[Ransomware (Total '# of ATT&amp;CK Observations)]]-parameters!$D$21)/(parameters!$D$22-parameters!$D$21)</f>
        <v>4.7619047619047616E-2</v>
      </c>
      <c r="AT551" s="37">
        <f>IF(TechniqueData[[#This Row],[Count Utility (unclipped)]]&gt;1,1, IF(TechniqueData[[#This Row],[Count Utility (unclipped)]]&lt;0,0, TechniqueData[[#This Row],[Count Utility (unclipped)]]) )</f>
        <v>4.7619047619047616E-2</v>
      </c>
      <c r="AU55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0.89246031746031751</v>
      </c>
    </row>
    <row r="552" spans="1:47" ht="17" x14ac:dyDescent="0.2">
      <c r="A552" s="37">
        <f>parameters!$J$21*TechniqueData[[#This Row],[TAT Utility]]+parameters!$J$22*TechniqueData[[#This Row],[Count Utility]]</f>
        <v>0.3</v>
      </c>
      <c r="B552" s="37">
        <f t="shared" si="8"/>
        <v>140.97857142857143</v>
      </c>
      <c r="C552" s="37" t="s">
        <v>1857</v>
      </c>
      <c r="D552" s="58" t="s">
        <v>1848</v>
      </c>
      <c r="E552" s="37" t="s">
        <v>1858</v>
      </c>
      <c r="F552" s="37">
        <v>0</v>
      </c>
      <c r="G552" s="37">
        <v>1</v>
      </c>
      <c r="H552" s="37">
        <f>parameters!$J$10*TechniqueData[[#This Row],[Before Utility]]+parameters!$J$11*TechniqueData[[#This Row],[After Utility]]</f>
        <v>0.05</v>
      </c>
      <c r="I552" s="37">
        <f>(TechniqueData[[#This Row],[Num. TID Before]]-parameters!$D$8)/(parameters!$D$9-parameters!$D$8)</f>
        <v>0</v>
      </c>
      <c r="J552" s="37">
        <f>IF(TechniqueData[[#This Row],[Before Utility (unclipped)]]&gt;1,1, IF(TechniqueData[[#This Row],[Before Utility (unclipped)]]&lt;0,0, TechniqueData[[#This Row],[Before Utility (unclipped)]]))</f>
        <v>0</v>
      </c>
      <c r="K552" s="37">
        <f>(TechniqueData[[#This Row],[Num. TID After]]-parameters!$D$10)/(parameters!$D$11-parameters!$D$10)</f>
        <v>0.1</v>
      </c>
      <c r="L552" s="37">
        <f>IF(TechniqueData[[#This Row],[After Utility (unclipped)]]&gt;1,1, IF(TechniqueData[[#This Row],[After Utility (unclipped)]]&lt;0,0, TechniqueData[[#This Row],[After Utility (unclipped)]]))</f>
        <v>0.1</v>
      </c>
      <c r="M552" s="37">
        <v>0</v>
      </c>
      <c r="N552" s="68">
        <v>0</v>
      </c>
      <c r="O552" s="68">
        <v>1</v>
      </c>
      <c r="P552" s="68">
        <v>0</v>
      </c>
      <c r="Q552" s="68">
        <v>2</v>
      </c>
      <c r="R552" s="69"/>
      <c r="S552" s="69">
        <v>0</v>
      </c>
      <c r="T552" s="69"/>
      <c r="U552" s="69">
        <v>0</v>
      </c>
      <c r="V552" s="37">
        <f>parameters!$J$4*TechniqueData[[#This Row],[Mitigations Utility]] + parameters!$J$5*TechniqueData[[#This Row],[Detections Utility]]</f>
        <v>1.4285714285714284E-2</v>
      </c>
      <c r="W552" s="37">
        <v>0</v>
      </c>
      <c r="X552" s="37">
        <v>0</v>
      </c>
      <c r="Y552" s="37">
        <v>0</v>
      </c>
      <c r="Z552" s="37">
        <v>3</v>
      </c>
      <c r="AA552" s="37">
        <v>0.03</v>
      </c>
      <c r="AB552" s="37">
        <v>0.03</v>
      </c>
      <c r="AC552" s="37" t="s">
        <v>127</v>
      </c>
      <c r="AD552" s="58"/>
      <c r="AE552" s="37" t="str" cm="1">
        <f t="array" ref="AE552">IF(SUMPRODUCT(--(NOT(ISERR(SEARCH({"Process","Command","Script","WMI","Module","Pipe","Service"},AD552)))))&gt;0,"1","0")</f>
        <v>0</v>
      </c>
      <c r="AF552" s="37">
        <v>548</v>
      </c>
      <c r="AG552" s="37" t="str" cm="1">
        <f t="array" ref="AG552">IF(SUMPRODUCT(--(NOT(ISERR(SEARCH({"Network","Firewall"},AD552)))))&gt;0,"1","0")</f>
        <v>0</v>
      </c>
      <c r="AH552" s="37">
        <v>548</v>
      </c>
      <c r="AI552" s="37" t="str" cm="1">
        <f t="array" ref="AI552">IF(SUMPRODUCT(--(NOT(ISERR(SEARCH({"File","Group","Logon","Schedule","User","Registry","Active","Application"},AD552)))))&gt;0,"1","0")</f>
        <v>0</v>
      </c>
      <c r="AJ552" s="37">
        <v>548</v>
      </c>
      <c r="AK552" s="37" t="str" cm="1">
        <f t="array" ref="AK552">IF(SUMPRODUCT(--(NOT(ISERR(SEARCH({"Cloud","Cluster","Container","Image","Instance","Pod","Snapshot","Volume"},AD552)))))&gt;0,"1","0")</f>
        <v>0</v>
      </c>
      <c r="AL552" s="37">
        <v>548</v>
      </c>
      <c r="AM552" s="37" t="str" cm="1">
        <f t="array" ref="AM552">IF(SUMPRODUCT(--(NOT(ISERR(SEARCH({"Drive","Firmware","Host","Kernel"},AD552)))))&gt;0,"1","0")</f>
        <v>0</v>
      </c>
      <c r="AN552" s="37">
        <v>0</v>
      </c>
      <c r="AO552" s="37">
        <v>0</v>
      </c>
      <c r="AP552" s="37">
        <f>parameters!$J$21*TechniqueData[[#This Row],[TAT Utility]]+parameters!$J$22*TechniqueData[[#This Row],[Count Utility]]</f>
        <v>0.3</v>
      </c>
      <c r="AQ552" s="37">
        <f>(TechniqueData[[#This Row],[Total Top Att&amp;ck Score ]]-parameters!$D$19)/(parameters!$D$20-parameters!$D$19)</f>
        <v>46.99285714285714</v>
      </c>
      <c r="AR552" s="37">
        <f>IF(TechniqueData[[#This Row],[TAT Utility (unclipped)]]&gt;1,1, IF(TechniqueData[[#This Row],[TAT Utility (unclipped)]]&lt;0,0, TechniqueData[[#This Row],[TAT Utility (unclipped)]]) )</f>
        <v>1</v>
      </c>
      <c r="AS552" s="37">
        <f>(TechniqueData[[#This Row],[Ransomware (Total '# of ATT&amp;CK Observations)]]-parameters!$D$21)/(parameters!$D$22-parameters!$D$21)</f>
        <v>0</v>
      </c>
      <c r="AT552" s="37">
        <f>IF(TechniqueData[[#This Row],[Count Utility (unclipped)]]&gt;1,1, IF(TechniqueData[[#This Row],[Count Utility (unclipped)]]&lt;0,0, TechniqueData[[#This Row],[Count Utility (unclipped)]]) )</f>
        <v>0</v>
      </c>
      <c r="AU55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53" spans="1:47" ht="34" x14ac:dyDescent="0.2">
      <c r="A553" s="37">
        <f>parameters!$J$21*TechniqueData[[#This Row],[TAT Utility]]+parameters!$J$22*TechniqueData[[#This Row],[Count Utility]]</f>
        <v>0.3</v>
      </c>
      <c r="B553" s="37">
        <f t="shared" si="8"/>
        <v>120.31190476190476</v>
      </c>
      <c r="C553" s="37" t="s">
        <v>1859</v>
      </c>
      <c r="D553" s="58" t="s">
        <v>1860</v>
      </c>
      <c r="E553" s="37"/>
      <c r="F553" s="37">
        <v>0</v>
      </c>
      <c r="G553" s="37">
        <v>1</v>
      </c>
      <c r="H553" s="37">
        <f>parameters!$J$10*TechniqueData[[#This Row],[Before Utility]]+parameters!$J$11*TechniqueData[[#This Row],[After Utility]]</f>
        <v>0.05</v>
      </c>
      <c r="I553" s="37">
        <f>(TechniqueData[[#This Row],[Num. TID Before]]-parameters!$D$8)/(parameters!$D$9-parameters!$D$8)</f>
        <v>0</v>
      </c>
      <c r="J553" s="37">
        <f>IF(TechniqueData[[#This Row],[Before Utility (unclipped)]]&gt;1,1, IF(TechniqueData[[#This Row],[Before Utility (unclipped)]]&lt;0,0, TechniqueData[[#This Row],[Before Utility (unclipped)]]))</f>
        <v>0</v>
      </c>
      <c r="K553" s="37">
        <f>(TechniqueData[[#This Row],[Num. TID After]]-parameters!$D$10)/(parameters!$D$11-parameters!$D$10)</f>
        <v>0.1</v>
      </c>
      <c r="L553" s="37">
        <f>IF(TechniqueData[[#This Row],[After Utility (unclipped)]]&gt;1,1, IF(TechniqueData[[#This Row],[After Utility (unclipped)]]&lt;0,0, TechniqueData[[#This Row],[After Utility (unclipped)]]))</f>
        <v>0.1</v>
      </c>
      <c r="M553" s="37">
        <v>0</v>
      </c>
      <c r="N553" s="68">
        <v>0</v>
      </c>
      <c r="O553" s="68">
        <v>0</v>
      </c>
      <c r="P553" s="68">
        <v>0</v>
      </c>
      <c r="Q553" s="68">
        <v>1</v>
      </c>
      <c r="R553" s="69"/>
      <c r="S553" s="69">
        <v>0</v>
      </c>
      <c r="T553" s="69"/>
      <c r="U553" s="69">
        <v>0</v>
      </c>
      <c r="V553" s="37">
        <f>parameters!$J$4*TechniqueData[[#This Row],[Mitigations Utility]] + parameters!$J$5*TechniqueData[[#This Row],[Detections Utility]]</f>
        <v>4.7619047619047615E-3</v>
      </c>
      <c r="W553" s="37">
        <v>0</v>
      </c>
      <c r="X553" s="37">
        <v>0</v>
      </c>
      <c r="Y553" s="37">
        <v>0</v>
      </c>
      <c r="Z553" s="37">
        <v>1</v>
      </c>
      <c r="AA553" s="37">
        <v>0.01</v>
      </c>
      <c r="AB553" s="37">
        <v>0.01</v>
      </c>
      <c r="AC553" s="37" t="s">
        <v>127</v>
      </c>
      <c r="AD553" s="58" t="s">
        <v>75</v>
      </c>
      <c r="AE553" s="37" t="str" cm="1">
        <f t="array" ref="AE553">IF(SUMPRODUCT(--(NOT(ISERR(SEARCH({"Process","Command","Script","WMI","Module","Pipe","Service"},AD553)))))&gt;0,"1","0")</f>
        <v>0</v>
      </c>
      <c r="AF553" s="37">
        <v>549</v>
      </c>
      <c r="AG553" s="37" t="str" cm="1">
        <f t="array" ref="AG553">IF(SUMPRODUCT(--(NOT(ISERR(SEARCH({"Network","Firewall"},AD553)))))&gt;0,"1","0")</f>
        <v>1</v>
      </c>
      <c r="AH553" s="37">
        <v>549</v>
      </c>
      <c r="AI553" s="37" t="str" cm="1">
        <f t="array" ref="AI553">IF(SUMPRODUCT(--(NOT(ISERR(SEARCH({"File","Group","Logon","Schedule","User","Registry","Active","Application"},AD553)))))&gt;0,"1","0")</f>
        <v>0</v>
      </c>
      <c r="AJ553" s="37">
        <v>549</v>
      </c>
      <c r="AK553" s="37" t="str" cm="1">
        <f t="array" ref="AK553">IF(SUMPRODUCT(--(NOT(ISERR(SEARCH({"Cloud","Cluster","Container","Image","Instance","Pod","Snapshot","Volume"},AD553)))))&gt;0,"1","0")</f>
        <v>0</v>
      </c>
      <c r="AL553" s="37">
        <v>549</v>
      </c>
      <c r="AM553" s="37" t="str" cm="1">
        <f t="array" ref="AM553">IF(SUMPRODUCT(--(NOT(ISERR(SEARCH({"Drive","Firmware","Host","Kernel"},AD553)))))&gt;0,"1","0")</f>
        <v>0</v>
      </c>
      <c r="AN553" s="37">
        <v>0</v>
      </c>
      <c r="AO553" s="37">
        <v>0</v>
      </c>
      <c r="AP553" s="37">
        <f>parameters!$J$21*TechniqueData[[#This Row],[TAT Utility]]+parameters!$J$22*TechniqueData[[#This Row],[Count Utility]]</f>
        <v>0.3</v>
      </c>
      <c r="AQ553" s="37">
        <f>(TechniqueData[[#This Row],[Total Top Att&amp;ck Score ]]-parameters!$D$19)/(parameters!$D$20-parameters!$D$19)</f>
        <v>40.103968253968254</v>
      </c>
      <c r="AR553" s="37">
        <f>IF(TechniqueData[[#This Row],[TAT Utility (unclipped)]]&gt;1,1, IF(TechniqueData[[#This Row],[TAT Utility (unclipped)]]&lt;0,0, TechniqueData[[#This Row],[TAT Utility (unclipped)]]) )</f>
        <v>1</v>
      </c>
      <c r="AS553" s="37">
        <f>(TechniqueData[[#This Row],[Ransomware (Total '# of ATT&amp;CK Observations)]]-parameters!$D$21)/(parameters!$D$22-parameters!$D$21)</f>
        <v>0</v>
      </c>
      <c r="AT553" s="37">
        <f>IF(TechniqueData[[#This Row],[Count Utility (unclipped)]]&gt;1,1, IF(TechniqueData[[#This Row],[Count Utility (unclipped)]]&lt;0,0, TechniqueData[[#This Row],[Count Utility (unclipped)]]) )</f>
        <v>0</v>
      </c>
      <c r="AU55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54" spans="1:47" ht="34" x14ac:dyDescent="0.2">
      <c r="A554" s="37">
        <f>parameters!$J$21*TechniqueData[[#This Row],[TAT Utility]]+parameters!$J$22*TechniqueData[[#This Row],[Count Utility]]</f>
        <v>0.33333333333333331</v>
      </c>
      <c r="B554" s="37">
        <f t="shared" si="8"/>
        <v>120.53095238095239</v>
      </c>
      <c r="C554" s="37" t="s">
        <v>1861</v>
      </c>
      <c r="D554" s="58" t="s">
        <v>1860</v>
      </c>
      <c r="E554" s="37" t="s">
        <v>1862</v>
      </c>
      <c r="F554" s="37">
        <v>0</v>
      </c>
      <c r="G554" s="37">
        <v>1</v>
      </c>
      <c r="H554" s="37">
        <f>parameters!$J$10*TechniqueData[[#This Row],[Before Utility]]+parameters!$J$11*TechniqueData[[#This Row],[After Utility]]</f>
        <v>0.05</v>
      </c>
      <c r="I554" s="37">
        <f>(TechniqueData[[#This Row],[Num. TID Before]]-parameters!$D$8)/(parameters!$D$9-parameters!$D$8)</f>
        <v>0</v>
      </c>
      <c r="J554" s="37">
        <f>IF(TechniqueData[[#This Row],[Before Utility (unclipped)]]&gt;1,1, IF(TechniqueData[[#This Row],[Before Utility (unclipped)]]&lt;0,0, TechniqueData[[#This Row],[Before Utility (unclipped)]]))</f>
        <v>0</v>
      </c>
      <c r="K554" s="37">
        <f>(TechniqueData[[#This Row],[Num. TID After]]-parameters!$D$10)/(parameters!$D$11-parameters!$D$10)</f>
        <v>0.1</v>
      </c>
      <c r="L554" s="37">
        <f>IF(TechniqueData[[#This Row],[After Utility (unclipped)]]&gt;1,1, IF(TechniqueData[[#This Row],[After Utility (unclipped)]]&lt;0,0, TechniqueData[[#This Row],[After Utility (unclipped)]]))</f>
        <v>0.1</v>
      </c>
      <c r="M554" s="37">
        <v>0</v>
      </c>
      <c r="N554" s="68">
        <v>0</v>
      </c>
      <c r="O554" s="68">
        <v>0</v>
      </c>
      <c r="P554" s="68">
        <v>0</v>
      </c>
      <c r="Q554" s="68">
        <v>1</v>
      </c>
      <c r="R554" s="69"/>
      <c r="S554" s="69">
        <v>0</v>
      </c>
      <c r="T554" s="69"/>
      <c r="U554" s="69">
        <v>0</v>
      </c>
      <c r="V554" s="37">
        <f>parameters!$J$4*TechniqueData[[#This Row],[Mitigations Utility]] + parameters!$J$5*TechniqueData[[#This Row],[Detections Utility]]</f>
        <v>4.7619047619047615E-3</v>
      </c>
      <c r="W554" s="37">
        <v>0</v>
      </c>
      <c r="X554" s="37">
        <v>0</v>
      </c>
      <c r="Y554" s="37">
        <v>0</v>
      </c>
      <c r="Z554" s="37">
        <v>1</v>
      </c>
      <c r="AA554" s="37">
        <v>0.01</v>
      </c>
      <c r="AB554" s="37">
        <v>0.01</v>
      </c>
      <c r="AC554" s="37" t="s">
        <v>127</v>
      </c>
      <c r="AD554" s="58"/>
      <c r="AE554" s="37" t="str" cm="1">
        <f t="array" ref="AE554">IF(SUMPRODUCT(--(NOT(ISERR(SEARCH({"Process","Command","Script","WMI","Module","Pipe","Service"},AD554)))))&gt;0,"1","0")</f>
        <v>0</v>
      </c>
      <c r="AF554" s="37">
        <v>550</v>
      </c>
      <c r="AG554" s="37" t="str" cm="1">
        <f t="array" ref="AG554">IF(SUMPRODUCT(--(NOT(ISERR(SEARCH({"Network","Firewall"},AD554)))))&gt;0,"1","0")</f>
        <v>0</v>
      </c>
      <c r="AH554" s="37">
        <v>550</v>
      </c>
      <c r="AI554" s="37" t="str" cm="1">
        <f t="array" ref="AI554">IF(SUMPRODUCT(--(NOT(ISERR(SEARCH({"File","Group","Logon","Schedule","User","Registry","Active","Application"},AD554)))))&gt;0,"1","0")</f>
        <v>0</v>
      </c>
      <c r="AJ554" s="37">
        <v>550</v>
      </c>
      <c r="AK554" s="37" t="str" cm="1">
        <f t="array" ref="AK554">IF(SUMPRODUCT(--(NOT(ISERR(SEARCH({"Cloud","Cluster","Container","Image","Instance","Pod","Snapshot","Volume"},AD554)))))&gt;0,"1","0")</f>
        <v>0</v>
      </c>
      <c r="AL554" s="37">
        <v>550</v>
      </c>
      <c r="AM554" s="37" t="str" cm="1">
        <f t="array" ref="AM554">IF(SUMPRODUCT(--(NOT(ISERR(SEARCH({"Drive","Firmware","Host","Kernel"},AD554)))))&gt;0,"1","0")</f>
        <v>0</v>
      </c>
      <c r="AN554" s="37">
        <v>0</v>
      </c>
      <c r="AO554" s="37">
        <v>1</v>
      </c>
      <c r="AP554" s="37">
        <f>parameters!$J$21*TechniqueData[[#This Row],[TAT Utility]]+parameters!$J$22*TechniqueData[[#This Row],[Count Utility]]</f>
        <v>0.33333333333333331</v>
      </c>
      <c r="AQ554" s="37">
        <f>(TechniqueData[[#This Row],[Total Top Att&amp;ck Score ]]-parameters!$D$19)/(parameters!$D$20-parameters!$D$19)</f>
        <v>40.176984126984131</v>
      </c>
      <c r="AR554" s="37">
        <f>IF(TechniqueData[[#This Row],[TAT Utility (unclipped)]]&gt;1,1, IF(TechniqueData[[#This Row],[TAT Utility (unclipped)]]&lt;0,0, TechniqueData[[#This Row],[TAT Utility (unclipped)]]) )</f>
        <v>1</v>
      </c>
      <c r="AS554" s="37">
        <f>(TechniqueData[[#This Row],[Ransomware (Total '# of ATT&amp;CK Observations)]]-parameters!$D$21)/(parameters!$D$22-parameters!$D$21)</f>
        <v>4.7619047619047616E-2</v>
      </c>
      <c r="AT554" s="37">
        <f>IF(TechniqueData[[#This Row],[Count Utility (unclipped)]]&gt;1,1, IF(TechniqueData[[#This Row],[Count Utility (unclipped)]]&lt;0,0, TechniqueData[[#This Row],[Count Utility (unclipped)]]) )</f>
        <v>4.7619047619047616E-2</v>
      </c>
      <c r="AU55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0.98040438397581253</v>
      </c>
    </row>
    <row r="555" spans="1:47" ht="34" x14ac:dyDescent="0.2">
      <c r="A555" s="37">
        <f>parameters!$J$21*TechniqueData[[#This Row],[TAT Utility]]+parameters!$J$22*TechniqueData[[#This Row],[Count Utility]]</f>
        <v>0.3</v>
      </c>
      <c r="B555" s="37">
        <f t="shared" si="8"/>
        <v>110.25</v>
      </c>
      <c r="C555" s="37" t="s">
        <v>1863</v>
      </c>
      <c r="D555" s="58" t="s">
        <v>1860</v>
      </c>
      <c r="E555" s="37" t="s">
        <v>1864</v>
      </c>
      <c r="F555" s="37">
        <v>0</v>
      </c>
      <c r="G555" s="37">
        <v>1</v>
      </c>
      <c r="H555" s="37">
        <f>parameters!$J$10*TechniqueData[[#This Row],[Before Utility]]+parameters!$J$11*TechniqueData[[#This Row],[After Utility]]</f>
        <v>0.05</v>
      </c>
      <c r="I555" s="37">
        <f>(TechniqueData[[#This Row],[Num. TID Before]]-parameters!$D$8)/(parameters!$D$9-parameters!$D$8)</f>
        <v>0</v>
      </c>
      <c r="J555" s="37">
        <f>IF(TechniqueData[[#This Row],[Before Utility (unclipped)]]&gt;1,1, IF(TechniqueData[[#This Row],[Before Utility (unclipped)]]&lt;0,0, TechniqueData[[#This Row],[Before Utility (unclipped)]]))</f>
        <v>0</v>
      </c>
      <c r="K555" s="37">
        <f>(TechniqueData[[#This Row],[Num. TID After]]-parameters!$D$10)/(parameters!$D$11-parameters!$D$10)</f>
        <v>0.1</v>
      </c>
      <c r="L555" s="37">
        <f>IF(TechniqueData[[#This Row],[After Utility (unclipped)]]&gt;1,1, IF(TechniqueData[[#This Row],[After Utility (unclipped)]]&lt;0,0, TechniqueData[[#This Row],[After Utility (unclipped)]]))</f>
        <v>0.1</v>
      </c>
      <c r="M555" s="37">
        <v>0</v>
      </c>
      <c r="N555" s="68">
        <v>0</v>
      </c>
      <c r="O555" s="68">
        <v>0</v>
      </c>
      <c r="P555" s="68">
        <v>0</v>
      </c>
      <c r="Q555" s="68">
        <v>0</v>
      </c>
      <c r="R555" s="69"/>
      <c r="S555" s="69">
        <v>0</v>
      </c>
      <c r="T555" s="69"/>
      <c r="U555" s="69">
        <v>0</v>
      </c>
      <c r="V555" s="37">
        <f>parameters!$J$4*TechniqueData[[#This Row],[Mitigations Utility]] + parameters!$J$5*TechniqueData[[#This Row],[Detections Utility]]</f>
        <v>0</v>
      </c>
      <c r="W555" s="37">
        <v>0</v>
      </c>
      <c r="X555" s="37">
        <v>0</v>
      </c>
      <c r="Y555" s="37">
        <v>0</v>
      </c>
      <c r="Z555" s="37">
        <v>0</v>
      </c>
      <c r="AA555" s="37">
        <v>0</v>
      </c>
      <c r="AB555" s="37">
        <v>0</v>
      </c>
      <c r="AC555" s="37" t="s">
        <v>127</v>
      </c>
      <c r="AD555" s="58" t="s">
        <v>75</v>
      </c>
      <c r="AE555" s="37" t="str" cm="1">
        <f t="array" ref="AE555">IF(SUMPRODUCT(--(NOT(ISERR(SEARCH({"Process","Command","Script","WMI","Module","Pipe","Service"},AD555)))))&gt;0,"1","0")</f>
        <v>0</v>
      </c>
      <c r="AF555" s="37">
        <v>551</v>
      </c>
      <c r="AG555" s="37" t="str" cm="1">
        <f t="array" ref="AG555">IF(SUMPRODUCT(--(NOT(ISERR(SEARCH({"Network","Firewall"},AD555)))))&gt;0,"1","0")</f>
        <v>1</v>
      </c>
      <c r="AH555" s="37">
        <v>551</v>
      </c>
      <c r="AI555" s="37" t="str" cm="1">
        <f t="array" ref="AI555">IF(SUMPRODUCT(--(NOT(ISERR(SEARCH({"File","Group","Logon","Schedule","User","Registry","Active","Application"},AD555)))))&gt;0,"1","0")</f>
        <v>0</v>
      </c>
      <c r="AJ555" s="37">
        <v>551</v>
      </c>
      <c r="AK555" s="37" t="str" cm="1">
        <f t="array" ref="AK555">IF(SUMPRODUCT(--(NOT(ISERR(SEARCH({"Cloud","Cluster","Container","Image","Instance","Pod","Snapshot","Volume"},AD555)))))&gt;0,"1","0")</f>
        <v>0</v>
      </c>
      <c r="AL555" s="37">
        <v>551</v>
      </c>
      <c r="AM555" s="37" t="str" cm="1">
        <f t="array" ref="AM555">IF(SUMPRODUCT(--(NOT(ISERR(SEARCH({"Drive","Firmware","Host","Kernel"},AD555)))))&gt;0,"1","0")</f>
        <v>0</v>
      </c>
      <c r="AN555" s="37">
        <v>0</v>
      </c>
      <c r="AO555" s="37">
        <v>0</v>
      </c>
      <c r="AP555" s="37">
        <f>parameters!$J$21*TechniqueData[[#This Row],[TAT Utility]]+parameters!$J$22*TechniqueData[[#This Row],[Count Utility]]</f>
        <v>0.3</v>
      </c>
      <c r="AQ555" s="37">
        <f>(TechniqueData[[#This Row],[Total Top Att&amp;ck Score ]]-parameters!$D$19)/(parameters!$D$20-parameters!$D$19)</f>
        <v>36.75</v>
      </c>
      <c r="AR555" s="37">
        <f>IF(TechniqueData[[#This Row],[TAT Utility (unclipped)]]&gt;1,1, IF(TechniqueData[[#This Row],[TAT Utility (unclipped)]]&lt;0,0, TechniqueData[[#This Row],[TAT Utility (unclipped)]]) )</f>
        <v>1</v>
      </c>
      <c r="AS555" s="37">
        <f>(TechniqueData[[#This Row],[Ransomware (Total '# of ATT&amp;CK Observations)]]-parameters!$D$21)/(parameters!$D$22-parameters!$D$21)</f>
        <v>0</v>
      </c>
      <c r="AT555" s="37">
        <f>IF(TechniqueData[[#This Row],[Count Utility (unclipped)]]&gt;1,1, IF(TechniqueData[[#This Row],[Count Utility (unclipped)]]&lt;0,0, TechniqueData[[#This Row],[Count Utility (unclipped)]]) )</f>
        <v>0</v>
      </c>
      <c r="AU55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56" spans="1:47" ht="34" x14ac:dyDescent="0.2">
      <c r="A556" s="37">
        <f>parameters!$J$21*TechniqueData[[#This Row],[TAT Utility]]+parameters!$J$22*TechniqueData[[#This Row],[Count Utility]]</f>
        <v>0.33333333333333331</v>
      </c>
      <c r="B556" s="37">
        <f t="shared" si="8"/>
        <v>152.52619047619049</v>
      </c>
      <c r="C556" s="37" t="s">
        <v>1865</v>
      </c>
      <c r="D556" s="58" t="s">
        <v>1860</v>
      </c>
      <c r="E556" s="37" t="s">
        <v>1866</v>
      </c>
      <c r="F556" s="37">
        <v>0</v>
      </c>
      <c r="G556" s="37">
        <v>1</v>
      </c>
      <c r="H556" s="37">
        <f>parameters!$J$10*TechniqueData[[#This Row],[Before Utility]]+parameters!$J$11*TechniqueData[[#This Row],[After Utility]]</f>
        <v>0.05</v>
      </c>
      <c r="I556" s="37">
        <f>(TechniqueData[[#This Row],[Num. TID Before]]-parameters!$D$8)/(parameters!$D$9-parameters!$D$8)</f>
        <v>0</v>
      </c>
      <c r="J556" s="37">
        <f>IF(TechniqueData[[#This Row],[Before Utility (unclipped)]]&gt;1,1, IF(TechniqueData[[#This Row],[Before Utility (unclipped)]]&lt;0,0, TechniqueData[[#This Row],[Before Utility (unclipped)]]))</f>
        <v>0</v>
      </c>
      <c r="K556" s="37">
        <f>(TechniqueData[[#This Row],[Num. TID After]]-parameters!$D$10)/(parameters!$D$11-parameters!$D$10)</f>
        <v>0.1</v>
      </c>
      <c r="L556" s="37">
        <f>IF(TechniqueData[[#This Row],[After Utility (unclipped)]]&gt;1,1, IF(TechniqueData[[#This Row],[After Utility (unclipped)]]&lt;0,0, TechniqueData[[#This Row],[After Utility (unclipped)]]))</f>
        <v>0.1</v>
      </c>
      <c r="M556" s="37">
        <v>0</v>
      </c>
      <c r="N556" s="68">
        <v>0</v>
      </c>
      <c r="O556" s="68">
        <v>2</v>
      </c>
      <c r="P556" s="68">
        <v>0</v>
      </c>
      <c r="Q556" s="68">
        <v>2</v>
      </c>
      <c r="R556" s="69"/>
      <c r="S556" s="69">
        <v>0</v>
      </c>
      <c r="T556" s="69"/>
      <c r="U556" s="69">
        <v>0</v>
      </c>
      <c r="V556" s="37">
        <f>parameters!$J$4*TechniqueData[[#This Row],[Mitigations Utility]] + parameters!$J$5*TechniqueData[[#This Row],[Detections Utility]]</f>
        <v>1.9047619047619046E-2</v>
      </c>
      <c r="W556" s="37">
        <v>0</v>
      </c>
      <c r="X556" s="37">
        <v>0</v>
      </c>
      <c r="Y556" s="37">
        <v>0</v>
      </c>
      <c r="Z556" s="37">
        <v>4</v>
      </c>
      <c r="AA556" s="37">
        <v>0.04</v>
      </c>
      <c r="AB556" s="37">
        <v>0.04</v>
      </c>
      <c r="AC556" s="37" t="s">
        <v>127</v>
      </c>
      <c r="AD556" s="58"/>
      <c r="AE556" s="37" t="str" cm="1">
        <f t="array" ref="AE556">IF(SUMPRODUCT(--(NOT(ISERR(SEARCH({"Process","Command","Script","WMI","Module","Pipe","Service"},AD556)))))&gt;0,"1","0")</f>
        <v>0</v>
      </c>
      <c r="AF556" s="37">
        <v>552</v>
      </c>
      <c r="AG556" s="37" t="str" cm="1">
        <f t="array" ref="AG556">IF(SUMPRODUCT(--(NOT(ISERR(SEARCH({"Network","Firewall"},AD556)))))&gt;0,"1","0")</f>
        <v>0</v>
      </c>
      <c r="AH556" s="37">
        <v>552</v>
      </c>
      <c r="AI556" s="37" t="str" cm="1">
        <f t="array" ref="AI556">IF(SUMPRODUCT(--(NOT(ISERR(SEARCH({"File","Group","Logon","Schedule","User","Registry","Active","Application"},AD556)))))&gt;0,"1","0")</f>
        <v>0</v>
      </c>
      <c r="AJ556" s="37">
        <v>552</v>
      </c>
      <c r="AK556" s="37" t="str" cm="1">
        <f t="array" ref="AK556">IF(SUMPRODUCT(--(NOT(ISERR(SEARCH({"Cloud","Cluster","Container","Image","Instance","Pod","Snapshot","Volume"},AD556)))))&gt;0,"1","0")</f>
        <v>0</v>
      </c>
      <c r="AL556" s="37">
        <v>552</v>
      </c>
      <c r="AM556" s="37" t="str" cm="1">
        <f t="array" ref="AM556">IF(SUMPRODUCT(--(NOT(ISERR(SEARCH({"Drive","Firmware","Host","Kernel"},AD556)))))&gt;0,"1","0")</f>
        <v>0</v>
      </c>
      <c r="AN556" s="37">
        <v>0</v>
      </c>
      <c r="AO556" s="37">
        <v>1</v>
      </c>
      <c r="AP556" s="37">
        <f>parameters!$J$21*TechniqueData[[#This Row],[TAT Utility]]+parameters!$J$22*TechniqueData[[#This Row],[Count Utility]]</f>
        <v>0.33333333333333331</v>
      </c>
      <c r="AQ556" s="37">
        <f>(TechniqueData[[#This Row],[Total Top Att&amp;ck Score ]]-parameters!$D$19)/(parameters!$D$20-parameters!$D$19)</f>
        <v>50.842063492063495</v>
      </c>
      <c r="AR556" s="37">
        <f>IF(TechniqueData[[#This Row],[TAT Utility (unclipped)]]&gt;1,1, IF(TechniqueData[[#This Row],[TAT Utility (unclipped)]]&lt;0,0, TechniqueData[[#This Row],[TAT Utility (unclipped)]]) )</f>
        <v>1</v>
      </c>
      <c r="AS556" s="37">
        <f>(TechniqueData[[#This Row],[Ransomware (Total '# of ATT&amp;CK Observations)]]-parameters!$D$21)/(parameters!$D$22-parameters!$D$21)</f>
        <v>4.7619047619047616E-2</v>
      </c>
      <c r="AT556" s="37">
        <f>IF(TechniqueData[[#This Row],[Count Utility (unclipped)]]&gt;1,1, IF(TechniqueData[[#This Row],[Count Utility (unclipped)]]&lt;0,0, TechniqueData[[#This Row],[Count Utility (unclipped)]]) )</f>
        <v>4.7619047619047616E-2</v>
      </c>
      <c r="AU55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1.2343348450491307</v>
      </c>
    </row>
    <row r="557" spans="1:47" ht="34" x14ac:dyDescent="0.2">
      <c r="A557" s="37">
        <f>parameters!$J$21*TechniqueData[[#This Row],[TAT Utility]]+parameters!$J$22*TechniqueData[[#This Row],[Count Utility]]</f>
        <v>0.3</v>
      </c>
      <c r="B557" s="37">
        <f t="shared" si="8"/>
        <v>152.80280247619049</v>
      </c>
      <c r="C557" s="37" t="s">
        <v>1867</v>
      </c>
      <c r="D557" s="58" t="s">
        <v>1868</v>
      </c>
      <c r="E557" s="37"/>
      <c r="F557" s="37">
        <v>0</v>
      </c>
      <c r="G557" s="37">
        <v>1</v>
      </c>
      <c r="H557" s="37">
        <f>parameters!$J$10*TechniqueData[[#This Row],[Before Utility]]+parameters!$J$11*TechniqueData[[#This Row],[After Utility]]</f>
        <v>0.05</v>
      </c>
      <c r="I557" s="37">
        <f>(TechniqueData[[#This Row],[Num. TID Before]]-parameters!$D$8)/(parameters!$D$9-parameters!$D$8)</f>
        <v>0</v>
      </c>
      <c r="J557" s="37">
        <f>IF(TechniqueData[[#This Row],[Before Utility (unclipped)]]&gt;1,1, IF(TechniqueData[[#This Row],[Before Utility (unclipped)]]&lt;0,0, TechniqueData[[#This Row],[Before Utility (unclipped)]]))</f>
        <v>0</v>
      </c>
      <c r="K557" s="37">
        <f>(TechniqueData[[#This Row],[Num. TID After]]-parameters!$D$10)/(parameters!$D$11-parameters!$D$10)</f>
        <v>0.1</v>
      </c>
      <c r="L557" s="37">
        <f>IF(TechniqueData[[#This Row],[After Utility (unclipped)]]&gt;1,1, IF(TechniqueData[[#This Row],[After Utility (unclipped)]]&lt;0,0, TechniqueData[[#This Row],[After Utility (unclipped)]]))</f>
        <v>0.1</v>
      </c>
      <c r="M557" s="37">
        <v>0</v>
      </c>
      <c r="N557" s="68">
        <v>0</v>
      </c>
      <c r="O557" s="68">
        <v>0</v>
      </c>
      <c r="P557" s="68">
        <v>0</v>
      </c>
      <c r="Q557" s="68">
        <v>0</v>
      </c>
      <c r="R557" s="69" t="s">
        <v>1869</v>
      </c>
      <c r="S557" s="69">
        <v>2</v>
      </c>
      <c r="T557" s="69"/>
      <c r="U557" s="69">
        <v>0</v>
      </c>
      <c r="V557" s="37">
        <f>parameters!$J$4*TechniqueData[[#This Row],[Mitigations Utility]] + parameters!$J$5*TechniqueData[[#This Row],[Detections Utility]]</f>
        <v>1.9047809523809526E-2</v>
      </c>
      <c r="W557" s="37">
        <v>2</v>
      </c>
      <c r="X557" s="37">
        <v>3.6364E-2</v>
      </c>
      <c r="Y557" s="37">
        <v>3.6364E-2</v>
      </c>
      <c r="Z557" s="37">
        <v>0</v>
      </c>
      <c r="AA557" s="37">
        <v>0</v>
      </c>
      <c r="AB557" s="37">
        <v>0</v>
      </c>
      <c r="AC557" s="37" t="s">
        <v>127</v>
      </c>
      <c r="AD557" s="58"/>
      <c r="AE557" s="37" t="str" cm="1">
        <f t="array" ref="AE557">IF(SUMPRODUCT(--(NOT(ISERR(SEARCH({"Process","Command","Script","WMI","Module","Pipe","Service"},AD557)))))&gt;0,"1","0")</f>
        <v>0</v>
      </c>
      <c r="AF557" s="37">
        <v>553</v>
      </c>
      <c r="AG557" s="37" t="str" cm="1">
        <f t="array" ref="AG557">IF(SUMPRODUCT(--(NOT(ISERR(SEARCH({"Network","Firewall"},AD557)))))&gt;0,"1","0")</f>
        <v>0</v>
      </c>
      <c r="AH557" s="37">
        <v>553</v>
      </c>
      <c r="AI557" s="37" t="str" cm="1">
        <f t="array" ref="AI557">IF(SUMPRODUCT(--(NOT(ISERR(SEARCH({"File","Group","Logon","Schedule","User","Registry","Active","Application"},AD557)))))&gt;0,"1","0")</f>
        <v>0</v>
      </c>
      <c r="AJ557" s="37">
        <v>553</v>
      </c>
      <c r="AK557" s="37" t="str" cm="1">
        <f t="array" ref="AK557">IF(SUMPRODUCT(--(NOT(ISERR(SEARCH({"Cloud","Cluster","Container","Image","Instance","Pod","Snapshot","Volume"},AD557)))))&gt;0,"1","0")</f>
        <v>0</v>
      </c>
      <c r="AL557" s="37">
        <v>553</v>
      </c>
      <c r="AM557" s="37" t="str" cm="1">
        <f t="array" ref="AM557">IF(SUMPRODUCT(--(NOT(ISERR(SEARCH({"Drive","Firmware","Host","Kernel"},AD557)))))&gt;0,"1","0")</f>
        <v>0</v>
      </c>
      <c r="AN557" s="37">
        <v>0</v>
      </c>
      <c r="AO557" s="37">
        <v>0</v>
      </c>
      <c r="AP557" s="37">
        <f>parameters!$J$21*TechniqueData[[#This Row],[TAT Utility]]+parameters!$J$22*TechniqueData[[#This Row],[Count Utility]]</f>
        <v>0.3</v>
      </c>
      <c r="AQ557" s="37">
        <f>(TechniqueData[[#This Row],[Total Top Att&amp;ck Score ]]-parameters!$D$19)/(parameters!$D$20-parameters!$D$19)</f>
        <v>50.934267492063498</v>
      </c>
      <c r="AR557" s="37">
        <f>IF(TechniqueData[[#This Row],[TAT Utility (unclipped)]]&gt;1,1, IF(TechniqueData[[#This Row],[TAT Utility (unclipped)]]&lt;0,0, TechniqueData[[#This Row],[TAT Utility (unclipped)]]) )</f>
        <v>1</v>
      </c>
      <c r="AS557" s="37">
        <f>(TechniqueData[[#This Row],[Ransomware (Total '# of ATT&amp;CK Observations)]]-parameters!$D$21)/(parameters!$D$22-parameters!$D$21)</f>
        <v>0</v>
      </c>
      <c r="AT557" s="37">
        <f>IF(TechniqueData[[#This Row],[Count Utility (unclipped)]]&gt;1,1, IF(TechniqueData[[#This Row],[Count Utility (unclipped)]]&lt;0,0, TechniqueData[[#This Row],[Count Utility (unclipped)]]) )</f>
        <v>0</v>
      </c>
      <c r="AU55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58" spans="1:47" ht="34" x14ac:dyDescent="0.2">
      <c r="A558" s="37">
        <f>parameters!$J$21*TechniqueData[[#This Row],[TAT Utility]]+parameters!$J$22*TechniqueData[[#This Row],[Count Utility]]</f>
        <v>0.3</v>
      </c>
      <c r="B558" s="37">
        <f t="shared" si="8"/>
        <v>153.07899371428573</v>
      </c>
      <c r="C558" s="37" t="s">
        <v>1870</v>
      </c>
      <c r="D558" s="58" t="s">
        <v>1868</v>
      </c>
      <c r="E558" s="37" t="s">
        <v>1871</v>
      </c>
      <c r="F558" s="37">
        <v>0</v>
      </c>
      <c r="G558" s="37">
        <v>1</v>
      </c>
      <c r="H558" s="37">
        <f>parameters!$J$10*TechniqueData[[#This Row],[Before Utility]]+parameters!$J$11*TechniqueData[[#This Row],[After Utility]]</f>
        <v>0.05</v>
      </c>
      <c r="I558" s="37">
        <f>(TechniqueData[[#This Row],[Num. TID Before]]-parameters!$D$8)/(parameters!$D$9-parameters!$D$8)</f>
        <v>0</v>
      </c>
      <c r="J558" s="37">
        <f>IF(TechniqueData[[#This Row],[Before Utility (unclipped)]]&gt;1,1, IF(TechniqueData[[#This Row],[Before Utility (unclipped)]]&lt;0,0, TechniqueData[[#This Row],[Before Utility (unclipped)]]))</f>
        <v>0</v>
      </c>
      <c r="K558" s="37">
        <f>(TechniqueData[[#This Row],[Num. TID After]]-parameters!$D$10)/(parameters!$D$11-parameters!$D$10)</f>
        <v>0.1</v>
      </c>
      <c r="L558" s="37">
        <f>IF(TechniqueData[[#This Row],[After Utility (unclipped)]]&gt;1,1, IF(TechniqueData[[#This Row],[After Utility (unclipped)]]&lt;0,0, TechniqueData[[#This Row],[After Utility (unclipped)]]))</f>
        <v>0.1</v>
      </c>
      <c r="M558" s="37">
        <v>0</v>
      </c>
      <c r="N558" s="68">
        <v>0</v>
      </c>
      <c r="O558" s="68">
        <v>0</v>
      </c>
      <c r="P558" s="68">
        <v>0</v>
      </c>
      <c r="Q558" s="68">
        <v>0</v>
      </c>
      <c r="R558" s="69" t="s">
        <v>1869</v>
      </c>
      <c r="S558" s="69">
        <v>2</v>
      </c>
      <c r="T558" s="69"/>
      <c r="U558" s="69">
        <v>0</v>
      </c>
      <c r="V558" s="37">
        <f>parameters!$J$4*TechniqueData[[#This Row],[Mitigations Utility]] + parameters!$J$5*TechniqueData[[#This Row],[Detections Utility]]</f>
        <v>1.9047809523809526E-2</v>
      </c>
      <c r="W558" s="37">
        <v>2</v>
      </c>
      <c r="X558" s="37">
        <v>3.6364E-2</v>
      </c>
      <c r="Y558" s="37">
        <v>3.6364E-2</v>
      </c>
      <c r="Z558" s="37">
        <v>0</v>
      </c>
      <c r="AA558" s="37">
        <v>0</v>
      </c>
      <c r="AB558" s="37">
        <v>0</v>
      </c>
      <c r="AC558" s="37" t="s">
        <v>127</v>
      </c>
      <c r="AD558" s="58"/>
      <c r="AE558" s="37" t="str" cm="1">
        <f t="array" ref="AE558">IF(SUMPRODUCT(--(NOT(ISERR(SEARCH({"Process","Command","Script","WMI","Module","Pipe","Service"},AD558)))))&gt;0,"1","0")</f>
        <v>0</v>
      </c>
      <c r="AF558" s="37">
        <v>554</v>
      </c>
      <c r="AG558" s="37" t="str" cm="1">
        <f t="array" ref="AG558">IF(SUMPRODUCT(--(NOT(ISERR(SEARCH({"Network","Firewall"},AD558)))))&gt;0,"1","0")</f>
        <v>0</v>
      </c>
      <c r="AH558" s="37">
        <v>554</v>
      </c>
      <c r="AI558" s="37" t="str" cm="1">
        <f t="array" ref="AI558">IF(SUMPRODUCT(--(NOT(ISERR(SEARCH({"File","Group","Logon","Schedule","User","Registry","Active","Application"},AD558)))))&gt;0,"1","0")</f>
        <v>0</v>
      </c>
      <c r="AJ558" s="37">
        <v>554</v>
      </c>
      <c r="AK558" s="37" t="str" cm="1">
        <f t="array" ref="AK558">IF(SUMPRODUCT(--(NOT(ISERR(SEARCH({"Cloud","Cluster","Container","Image","Instance","Pod","Snapshot","Volume"},AD558)))))&gt;0,"1","0")</f>
        <v>0</v>
      </c>
      <c r="AL558" s="37">
        <v>554</v>
      </c>
      <c r="AM558" s="37" t="str" cm="1">
        <f t="array" ref="AM558">IF(SUMPRODUCT(--(NOT(ISERR(SEARCH({"Drive","Firmware","Host","Kernel"},AD558)))))&gt;0,"1","0")</f>
        <v>0</v>
      </c>
      <c r="AN558" s="37">
        <v>0</v>
      </c>
      <c r="AO558" s="37">
        <v>0</v>
      </c>
      <c r="AP558" s="37">
        <f>parameters!$J$21*TechniqueData[[#This Row],[TAT Utility]]+parameters!$J$22*TechniqueData[[#This Row],[Count Utility]]</f>
        <v>0.3</v>
      </c>
      <c r="AQ558" s="37">
        <f>(TechniqueData[[#This Row],[Total Top Att&amp;ck Score ]]-parameters!$D$19)/(parameters!$D$20-parameters!$D$19)</f>
        <v>51.026331238095246</v>
      </c>
      <c r="AR558" s="37">
        <f>IF(TechniqueData[[#This Row],[TAT Utility (unclipped)]]&gt;1,1, IF(TechniqueData[[#This Row],[TAT Utility (unclipped)]]&lt;0,0, TechniqueData[[#This Row],[TAT Utility (unclipped)]]) )</f>
        <v>1</v>
      </c>
      <c r="AS558" s="37">
        <f>(TechniqueData[[#This Row],[Ransomware (Total '# of ATT&amp;CK Observations)]]-parameters!$D$21)/(parameters!$D$22-parameters!$D$21)</f>
        <v>0</v>
      </c>
      <c r="AT558" s="37">
        <f>IF(TechniqueData[[#This Row],[Count Utility (unclipped)]]&gt;1,1, IF(TechniqueData[[#This Row],[Count Utility (unclipped)]]&lt;0,0, TechniqueData[[#This Row],[Count Utility (unclipped)]]) )</f>
        <v>0</v>
      </c>
      <c r="AU55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59" spans="1:47" ht="34" x14ac:dyDescent="0.2">
      <c r="A559" s="37">
        <f>parameters!$J$21*TechniqueData[[#This Row],[TAT Utility]]+parameters!$J$22*TechniqueData[[#This Row],[Count Utility]]</f>
        <v>0.3</v>
      </c>
      <c r="B559" s="37">
        <f t="shared" si="8"/>
        <v>153.35518495238097</v>
      </c>
      <c r="C559" s="37" t="s">
        <v>1872</v>
      </c>
      <c r="D559" s="58" t="s">
        <v>1868</v>
      </c>
      <c r="E559" s="37" t="s">
        <v>534</v>
      </c>
      <c r="F559" s="37">
        <v>0</v>
      </c>
      <c r="G559" s="37">
        <v>1</v>
      </c>
      <c r="H559" s="37">
        <f>parameters!$J$10*TechniqueData[[#This Row],[Before Utility]]+parameters!$J$11*TechniqueData[[#This Row],[After Utility]]</f>
        <v>0.05</v>
      </c>
      <c r="I559" s="37">
        <f>(TechniqueData[[#This Row],[Num. TID Before]]-parameters!$D$8)/(parameters!$D$9-parameters!$D$8)</f>
        <v>0</v>
      </c>
      <c r="J559" s="37">
        <f>IF(TechniqueData[[#This Row],[Before Utility (unclipped)]]&gt;1,1, IF(TechniqueData[[#This Row],[Before Utility (unclipped)]]&lt;0,0, TechniqueData[[#This Row],[Before Utility (unclipped)]]))</f>
        <v>0</v>
      </c>
      <c r="K559" s="37">
        <f>(TechniqueData[[#This Row],[Num. TID After]]-parameters!$D$10)/(parameters!$D$11-parameters!$D$10)</f>
        <v>0.1</v>
      </c>
      <c r="L559" s="37">
        <f>IF(TechniqueData[[#This Row],[After Utility (unclipped)]]&gt;1,1, IF(TechniqueData[[#This Row],[After Utility (unclipped)]]&lt;0,0, TechniqueData[[#This Row],[After Utility (unclipped)]]))</f>
        <v>0.1</v>
      </c>
      <c r="M559" s="37">
        <v>0</v>
      </c>
      <c r="N559" s="68">
        <v>0</v>
      </c>
      <c r="O559" s="68">
        <v>0</v>
      </c>
      <c r="P559" s="68">
        <v>0</v>
      </c>
      <c r="Q559" s="68">
        <v>0</v>
      </c>
      <c r="R559" s="69" t="s">
        <v>1869</v>
      </c>
      <c r="S559" s="69">
        <v>2</v>
      </c>
      <c r="T559" s="69"/>
      <c r="U559" s="69">
        <v>0</v>
      </c>
      <c r="V559" s="37">
        <f>parameters!$J$4*TechniqueData[[#This Row],[Mitigations Utility]] + parameters!$J$5*TechniqueData[[#This Row],[Detections Utility]]</f>
        <v>1.9047809523809526E-2</v>
      </c>
      <c r="W559" s="37">
        <v>2</v>
      </c>
      <c r="X559" s="37">
        <v>3.6364E-2</v>
      </c>
      <c r="Y559" s="37">
        <v>3.6364E-2</v>
      </c>
      <c r="Z559" s="37">
        <v>0</v>
      </c>
      <c r="AA559" s="37">
        <v>0</v>
      </c>
      <c r="AB559" s="37">
        <v>0</v>
      </c>
      <c r="AC559" s="37"/>
      <c r="AD559" s="58"/>
      <c r="AE559" s="37" t="str" cm="1">
        <f t="array" ref="AE559">IF(SUMPRODUCT(--(NOT(ISERR(SEARCH({"Process","Command","Script","WMI","Module","Pipe","Service"},AD559)))))&gt;0,"1","0")</f>
        <v>0</v>
      </c>
      <c r="AF559" s="37">
        <v>555</v>
      </c>
      <c r="AG559" s="37" t="str" cm="1">
        <f t="array" ref="AG559">IF(SUMPRODUCT(--(NOT(ISERR(SEARCH({"Network","Firewall"},AD559)))))&gt;0,"1","0")</f>
        <v>0</v>
      </c>
      <c r="AH559" s="37">
        <v>555</v>
      </c>
      <c r="AI559" s="37" t="str" cm="1">
        <f t="array" ref="AI559">IF(SUMPRODUCT(--(NOT(ISERR(SEARCH({"File","Group","Logon","Schedule","User","Registry","Active","Application"},AD559)))))&gt;0,"1","0")</f>
        <v>0</v>
      </c>
      <c r="AJ559" s="37">
        <v>555</v>
      </c>
      <c r="AK559" s="37" t="str" cm="1">
        <f t="array" ref="AK559">IF(SUMPRODUCT(--(NOT(ISERR(SEARCH({"Cloud","Cluster","Container","Image","Instance","Pod","Snapshot","Volume"},AD559)))))&gt;0,"1","0")</f>
        <v>0</v>
      </c>
      <c r="AL559" s="37">
        <v>555</v>
      </c>
      <c r="AM559" s="37" t="str" cm="1">
        <f t="array" ref="AM559">IF(SUMPRODUCT(--(NOT(ISERR(SEARCH({"Drive","Firmware","Host","Kernel"},AD559)))))&gt;0,"1","0")</f>
        <v>0</v>
      </c>
      <c r="AN559" s="37">
        <v>0</v>
      </c>
      <c r="AO559" s="37">
        <v>0</v>
      </c>
      <c r="AP559" s="37">
        <f>parameters!$J$21*TechniqueData[[#This Row],[TAT Utility]]+parameters!$J$22*TechniqueData[[#This Row],[Count Utility]]</f>
        <v>0.3</v>
      </c>
      <c r="AQ559" s="37">
        <f>(TechniqueData[[#This Row],[Total Top Att&amp;ck Score ]]-parameters!$D$19)/(parameters!$D$20-parameters!$D$19)</f>
        <v>51.118394984126986</v>
      </c>
      <c r="AR559" s="37">
        <f>IF(TechniqueData[[#This Row],[TAT Utility (unclipped)]]&gt;1,1, IF(TechniqueData[[#This Row],[TAT Utility (unclipped)]]&lt;0,0, TechniqueData[[#This Row],[TAT Utility (unclipped)]]) )</f>
        <v>1</v>
      </c>
      <c r="AS559" s="37">
        <f>(TechniqueData[[#This Row],[Ransomware (Total '# of ATT&amp;CK Observations)]]-parameters!$D$21)/(parameters!$D$22-parameters!$D$21)</f>
        <v>0</v>
      </c>
      <c r="AT559" s="37">
        <f>IF(TechniqueData[[#This Row],[Count Utility (unclipped)]]&gt;1,1, IF(TechniqueData[[#This Row],[Count Utility (unclipped)]]&lt;0,0, TechniqueData[[#This Row],[Count Utility (unclipped)]]) )</f>
        <v>0</v>
      </c>
      <c r="AU55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0" spans="1:47" ht="34" x14ac:dyDescent="0.2">
      <c r="A560" s="37">
        <f>parameters!$J$21*TechniqueData[[#This Row],[TAT Utility]]+parameters!$J$22*TechniqueData[[#This Row],[Count Utility]]</f>
        <v>0.3</v>
      </c>
      <c r="B560" s="37">
        <f t="shared" si="8"/>
        <v>111.25</v>
      </c>
      <c r="C560" s="37" t="s">
        <v>1873</v>
      </c>
      <c r="D560" s="58" t="s">
        <v>1868</v>
      </c>
      <c r="E560" s="37" t="s">
        <v>1874</v>
      </c>
      <c r="F560" s="37">
        <v>0</v>
      </c>
      <c r="G560" s="37">
        <v>1</v>
      </c>
      <c r="H560" s="37">
        <f>parameters!$J$10*TechniqueData[[#This Row],[Before Utility]]+parameters!$J$11*TechniqueData[[#This Row],[After Utility]]</f>
        <v>0.05</v>
      </c>
      <c r="I560" s="37">
        <f>(TechniqueData[[#This Row],[Num. TID Before]]-parameters!$D$8)/(parameters!$D$9-parameters!$D$8)</f>
        <v>0</v>
      </c>
      <c r="J560" s="37">
        <f>IF(TechniqueData[[#This Row],[Before Utility (unclipped)]]&gt;1,1, IF(TechniqueData[[#This Row],[Before Utility (unclipped)]]&lt;0,0, TechniqueData[[#This Row],[Before Utility (unclipped)]]))</f>
        <v>0</v>
      </c>
      <c r="K560" s="37">
        <f>(TechniqueData[[#This Row],[Num. TID After]]-parameters!$D$10)/(parameters!$D$11-parameters!$D$10)</f>
        <v>0.1</v>
      </c>
      <c r="L560" s="37">
        <f>IF(TechniqueData[[#This Row],[After Utility (unclipped)]]&gt;1,1, IF(TechniqueData[[#This Row],[After Utility (unclipped)]]&lt;0,0, TechniqueData[[#This Row],[After Utility (unclipped)]]))</f>
        <v>0.1</v>
      </c>
      <c r="M560" s="37">
        <v>0</v>
      </c>
      <c r="N560" s="68">
        <v>0</v>
      </c>
      <c r="O560" s="68">
        <v>0</v>
      </c>
      <c r="P560" s="68">
        <v>0</v>
      </c>
      <c r="Q560" s="68">
        <v>0</v>
      </c>
      <c r="R560" s="69"/>
      <c r="S560" s="69">
        <v>0</v>
      </c>
      <c r="T560" s="69"/>
      <c r="U560" s="69">
        <v>0</v>
      </c>
      <c r="V560" s="37">
        <f>parameters!$J$4*TechniqueData[[#This Row],[Mitigations Utility]] + parameters!$J$5*TechniqueData[[#This Row],[Detections Utility]]</f>
        <v>0</v>
      </c>
      <c r="W560" s="37">
        <v>0</v>
      </c>
      <c r="X560" s="37">
        <v>0</v>
      </c>
      <c r="Y560" s="37">
        <v>0</v>
      </c>
      <c r="Z560" s="37">
        <v>0</v>
      </c>
      <c r="AA560" s="37">
        <v>0</v>
      </c>
      <c r="AB560" s="37">
        <v>0</v>
      </c>
      <c r="AC560" s="37" t="s">
        <v>127</v>
      </c>
      <c r="AD560" s="58"/>
      <c r="AE560" s="37" t="str" cm="1">
        <f t="array" ref="AE560">IF(SUMPRODUCT(--(NOT(ISERR(SEARCH({"Process","Command","Script","WMI","Module","Pipe","Service"},AD560)))))&gt;0,"1","0")</f>
        <v>0</v>
      </c>
      <c r="AF560" s="37">
        <v>556</v>
      </c>
      <c r="AG560" s="37" t="str" cm="1">
        <f t="array" ref="AG560">IF(SUMPRODUCT(--(NOT(ISERR(SEARCH({"Network","Firewall"},AD560)))))&gt;0,"1","0")</f>
        <v>0</v>
      </c>
      <c r="AH560" s="37">
        <v>556</v>
      </c>
      <c r="AI560" s="37" t="str" cm="1">
        <f t="array" ref="AI560">IF(SUMPRODUCT(--(NOT(ISERR(SEARCH({"File","Group","Logon","Schedule","User","Registry","Active","Application"},AD560)))))&gt;0,"1","0")</f>
        <v>0</v>
      </c>
      <c r="AJ560" s="37">
        <v>556</v>
      </c>
      <c r="AK560" s="37" t="str" cm="1">
        <f t="array" ref="AK560">IF(SUMPRODUCT(--(NOT(ISERR(SEARCH({"Cloud","Cluster","Container","Image","Instance","Pod","Snapshot","Volume"},AD560)))))&gt;0,"1","0")</f>
        <v>0</v>
      </c>
      <c r="AL560" s="37">
        <v>556</v>
      </c>
      <c r="AM560" s="37" t="str" cm="1">
        <f t="array" ref="AM560">IF(SUMPRODUCT(--(NOT(ISERR(SEARCH({"Drive","Firmware","Host","Kernel"},AD560)))))&gt;0,"1","0")</f>
        <v>0</v>
      </c>
      <c r="AN560" s="37">
        <v>0</v>
      </c>
      <c r="AO560" s="37">
        <v>0</v>
      </c>
      <c r="AP560" s="37">
        <f>parameters!$J$21*TechniqueData[[#This Row],[TAT Utility]]+parameters!$J$22*TechniqueData[[#This Row],[Count Utility]]</f>
        <v>0.3</v>
      </c>
      <c r="AQ560" s="37">
        <f>(TechniqueData[[#This Row],[Total Top Att&amp;ck Score ]]-parameters!$D$19)/(parameters!$D$20-parameters!$D$19)</f>
        <v>37.083333333333336</v>
      </c>
      <c r="AR560" s="37">
        <f>IF(TechniqueData[[#This Row],[TAT Utility (unclipped)]]&gt;1,1, IF(TechniqueData[[#This Row],[TAT Utility (unclipped)]]&lt;0,0, TechniqueData[[#This Row],[TAT Utility (unclipped)]]) )</f>
        <v>1</v>
      </c>
      <c r="AS560" s="37">
        <f>(TechniqueData[[#This Row],[Ransomware (Total '# of ATT&amp;CK Observations)]]-parameters!$D$21)/(parameters!$D$22-parameters!$D$21)</f>
        <v>0</v>
      </c>
      <c r="AT560" s="37">
        <f>IF(TechniqueData[[#This Row],[Count Utility (unclipped)]]&gt;1,1, IF(TechniqueData[[#This Row],[Count Utility (unclipped)]]&lt;0,0, TechniqueData[[#This Row],[Count Utility (unclipped)]]) )</f>
        <v>0</v>
      </c>
      <c r="AU56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1" spans="1:47" ht="34" x14ac:dyDescent="0.2">
      <c r="A561" s="37">
        <f>parameters!$J$21*TechniqueData[[#This Row],[TAT Utility]]+parameters!$J$22*TechniqueData[[#This Row],[Count Utility]]</f>
        <v>0.3</v>
      </c>
      <c r="B561" s="37">
        <f t="shared" si="8"/>
        <v>175.13613885714287</v>
      </c>
      <c r="C561" s="37" t="s">
        <v>1875</v>
      </c>
      <c r="D561" s="58" t="s">
        <v>1868</v>
      </c>
      <c r="E561" s="37" t="s">
        <v>1876</v>
      </c>
      <c r="F561" s="37">
        <v>0</v>
      </c>
      <c r="G561" s="37">
        <v>1</v>
      </c>
      <c r="H561" s="37">
        <f>parameters!$J$10*TechniqueData[[#This Row],[Before Utility]]+parameters!$J$11*TechniqueData[[#This Row],[After Utility]]</f>
        <v>0.05</v>
      </c>
      <c r="I561" s="37">
        <f>(TechniqueData[[#This Row],[Num. TID Before]]-parameters!$D$8)/(parameters!$D$9-parameters!$D$8)</f>
        <v>0</v>
      </c>
      <c r="J561" s="37">
        <f>IF(TechniqueData[[#This Row],[Before Utility (unclipped)]]&gt;1,1, IF(TechniqueData[[#This Row],[Before Utility (unclipped)]]&lt;0,0, TechniqueData[[#This Row],[Before Utility (unclipped)]]))</f>
        <v>0</v>
      </c>
      <c r="K561" s="37">
        <f>(TechniqueData[[#This Row],[Num. TID After]]-parameters!$D$10)/(parameters!$D$11-parameters!$D$10)</f>
        <v>0.1</v>
      </c>
      <c r="L561" s="37">
        <f>IF(TechniqueData[[#This Row],[After Utility (unclipped)]]&gt;1,1, IF(TechniqueData[[#This Row],[After Utility (unclipped)]]&lt;0,0, TechniqueData[[#This Row],[After Utility (unclipped)]]))</f>
        <v>0.1</v>
      </c>
      <c r="M561" s="37">
        <v>0</v>
      </c>
      <c r="N561" s="68">
        <v>0</v>
      </c>
      <c r="O561" s="68">
        <v>0</v>
      </c>
      <c r="P561" s="68">
        <v>0</v>
      </c>
      <c r="Q561" s="68">
        <v>2</v>
      </c>
      <c r="R561" s="69" t="s">
        <v>1869</v>
      </c>
      <c r="S561" s="69">
        <v>2</v>
      </c>
      <c r="T561" s="69"/>
      <c r="U561" s="69">
        <v>0</v>
      </c>
      <c r="V561" s="37">
        <f>parameters!$J$4*TechniqueData[[#This Row],[Mitigations Utility]] + parameters!$J$5*TechniqueData[[#This Row],[Detections Utility]]</f>
        <v>2.8571619047619047E-2</v>
      </c>
      <c r="W561" s="37">
        <v>2</v>
      </c>
      <c r="X561" s="37">
        <v>3.6364E-2</v>
      </c>
      <c r="Y561" s="37">
        <v>3.6364E-2</v>
      </c>
      <c r="Z561" s="37">
        <v>2</v>
      </c>
      <c r="AA561" s="37">
        <v>0.02</v>
      </c>
      <c r="AB561" s="37">
        <v>0.02</v>
      </c>
      <c r="AC561" s="37" t="s">
        <v>127</v>
      </c>
      <c r="AD561" s="58"/>
      <c r="AE561" s="37" t="str" cm="1">
        <f t="array" ref="AE561">IF(SUMPRODUCT(--(NOT(ISERR(SEARCH({"Process","Command","Script","WMI","Module","Pipe","Service"},AD561)))))&gt;0,"1","0")</f>
        <v>0</v>
      </c>
      <c r="AF561" s="37">
        <v>557</v>
      </c>
      <c r="AG561" s="37" t="str" cm="1">
        <f t="array" ref="AG561">IF(SUMPRODUCT(--(NOT(ISERR(SEARCH({"Network","Firewall"},AD561)))))&gt;0,"1","0")</f>
        <v>0</v>
      </c>
      <c r="AH561" s="37">
        <v>557</v>
      </c>
      <c r="AI561" s="37" t="str" cm="1">
        <f t="array" ref="AI561">IF(SUMPRODUCT(--(NOT(ISERR(SEARCH({"File","Group","Logon","Schedule","User","Registry","Active","Application"},AD561)))))&gt;0,"1","0")</f>
        <v>0</v>
      </c>
      <c r="AJ561" s="37">
        <v>557</v>
      </c>
      <c r="AK561" s="37" t="str" cm="1">
        <f t="array" ref="AK561">IF(SUMPRODUCT(--(NOT(ISERR(SEARCH({"Cloud","Cluster","Container","Image","Instance","Pod","Snapshot","Volume"},AD561)))))&gt;0,"1","0")</f>
        <v>0</v>
      </c>
      <c r="AL561" s="37">
        <v>557</v>
      </c>
      <c r="AM561" s="37" t="str" cm="1">
        <f t="array" ref="AM561">IF(SUMPRODUCT(--(NOT(ISERR(SEARCH({"Drive","Firmware","Host","Kernel"},AD561)))))&gt;0,"1","0")</f>
        <v>0</v>
      </c>
      <c r="AN561" s="37">
        <v>0</v>
      </c>
      <c r="AO561" s="37">
        <v>0</v>
      </c>
      <c r="AP561" s="37">
        <f>parameters!$J$21*TechniqueData[[#This Row],[TAT Utility]]+parameters!$J$22*TechniqueData[[#This Row],[Count Utility]]</f>
        <v>0.3</v>
      </c>
      <c r="AQ561" s="37">
        <f>(TechniqueData[[#This Row],[Total Top Att&amp;ck Score ]]-parameters!$D$19)/(parameters!$D$20-parameters!$D$19)</f>
        <v>58.378712952380958</v>
      </c>
      <c r="AR561" s="37">
        <f>IF(TechniqueData[[#This Row],[TAT Utility (unclipped)]]&gt;1,1, IF(TechniqueData[[#This Row],[TAT Utility (unclipped)]]&lt;0,0, TechniqueData[[#This Row],[TAT Utility (unclipped)]]) )</f>
        <v>1</v>
      </c>
      <c r="AS561" s="37">
        <f>(TechniqueData[[#This Row],[Ransomware (Total '# of ATT&amp;CK Observations)]]-parameters!$D$21)/(parameters!$D$22-parameters!$D$21)</f>
        <v>0</v>
      </c>
      <c r="AT561" s="37">
        <f>IF(TechniqueData[[#This Row],[Count Utility (unclipped)]]&gt;1,1, IF(TechniqueData[[#This Row],[Count Utility (unclipped)]]&lt;0,0, TechniqueData[[#This Row],[Count Utility (unclipped)]]) )</f>
        <v>0</v>
      </c>
      <c r="AU56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2" spans="1:47" ht="34" x14ac:dyDescent="0.2">
      <c r="A562" s="37">
        <f>parameters!$J$21*TechniqueData[[#This Row],[TAT Utility]]+parameters!$J$22*TechniqueData[[#This Row],[Count Utility]]</f>
        <v>0.3</v>
      </c>
      <c r="B562" s="37">
        <f t="shared" si="8"/>
        <v>154.18375866666668</v>
      </c>
      <c r="C562" s="37" t="s">
        <v>1877</v>
      </c>
      <c r="D562" s="58" t="s">
        <v>1868</v>
      </c>
      <c r="E562" s="37" t="s">
        <v>1878</v>
      </c>
      <c r="F562" s="37">
        <v>0</v>
      </c>
      <c r="G562" s="37">
        <v>1</v>
      </c>
      <c r="H562" s="37">
        <f>parameters!$J$10*TechniqueData[[#This Row],[Before Utility]]+parameters!$J$11*TechniqueData[[#This Row],[After Utility]]</f>
        <v>0.05</v>
      </c>
      <c r="I562" s="37">
        <f>(TechniqueData[[#This Row],[Num. TID Before]]-parameters!$D$8)/(parameters!$D$9-parameters!$D$8)</f>
        <v>0</v>
      </c>
      <c r="J562" s="37">
        <f>IF(TechniqueData[[#This Row],[Before Utility (unclipped)]]&gt;1,1, IF(TechniqueData[[#This Row],[Before Utility (unclipped)]]&lt;0,0, TechniqueData[[#This Row],[Before Utility (unclipped)]]))</f>
        <v>0</v>
      </c>
      <c r="K562" s="37">
        <f>(TechniqueData[[#This Row],[Num. TID After]]-parameters!$D$10)/(parameters!$D$11-parameters!$D$10)</f>
        <v>0.1</v>
      </c>
      <c r="L562" s="37">
        <f>IF(TechniqueData[[#This Row],[After Utility (unclipped)]]&gt;1,1, IF(TechniqueData[[#This Row],[After Utility (unclipped)]]&lt;0,0, TechniqueData[[#This Row],[After Utility (unclipped)]]))</f>
        <v>0.1</v>
      </c>
      <c r="M562" s="37">
        <v>0</v>
      </c>
      <c r="N562" s="68">
        <v>0</v>
      </c>
      <c r="O562" s="68">
        <v>0</v>
      </c>
      <c r="P562" s="68">
        <v>0</v>
      </c>
      <c r="Q562" s="68">
        <v>0</v>
      </c>
      <c r="R562" s="69" t="s">
        <v>1869</v>
      </c>
      <c r="S562" s="69">
        <v>2</v>
      </c>
      <c r="T562" s="69"/>
      <c r="U562" s="69">
        <v>0</v>
      </c>
      <c r="V562" s="37">
        <f>parameters!$J$4*TechniqueData[[#This Row],[Mitigations Utility]] + parameters!$J$5*TechniqueData[[#This Row],[Detections Utility]]</f>
        <v>1.9047809523809526E-2</v>
      </c>
      <c r="W562" s="37">
        <v>2</v>
      </c>
      <c r="X562" s="37">
        <v>3.6364E-2</v>
      </c>
      <c r="Y562" s="37">
        <v>3.6364E-2</v>
      </c>
      <c r="Z562" s="37">
        <v>0</v>
      </c>
      <c r="AA562" s="37">
        <v>0</v>
      </c>
      <c r="AB562" s="37">
        <v>0</v>
      </c>
      <c r="AC562" s="37" t="s">
        <v>127</v>
      </c>
      <c r="AD562" s="58"/>
      <c r="AE562" s="37" t="str" cm="1">
        <f t="array" ref="AE562">IF(SUMPRODUCT(--(NOT(ISERR(SEARCH({"Process","Command","Script","WMI","Module","Pipe","Service"},AD562)))))&gt;0,"1","0")</f>
        <v>0</v>
      </c>
      <c r="AF562" s="37">
        <v>558</v>
      </c>
      <c r="AG562" s="37" t="str" cm="1">
        <f t="array" ref="AG562">IF(SUMPRODUCT(--(NOT(ISERR(SEARCH({"Network","Firewall"},AD562)))))&gt;0,"1","0")</f>
        <v>0</v>
      </c>
      <c r="AH562" s="37">
        <v>558</v>
      </c>
      <c r="AI562" s="37" t="str" cm="1">
        <f t="array" ref="AI562">IF(SUMPRODUCT(--(NOT(ISERR(SEARCH({"File","Group","Logon","Schedule","User","Registry","Active","Application"},AD562)))))&gt;0,"1","0")</f>
        <v>0</v>
      </c>
      <c r="AJ562" s="37">
        <v>558</v>
      </c>
      <c r="AK562" s="37" t="str" cm="1">
        <f t="array" ref="AK562">IF(SUMPRODUCT(--(NOT(ISERR(SEARCH({"Cloud","Cluster","Container","Image","Instance","Pod","Snapshot","Volume"},AD562)))))&gt;0,"1","0")</f>
        <v>0</v>
      </c>
      <c r="AL562" s="37">
        <v>558</v>
      </c>
      <c r="AM562" s="37" t="str" cm="1">
        <f t="array" ref="AM562">IF(SUMPRODUCT(--(NOT(ISERR(SEARCH({"Drive","Firmware","Host","Kernel"},AD562)))))&gt;0,"1","0")</f>
        <v>0</v>
      </c>
      <c r="AN562" s="37">
        <v>0</v>
      </c>
      <c r="AO562" s="37">
        <v>0</v>
      </c>
      <c r="AP562" s="37">
        <f>parameters!$J$21*TechniqueData[[#This Row],[TAT Utility]]+parameters!$J$22*TechniqueData[[#This Row],[Count Utility]]</f>
        <v>0.3</v>
      </c>
      <c r="AQ562" s="37">
        <f>(TechniqueData[[#This Row],[Total Top Att&amp;ck Score ]]-parameters!$D$19)/(parameters!$D$20-parameters!$D$19)</f>
        <v>51.394586222222223</v>
      </c>
      <c r="AR562" s="37">
        <f>IF(TechniqueData[[#This Row],[TAT Utility (unclipped)]]&gt;1,1, IF(TechniqueData[[#This Row],[TAT Utility (unclipped)]]&lt;0,0, TechniqueData[[#This Row],[TAT Utility (unclipped)]]) )</f>
        <v>1</v>
      </c>
      <c r="AS562" s="37">
        <f>(TechniqueData[[#This Row],[Ransomware (Total '# of ATT&amp;CK Observations)]]-parameters!$D$21)/(parameters!$D$22-parameters!$D$21)</f>
        <v>0</v>
      </c>
      <c r="AT562" s="37">
        <f>IF(TechniqueData[[#This Row],[Count Utility (unclipped)]]&gt;1,1, IF(TechniqueData[[#This Row],[Count Utility (unclipped)]]&lt;0,0, TechniqueData[[#This Row],[Count Utility (unclipped)]]) )</f>
        <v>0</v>
      </c>
      <c r="AU56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3" spans="1:47" ht="34" x14ac:dyDescent="0.2">
      <c r="A563" s="37">
        <f>parameters!$J$21*TechniqueData[[#This Row],[TAT Utility]]+parameters!$J$22*TechniqueData[[#This Row],[Count Utility]]</f>
        <v>0.3</v>
      </c>
      <c r="B563" s="37">
        <f t="shared" si="8"/>
        <v>154.45994990476191</v>
      </c>
      <c r="C563" s="37" t="s">
        <v>1879</v>
      </c>
      <c r="D563" s="58" t="s">
        <v>1868</v>
      </c>
      <c r="E563" s="37" t="s">
        <v>1880</v>
      </c>
      <c r="F563" s="37">
        <v>0</v>
      </c>
      <c r="G563" s="37">
        <v>1</v>
      </c>
      <c r="H563" s="37">
        <f>parameters!$J$10*TechniqueData[[#This Row],[Before Utility]]+parameters!$J$11*TechniqueData[[#This Row],[After Utility]]</f>
        <v>0.05</v>
      </c>
      <c r="I563" s="37">
        <f>(TechniqueData[[#This Row],[Num. TID Before]]-parameters!$D$8)/(parameters!$D$9-parameters!$D$8)</f>
        <v>0</v>
      </c>
      <c r="J563" s="37">
        <f>IF(TechniqueData[[#This Row],[Before Utility (unclipped)]]&gt;1,1, IF(TechniqueData[[#This Row],[Before Utility (unclipped)]]&lt;0,0, TechniqueData[[#This Row],[Before Utility (unclipped)]]))</f>
        <v>0</v>
      </c>
      <c r="K563" s="37">
        <f>(TechniqueData[[#This Row],[Num. TID After]]-parameters!$D$10)/(parameters!$D$11-parameters!$D$10)</f>
        <v>0.1</v>
      </c>
      <c r="L563" s="37">
        <f>IF(TechniqueData[[#This Row],[After Utility (unclipped)]]&gt;1,1, IF(TechniqueData[[#This Row],[After Utility (unclipped)]]&lt;0,0, TechniqueData[[#This Row],[After Utility (unclipped)]]))</f>
        <v>0.1</v>
      </c>
      <c r="M563" s="37">
        <v>0</v>
      </c>
      <c r="N563" s="68">
        <v>0</v>
      </c>
      <c r="O563" s="68">
        <v>0</v>
      </c>
      <c r="P563" s="68">
        <v>0</v>
      </c>
      <c r="Q563" s="68">
        <v>0</v>
      </c>
      <c r="R563" s="69" t="s">
        <v>1869</v>
      </c>
      <c r="S563" s="69">
        <v>2</v>
      </c>
      <c r="T563" s="69"/>
      <c r="U563" s="69">
        <v>0</v>
      </c>
      <c r="V563" s="37">
        <f>parameters!$J$4*TechniqueData[[#This Row],[Mitigations Utility]] + parameters!$J$5*TechniqueData[[#This Row],[Detections Utility]]</f>
        <v>1.9047809523809526E-2</v>
      </c>
      <c r="W563" s="37">
        <v>2</v>
      </c>
      <c r="X563" s="37">
        <v>3.6364E-2</v>
      </c>
      <c r="Y563" s="37">
        <v>3.6364E-2</v>
      </c>
      <c r="Z563" s="37">
        <v>0</v>
      </c>
      <c r="AA563" s="37">
        <v>0</v>
      </c>
      <c r="AB563" s="37">
        <v>0</v>
      </c>
      <c r="AC563" s="37" t="s">
        <v>127</v>
      </c>
      <c r="AD563" s="58"/>
      <c r="AE563" s="37" t="str" cm="1">
        <f t="array" ref="AE563">IF(SUMPRODUCT(--(NOT(ISERR(SEARCH({"Process","Command","Script","WMI","Module","Pipe","Service"},AD563)))))&gt;0,"1","0")</f>
        <v>0</v>
      </c>
      <c r="AF563" s="37">
        <v>559</v>
      </c>
      <c r="AG563" s="37" t="str" cm="1">
        <f t="array" ref="AG563">IF(SUMPRODUCT(--(NOT(ISERR(SEARCH({"Network","Firewall"},AD563)))))&gt;0,"1","0")</f>
        <v>0</v>
      </c>
      <c r="AH563" s="37">
        <v>559</v>
      </c>
      <c r="AI563" s="37" t="str" cm="1">
        <f t="array" ref="AI563">IF(SUMPRODUCT(--(NOT(ISERR(SEARCH({"File","Group","Logon","Schedule","User","Registry","Active","Application"},AD563)))))&gt;0,"1","0")</f>
        <v>0</v>
      </c>
      <c r="AJ563" s="37">
        <v>559</v>
      </c>
      <c r="AK563" s="37" t="str" cm="1">
        <f t="array" ref="AK563">IF(SUMPRODUCT(--(NOT(ISERR(SEARCH({"Cloud","Cluster","Container","Image","Instance","Pod","Snapshot","Volume"},AD563)))))&gt;0,"1","0")</f>
        <v>0</v>
      </c>
      <c r="AL563" s="37">
        <v>559</v>
      </c>
      <c r="AM563" s="37" t="str" cm="1">
        <f t="array" ref="AM563">IF(SUMPRODUCT(--(NOT(ISERR(SEARCH({"Drive","Firmware","Host","Kernel"},AD563)))))&gt;0,"1","0")</f>
        <v>0</v>
      </c>
      <c r="AN563" s="37">
        <v>0</v>
      </c>
      <c r="AO563" s="37">
        <v>0</v>
      </c>
      <c r="AP563" s="37">
        <f>parameters!$J$21*TechniqueData[[#This Row],[TAT Utility]]+parameters!$J$22*TechniqueData[[#This Row],[Count Utility]]</f>
        <v>0.3</v>
      </c>
      <c r="AQ563" s="37">
        <f>(TechniqueData[[#This Row],[Total Top Att&amp;ck Score ]]-parameters!$D$19)/(parameters!$D$20-parameters!$D$19)</f>
        <v>51.486649968253971</v>
      </c>
      <c r="AR563" s="37">
        <f>IF(TechniqueData[[#This Row],[TAT Utility (unclipped)]]&gt;1,1, IF(TechniqueData[[#This Row],[TAT Utility (unclipped)]]&lt;0,0, TechniqueData[[#This Row],[TAT Utility (unclipped)]]) )</f>
        <v>1</v>
      </c>
      <c r="AS563" s="37">
        <f>(TechniqueData[[#This Row],[Ransomware (Total '# of ATT&amp;CK Observations)]]-parameters!$D$21)/(parameters!$D$22-parameters!$D$21)</f>
        <v>0</v>
      </c>
      <c r="AT563" s="37">
        <f>IF(TechniqueData[[#This Row],[Count Utility (unclipped)]]&gt;1,1, IF(TechniqueData[[#This Row],[Count Utility (unclipped)]]&lt;0,0, TechniqueData[[#This Row],[Count Utility (unclipped)]]) )</f>
        <v>0</v>
      </c>
      <c r="AU56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4" spans="1:47" ht="34" x14ac:dyDescent="0.2">
      <c r="A564" s="37">
        <f>parameters!$J$21*TechniqueData[[#This Row],[TAT Utility]]+parameters!$J$22*TechniqueData[[#This Row],[Count Utility]]</f>
        <v>0.3</v>
      </c>
      <c r="B564" s="37">
        <f t="shared" si="8"/>
        <v>112.05000000000001</v>
      </c>
      <c r="C564" s="37" t="s">
        <v>1881</v>
      </c>
      <c r="D564" s="58" t="s">
        <v>1882</v>
      </c>
      <c r="E564" s="37"/>
      <c r="F564" s="37">
        <v>0</v>
      </c>
      <c r="G564" s="37">
        <v>1</v>
      </c>
      <c r="H564" s="37">
        <f>parameters!$J$10*TechniqueData[[#This Row],[Before Utility]]+parameters!$J$11*TechniqueData[[#This Row],[After Utility]]</f>
        <v>0.05</v>
      </c>
      <c r="I564" s="37">
        <f>(TechniqueData[[#This Row],[Num. TID Before]]-parameters!$D$8)/(parameters!$D$9-parameters!$D$8)</f>
        <v>0</v>
      </c>
      <c r="J564" s="37">
        <f>IF(TechniqueData[[#This Row],[Before Utility (unclipped)]]&gt;1,1, IF(TechniqueData[[#This Row],[Before Utility (unclipped)]]&lt;0,0, TechniqueData[[#This Row],[Before Utility (unclipped)]]))</f>
        <v>0</v>
      </c>
      <c r="K564" s="37">
        <f>(TechniqueData[[#This Row],[Num. TID After]]-parameters!$D$10)/(parameters!$D$11-parameters!$D$10)</f>
        <v>0.1</v>
      </c>
      <c r="L564" s="37">
        <f>IF(TechniqueData[[#This Row],[After Utility (unclipped)]]&gt;1,1, IF(TechniqueData[[#This Row],[After Utility (unclipped)]]&lt;0,0, TechniqueData[[#This Row],[After Utility (unclipped)]]))</f>
        <v>0.1</v>
      </c>
      <c r="M564" s="37">
        <v>0</v>
      </c>
      <c r="N564" s="68">
        <v>0</v>
      </c>
      <c r="O564" s="68">
        <v>0</v>
      </c>
      <c r="P564" s="68">
        <v>0</v>
      </c>
      <c r="Q564" s="68">
        <v>0</v>
      </c>
      <c r="R564" s="69"/>
      <c r="S564" s="69">
        <v>0</v>
      </c>
      <c r="T564" s="69"/>
      <c r="U564" s="69">
        <v>0</v>
      </c>
      <c r="V564" s="37">
        <f>parameters!$J$4*TechniqueData[[#This Row],[Mitigations Utility]] + parameters!$J$5*TechniqueData[[#This Row],[Detections Utility]]</f>
        <v>0</v>
      </c>
      <c r="W564" s="37">
        <v>0</v>
      </c>
      <c r="X564" s="37">
        <v>0</v>
      </c>
      <c r="Y564" s="37">
        <v>0</v>
      </c>
      <c r="Z564" s="37">
        <v>0</v>
      </c>
      <c r="AA564" s="37">
        <v>0</v>
      </c>
      <c r="AB564" s="37">
        <v>0</v>
      </c>
      <c r="AC564" s="37" t="s">
        <v>127</v>
      </c>
      <c r="AD564" s="58"/>
      <c r="AE564" s="37" t="str" cm="1">
        <f t="array" ref="AE564">IF(SUMPRODUCT(--(NOT(ISERR(SEARCH({"Process","Command","Script","WMI","Module","Pipe","Service"},AD564)))))&gt;0,"1","0")</f>
        <v>0</v>
      </c>
      <c r="AF564" s="37">
        <v>560</v>
      </c>
      <c r="AG564" s="37" t="str" cm="1">
        <f t="array" ref="AG564">IF(SUMPRODUCT(--(NOT(ISERR(SEARCH({"Network","Firewall"},AD564)))))&gt;0,"1","0")</f>
        <v>0</v>
      </c>
      <c r="AH564" s="37">
        <v>560</v>
      </c>
      <c r="AI564" s="37" t="str" cm="1">
        <f t="array" ref="AI564">IF(SUMPRODUCT(--(NOT(ISERR(SEARCH({"File","Group","Logon","Schedule","User","Registry","Active","Application"},AD564)))))&gt;0,"1","0")</f>
        <v>0</v>
      </c>
      <c r="AJ564" s="37">
        <v>560</v>
      </c>
      <c r="AK564" s="37" t="str" cm="1">
        <f t="array" ref="AK564">IF(SUMPRODUCT(--(NOT(ISERR(SEARCH({"Cloud","Cluster","Container","Image","Instance","Pod","Snapshot","Volume"},AD564)))))&gt;0,"1","0")</f>
        <v>0</v>
      </c>
      <c r="AL564" s="37">
        <v>560</v>
      </c>
      <c r="AM564" s="37" t="str" cm="1">
        <f t="array" ref="AM564">IF(SUMPRODUCT(--(NOT(ISERR(SEARCH({"Drive","Firmware","Host","Kernel"},AD564)))))&gt;0,"1","0")</f>
        <v>0</v>
      </c>
      <c r="AN564" s="37">
        <v>0</v>
      </c>
      <c r="AO564" s="37">
        <v>0</v>
      </c>
      <c r="AP564" s="37">
        <f>parameters!$J$21*TechniqueData[[#This Row],[TAT Utility]]+parameters!$J$22*TechniqueData[[#This Row],[Count Utility]]</f>
        <v>0.3</v>
      </c>
      <c r="AQ564" s="37">
        <f>(TechniqueData[[#This Row],[Total Top Att&amp;ck Score ]]-parameters!$D$19)/(parameters!$D$20-parameters!$D$19)</f>
        <v>37.35</v>
      </c>
      <c r="AR564" s="37">
        <f>IF(TechniqueData[[#This Row],[TAT Utility (unclipped)]]&gt;1,1, IF(TechniqueData[[#This Row],[TAT Utility (unclipped)]]&lt;0,0, TechniqueData[[#This Row],[TAT Utility (unclipped)]]) )</f>
        <v>1</v>
      </c>
      <c r="AS564" s="37">
        <f>(TechniqueData[[#This Row],[Ransomware (Total '# of ATT&amp;CK Observations)]]-parameters!$D$21)/(parameters!$D$22-parameters!$D$21)</f>
        <v>0</v>
      </c>
      <c r="AT564" s="37">
        <f>IF(TechniqueData[[#This Row],[Count Utility (unclipped)]]&gt;1,1, IF(TechniqueData[[#This Row],[Count Utility (unclipped)]]&lt;0,0, TechniqueData[[#This Row],[Count Utility (unclipped)]]) )</f>
        <v>0</v>
      </c>
      <c r="AU56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5" spans="1:47" ht="34" x14ac:dyDescent="0.2">
      <c r="A565" s="37">
        <f>parameters!$J$21*TechniqueData[[#This Row],[TAT Utility]]+parameters!$J$22*TechniqueData[[#This Row],[Count Utility]]</f>
        <v>0.3</v>
      </c>
      <c r="B565" s="37">
        <f t="shared" si="8"/>
        <v>112.25</v>
      </c>
      <c r="C565" s="37" t="s">
        <v>1883</v>
      </c>
      <c r="D565" s="58" t="s">
        <v>1882</v>
      </c>
      <c r="E565" s="37" t="s">
        <v>1884</v>
      </c>
      <c r="F565" s="37">
        <v>0</v>
      </c>
      <c r="G565" s="37">
        <v>1</v>
      </c>
      <c r="H565" s="37">
        <f>parameters!$J$10*TechniqueData[[#This Row],[Before Utility]]+parameters!$J$11*TechniqueData[[#This Row],[After Utility]]</f>
        <v>0.05</v>
      </c>
      <c r="I565" s="37">
        <f>(TechniqueData[[#This Row],[Num. TID Before]]-parameters!$D$8)/(parameters!$D$9-parameters!$D$8)</f>
        <v>0</v>
      </c>
      <c r="J565" s="37">
        <f>IF(TechniqueData[[#This Row],[Before Utility (unclipped)]]&gt;1,1, IF(TechniqueData[[#This Row],[Before Utility (unclipped)]]&lt;0,0, TechniqueData[[#This Row],[Before Utility (unclipped)]]))</f>
        <v>0</v>
      </c>
      <c r="K565" s="37">
        <f>(TechniqueData[[#This Row],[Num. TID After]]-parameters!$D$10)/(parameters!$D$11-parameters!$D$10)</f>
        <v>0.1</v>
      </c>
      <c r="L565" s="37">
        <f>IF(TechniqueData[[#This Row],[After Utility (unclipped)]]&gt;1,1, IF(TechniqueData[[#This Row],[After Utility (unclipped)]]&lt;0,0, TechniqueData[[#This Row],[After Utility (unclipped)]]))</f>
        <v>0.1</v>
      </c>
      <c r="M565" s="37">
        <v>0</v>
      </c>
      <c r="N565" s="68">
        <v>0</v>
      </c>
      <c r="O565" s="68">
        <v>0</v>
      </c>
      <c r="P565" s="68">
        <v>0</v>
      </c>
      <c r="Q565" s="68">
        <v>0</v>
      </c>
      <c r="R565" s="69"/>
      <c r="S565" s="69">
        <v>0</v>
      </c>
      <c r="T565" s="69"/>
      <c r="U565" s="69">
        <v>0</v>
      </c>
      <c r="V565" s="37">
        <f>parameters!$J$4*TechniqueData[[#This Row],[Mitigations Utility]] + parameters!$J$5*TechniqueData[[#This Row],[Detections Utility]]</f>
        <v>0</v>
      </c>
      <c r="W565" s="37">
        <v>0</v>
      </c>
      <c r="X565" s="37">
        <v>0</v>
      </c>
      <c r="Y565" s="37">
        <v>0</v>
      </c>
      <c r="Z565" s="37">
        <v>0</v>
      </c>
      <c r="AA565" s="37">
        <v>0</v>
      </c>
      <c r="AB565" s="37">
        <v>0</v>
      </c>
      <c r="AC565" s="37" t="s">
        <v>127</v>
      </c>
      <c r="AD565" s="58"/>
      <c r="AE565" s="37" t="str" cm="1">
        <f t="array" ref="AE565">IF(SUMPRODUCT(--(NOT(ISERR(SEARCH({"Process","Command","Script","WMI","Module","Pipe","Service"},AD565)))))&gt;0,"1","0")</f>
        <v>0</v>
      </c>
      <c r="AF565" s="37">
        <v>561</v>
      </c>
      <c r="AG565" s="37" t="str" cm="1">
        <f t="array" ref="AG565">IF(SUMPRODUCT(--(NOT(ISERR(SEARCH({"Network","Firewall"},AD565)))))&gt;0,"1","0")</f>
        <v>0</v>
      </c>
      <c r="AH565" s="37">
        <v>561</v>
      </c>
      <c r="AI565" s="37" t="str" cm="1">
        <f t="array" ref="AI565">IF(SUMPRODUCT(--(NOT(ISERR(SEARCH({"File","Group","Logon","Schedule","User","Registry","Active","Application"},AD565)))))&gt;0,"1","0")</f>
        <v>0</v>
      </c>
      <c r="AJ565" s="37">
        <v>561</v>
      </c>
      <c r="AK565" s="37" t="str" cm="1">
        <f t="array" ref="AK565">IF(SUMPRODUCT(--(NOT(ISERR(SEARCH({"Cloud","Cluster","Container","Image","Instance","Pod","Snapshot","Volume"},AD565)))))&gt;0,"1","0")</f>
        <v>0</v>
      </c>
      <c r="AL565" s="37">
        <v>561</v>
      </c>
      <c r="AM565" s="37" t="str" cm="1">
        <f t="array" ref="AM565">IF(SUMPRODUCT(--(NOT(ISERR(SEARCH({"Drive","Firmware","Host","Kernel"},AD565)))))&gt;0,"1","0")</f>
        <v>0</v>
      </c>
      <c r="AN565" s="37">
        <v>0</v>
      </c>
      <c r="AO565" s="37">
        <v>0</v>
      </c>
      <c r="AP565" s="37">
        <f>parameters!$J$21*TechniqueData[[#This Row],[TAT Utility]]+parameters!$J$22*TechniqueData[[#This Row],[Count Utility]]</f>
        <v>0.3</v>
      </c>
      <c r="AQ565" s="37">
        <f>(TechniqueData[[#This Row],[Total Top Att&amp;ck Score ]]-parameters!$D$19)/(parameters!$D$20-parameters!$D$19)</f>
        <v>37.416666666666664</v>
      </c>
      <c r="AR565" s="37">
        <f>IF(TechniqueData[[#This Row],[TAT Utility (unclipped)]]&gt;1,1, IF(TechniqueData[[#This Row],[TAT Utility (unclipped)]]&lt;0,0, TechniqueData[[#This Row],[TAT Utility (unclipped)]]) )</f>
        <v>1</v>
      </c>
      <c r="AS565" s="37">
        <f>(TechniqueData[[#This Row],[Ransomware (Total '# of ATT&amp;CK Observations)]]-parameters!$D$21)/(parameters!$D$22-parameters!$D$21)</f>
        <v>0</v>
      </c>
      <c r="AT565" s="37">
        <f>IF(TechniqueData[[#This Row],[Count Utility (unclipped)]]&gt;1,1, IF(TechniqueData[[#This Row],[Count Utility (unclipped)]]&lt;0,0, TechniqueData[[#This Row],[Count Utility (unclipped)]]) )</f>
        <v>0</v>
      </c>
      <c r="AU56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6" spans="1:47" ht="34" x14ac:dyDescent="0.2">
      <c r="A566" s="37">
        <f>parameters!$J$21*TechniqueData[[#This Row],[TAT Utility]]+parameters!$J$22*TechniqueData[[#This Row],[Count Utility]]</f>
        <v>0.3</v>
      </c>
      <c r="B566" s="37">
        <f t="shared" si="8"/>
        <v>112.45</v>
      </c>
      <c r="C566" s="37" t="s">
        <v>1885</v>
      </c>
      <c r="D566" s="58" t="s">
        <v>1882</v>
      </c>
      <c r="E566" s="37" t="s">
        <v>1886</v>
      </c>
      <c r="F566" s="37">
        <v>0</v>
      </c>
      <c r="G566" s="37">
        <v>1</v>
      </c>
      <c r="H566" s="37">
        <f>parameters!$J$10*TechniqueData[[#This Row],[Before Utility]]+parameters!$J$11*TechniqueData[[#This Row],[After Utility]]</f>
        <v>0.05</v>
      </c>
      <c r="I566" s="37">
        <f>(TechniqueData[[#This Row],[Num. TID Before]]-parameters!$D$8)/(parameters!$D$9-parameters!$D$8)</f>
        <v>0</v>
      </c>
      <c r="J566" s="37">
        <f>IF(TechniqueData[[#This Row],[Before Utility (unclipped)]]&gt;1,1, IF(TechniqueData[[#This Row],[Before Utility (unclipped)]]&lt;0,0, TechniqueData[[#This Row],[Before Utility (unclipped)]]))</f>
        <v>0</v>
      </c>
      <c r="K566" s="37">
        <f>(TechniqueData[[#This Row],[Num. TID After]]-parameters!$D$10)/(parameters!$D$11-parameters!$D$10)</f>
        <v>0.1</v>
      </c>
      <c r="L566" s="37">
        <f>IF(TechniqueData[[#This Row],[After Utility (unclipped)]]&gt;1,1, IF(TechniqueData[[#This Row],[After Utility (unclipped)]]&lt;0,0, TechniqueData[[#This Row],[After Utility (unclipped)]]))</f>
        <v>0.1</v>
      </c>
      <c r="M566" s="37">
        <v>0</v>
      </c>
      <c r="N566" s="68">
        <v>0</v>
      </c>
      <c r="O566" s="68">
        <v>0</v>
      </c>
      <c r="P566" s="68">
        <v>0</v>
      </c>
      <c r="Q566" s="68">
        <v>0</v>
      </c>
      <c r="R566" s="69"/>
      <c r="S566" s="69">
        <v>0</v>
      </c>
      <c r="T566" s="69"/>
      <c r="U566" s="69">
        <v>0</v>
      </c>
      <c r="V566" s="37">
        <f>parameters!$J$4*TechniqueData[[#This Row],[Mitigations Utility]] + parameters!$J$5*TechniqueData[[#This Row],[Detections Utility]]</f>
        <v>0</v>
      </c>
      <c r="W566" s="37">
        <v>0</v>
      </c>
      <c r="X566" s="37">
        <v>0</v>
      </c>
      <c r="Y566" s="37">
        <v>0</v>
      </c>
      <c r="Z566" s="37">
        <v>0</v>
      </c>
      <c r="AA566" s="37">
        <v>0</v>
      </c>
      <c r="AB566" s="37">
        <v>0</v>
      </c>
      <c r="AC566" s="37" t="s">
        <v>127</v>
      </c>
      <c r="AD566" s="58"/>
      <c r="AE566" s="37" t="str" cm="1">
        <f t="array" ref="AE566">IF(SUMPRODUCT(--(NOT(ISERR(SEARCH({"Process","Command","Script","WMI","Module","Pipe","Service"},AD566)))))&gt;0,"1","0")</f>
        <v>0</v>
      </c>
      <c r="AF566" s="37">
        <v>562</v>
      </c>
      <c r="AG566" s="37" t="str" cm="1">
        <f t="array" ref="AG566">IF(SUMPRODUCT(--(NOT(ISERR(SEARCH({"Network","Firewall"},AD566)))))&gt;0,"1","0")</f>
        <v>0</v>
      </c>
      <c r="AH566" s="37">
        <v>562</v>
      </c>
      <c r="AI566" s="37" t="str" cm="1">
        <f t="array" ref="AI566">IF(SUMPRODUCT(--(NOT(ISERR(SEARCH({"File","Group","Logon","Schedule","User","Registry","Active","Application"},AD566)))))&gt;0,"1","0")</f>
        <v>0</v>
      </c>
      <c r="AJ566" s="37">
        <v>562</v>
      </c>
      <c r="AK566" s="37" t="str" cm="1">
        <f t="array" ref="AK566">IF(SUMPRODUCT(--(NOT(ISERR(SEARCH({"Cloud","Cluster","Container","Image","Instance","Pod","Snapshot","Volume"},AD566)))))&gt;0,"1","0")</f>
        <v>0</v>
      </c>
      <c r="AL566" s="37">
        <v>562</v>
      </c>
      <c r="AM566" s="37" t="str" cm="1">
        <f t="array" ref="AM566">IF(SUMPRODUCT(--(NOT(ISERR(SEARCH({"Drive","Firmware","Host","Kernel"},AD566)))))&gt;0,"1","0")</f>
        <v>0</v>
      </c>
      <c r="AN566" s="37">
        <v>0</v>
      </c>
      <c r="AO566" s="37">
        <v>0</v>
      </c>
      <c r="AP566" s="37">
        <f>parameters!$J$21*TechniqueData[[#This Row],[TAT Utility]]+parameters!$J$22*TechniqueData[[#This Row],[Count Utility]]</f>
        <v>0.3</v>
      </c>
      <c r="AQ566" s="37">
        <f>(TechniqueData[[#This Row],[Total Top Att&amp;ck Score ]]-parameters!$D$19)/(parameters!$D$20-parameters!$D$19)</f>
        <v>37.483333333333334</v>
      </c>
      <c r="AR566" s="37">
        <f>IF(TechniqueData[[#This Row],[TAT Utility (unclipped)]]&gt;1,1, IF(TechniqueData[[#This Row],[TAT Utility (unclipped)]]&lt;0,0, TechniqueData[[#This Row],[TAT Utility (unclipped)]]) )</f>
        <v>1</v>
      </c>
      <c r="AS566" s="37">
        <f>(TechniqueData[[#This Row],[Ransomware (Total '# of ATT&amp;CK Observations)]]-parameters!$D$21)/(parameters!$D$22-parameters!$D$21)</f>
        <v>0</v>
      </c>
      <c r="AT566" s="37">
        <f>IF(TechniqueData[[#This Row],[Count Utility (unclipped)]]&gt;1,1, IF(TechniqueData[[#This Row],[Count Utility (unclipped)]]&lt;0,0, TechniqueData[[#This Row],[Count Utility (unclipped)]]) )</f>
        <v>0</v>
      </c>
      <c r="AU56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7" spans="1:47" ht="34" x14ac:dyDescent="0.2">
      <c r="A567" s="37">
        <f>parameters!$J$21*TechniqueData[[#This Row],[TAT Utility]]+parameters!$J$22*TechniqueData[[#This Row],[Count Utility]]</f>
        <v>0.3</v>
      </c>
      <c r="B567" s="37">
        <f t="shared" si="8"/>
        <v>112.65</v>
      </c>
      <c r="C567" s="37" t="s">
        <v>1887</v>
      </c>
      <c r="D567" s="58" t="s">
        <v>1882</v>
      </c>
      <c r="E567" s="37" t="s">
        <v>1888</v>
      </c>
      <c r="F567" s="37">
        <v>0</v>
      </c>
      <c r="G567" s="37">
        <v>1</v>
      </c>
      <c r="H567" s="37">
        <f>parameters!$J$10*TechniqueData[[#This Row],[Before Utility]]+parameters!$J$11*TechniqueData[[#This Row],[After Utility]]</f>
        <v>0.05</v>
      </c>
      <c r="I567" s="37">
        <f>(TechniqueData[[#This Row],[Num. TID Before]]-parameters!$D$8)/(parameters!$D$9-parameters!$D$8)</f>
        <v>0</v>
      </c>
      <c r="J567" s="37">
        <f>IF(TechniqueData[[#This Row],[Before Utility (unclipped)]]&gt;1,1, IF(TechniqueData[[#This Row],[Before Utility (unclipped)]]&lt;0,0, TechniqueData[[#This Row],[Before Utility (unclipped)]]))</f>
        <v>0</v>
      </c>
      <c r="K567" s="37">
        <f>(TechniqueData[[#This Row],[Num. TID After]]-parameters!$D$10)/(parameters!$D$11-parameters!$D$10)</f>
        <v>0.1</v>
      </c>
      <c r="L567" s="37">
        <f>IF(TechniqueData[[#This Row],[After Utility (unclipped)]]&gt;1,1, IF(TechniqueData[[#This Row],[After Utility (unclipped)]]&lt;0,0, TechniqueData[[#This Row],[After Utility (unclipped)]]))</f>
        <v>0.1</v>
      </c>
      <c r="M567" s="37">
        <v>0</v>
      </c>
      <c r="N567" s="68">
        <v>0</v>
      </c>
      <c r="O567" s="68">
        <v>0</v>
      </c>
      <c r="P567" s="68">
        <v>0</v>
      </c>
      <c r="Q567" s="68">
        <v>0</v>
      </c>
      <c r="R567" s="69"/>
      <c r="S567" s="69">
        <v>0</v>
      </c>
      <c r="T567" s="69"/>
      <c r="U567" s="69">
        <v>0</v>
      </c>
      <c r="V567" s="37">
        <f>parameters!$J$4*TechniqueData[[#This Row],[Mitigations Utility]] + parameters!$J$5*TechniqueData[[#This Row],[Detections Utility]]</f>
        <v>0</v>
      </c>
      <c r="W567" s="37">
        <v>0</v>
      </c>
      <c r="X567" s="37">
        <v>0</v>
      </c>
      <c r="Y567" s="37">
        <v>0</v>
      </c>
      <c r="Z567" s="37">
        <v>0</v>
      </c>
      <c r="AA567" s="37">
        <v>0</v>
      </c>
      <c r="AB567" s="37">
        <v>0</v>
      </c>
      <c r="AC567" s="37" t="s">
        <v>127</v>
      </c>
      <c r="AD567" s="58"/>
      <c r="AE567" s="37" t="str" cm="1">
        <f t="array" ref="AE567">IF(SUMPRODUCT(--(NOT(ISERR(SEARCH({"Process","Command","Script","WMI","Module","Pipe","Service"},AD567)))))&gt;0,"1","0")</f>
        <v>0</v>
      </c>
      <c r="AF567" s="37">
        <v>563</v>
      </c>
      <c r="AG567" s="37" t="str" cm="1">
        <f t="array" ref="AG567">IF(SUMPRODUCT(--(NOT(ISERR(SEARCH({"Network","Firewall"},AD567)))))&gt;0,"1","0")</f>
        <v>0</v>
      </c>
      <c r="AH567" s="37">
        <v>563</v>
      </c>
      <c r="AI567" s="37" t="str" cm="1">
        <f t="array" ref="AI567">IF(SUMPRODUCT(--(NOT(ISERR(SEARCH({"File","Group","Logon","Schedule","User","Registry","Active","Application"},AD567)))))&gt;0,"1","0")</f>
        <v>0</v>
      </c>
      <c r="AJ567" s="37">
        <v>563</v>
      </c>
      <c r="AK567" s="37" t="str" cm="1">
        <f t="array" ref="AK567">IF(SUMPRODUCT(--(NOT(ISERR(SEARCH({"Cloud","Cluster","Container","Image","Instance","Pod","Snapshot","Volume"},AD567)))))&gt;0,"1","0")</f>
        <v>0</v>
      </c>
      <c r="AL567" s="37">
        <v>563</v>
      </c>
      <c r="AM567" s="37" t="str" cm="1">
        <f t="array" ref="AM567">IF(SUMPRODUCT(--(NOT(ISERR(SEARCH({"Drive","Firmware","Host","Kernel"},AD567)))))&gt;0,"1","0")</f>
        <v>0</v>
      </c>
      <c r="AN567" s="37">
        <v>0</v>
      </c>
      <c r="AO567" s="37">
        <v>0</v>
      </c>
      <c r="AP567" s="37">
        <f>parameters!$J$21*TechniqueData[[#This Row],[TAT Utility]]+parameters!$J$22*TechniqueData[[#This Row],[Count Utility]]</f>
        <v>0.3</v>
      </c>
      <c r="AQ567" s="37">
        <f>(TechniqueData[[#This Row],[Total Top Att&amp;ck Score ]]-parameters!$D$19)/(parameters!$D$20-parameters!$D$19)</f>
        <v>37.550000000000004</v>
      </c>
      <c r="AR567" s="37">
        <f>IF(TechniqueData[[#This Row],[TAT Utility (unclipped)]]&gt;1,1, IF(TechniqueData[[#This Row],[TAT Utility (unclipped)]]&lt;0,0, TechniqueData[[#This Row],[TAT Utility (unclipped)]]) )</f>
        <v>1</v>
      </c>
      <c r="AS567" s="37">
        <f>(TechniqueData[[#This Row],[Ransomware (Total '# of ATT&amp;CK Observations)]]-parameters!$D$21)/(parameters!$D$22-parameters!$D$21)</f>
        <v>0</v>
      </c>
      <c r="AT567" s="37">
        <f>IF(TechniqueData[[#This Row],[Count Utility (unclipped)]]&gt;1,1, IF(TechniqueData[[#This Row],[Count Utility (unclipped)]]&lt;0,0, TechniqueData[[#This Row],[Count Utility (unclipped)]]) )</f>
        <v>0</v>
      </c>
      <c r="AU56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8" spans="1:47" ht="34" x14ac:dyDescent="0.2">
      <c r="A568" s="37">
        <f>parameters!$J$21*TechniqueData[[#This Row],[TAT Utility]]+parameters!$J$22*TechniqueData[[#This Row],[Count Utility]]</f>
        <v>0.3</v>
      </c>
      <c r="B568" s="37">
        <f t="shared" si="8"/>
        <v>177.33571428571429</v>
      </c>
      <c r="C568" s="37" t="s">
        <v>1889</v>
      </c>
      <c r="D568" s="58" t="s">
        <v>1882</v>
      </c>
      <c r="E568" s="37" t="s">
        <v>1890</v>
      </c>
      <c r="F568" s="37">
        <v>0</v>
      </c>
      <c r="G568" s="37">
        <v>1</v>
      </c>
      <c r="H568" s="37">
        <f>parameters!$J$10*TechniqueData[[#This Row],[Before Utility]]+parameters!$J$11*TechniqueData[[#This Row],[After Utility]]</f>
        <v>0.05</v>
      </c>
      <c r="I568" s="37">
        <f>(TechniqueData[[#This Row],[Num. TID Before]]-parameters!$D$8)/(parameters!$D$9-parameters!$D$8)</f>
        <v>0</v>
      </c>
      <c r="J568" s="37">
        <f>IF(TechniqueData[[#This Row],[Before Utility (unclipped)]]&gt;1,1, IF(TechniqueData[[#This Row],[Before Utility (unclipped)]]&lt;0,0, TechniqueData[[#This Row],[Before Utility (unclipped)]]))</f>
        <v>0</v>
      </c>
      <c r="K568" s="37">
        <f>(TechniqueData[[#This Row],[Num. TID After]]-parameters!$D$10)/(parameters!$D$11-parameters!$D$10)</f>
        <v>0.1</v>
      </c>
      <c r="L568" s="37">
        <f>IF(TechniqueData[[#This Row],[After Utility (unclipped)]]&gt;1,1, IF(TechniqueData[[#This Row],[After Utility (unclipped)]]&lt;0,0, TechniqueData[[#This Row],[After Utility (unclipped)]]))</f>
        <v>0.1</v>
      </c>
      <c r="M568" s="37">
        <v>0</v>
      </c>
      <c r="N568" s="68">
        <v>0</v>
      </c>
      <c r="O568" s="68">
        <v>1</v>
      </c>
      <c r="P568" s="68">
        <v>0</v>
      </c>
      <c r="Q568" s="68">
        <v>5</v>
      </c>
      <c r="R568" s="69"/>
      <c r="S568" s="69">
        <v>0</v>
      </c>
      <c r="T568" s="69"/>
      <c r="U568" s="69">
        <v>0</v>
      </c>
      <c r="V568" s="37">
        <f>parameters!$J$4*TechniqueData[[#This Row],[Mitigations Utility]] + parameters!$J$5*TechniqueData[[#This Row],[Detections Utility]]</f>
        <v>2.8571428571428567E-2</v>
      </c>
      <c r="W568" s="37">
        <v>0</v>
      </c>
      <c r="X568" s="37">
        <v>0</v>
      </c>
      <c r="Y568" s="37">
        <v>0</v>
      </c>
      <c r="Z568" s="37">
        <v>6</v>
      </c>
      <c r="AA568" s="37">
        <v>0.06</v>
      </c>
      <c r="AB568" s="37">
        <v>0.06</v>
      </c>
      <c r="AC568" s="37" t="s">
        <v>127</v>
      </c>
      <c r="AD568" s="58"/>
      <c r="AE568" s="37" t="str" cm="1">
        <f t="array" ref="AE568">IF(SUMPRODUCT(--(NOT(ISERR(SEARCH({"Process","Command","Script","WMI","Module","Pipe","Service"},AD568)))))&gt;0,"1","0")</f>
        <v>0</v>
      </c>
      <c r="AF568" s="37">
        <v>564</v>
      </c>
      <c r="AG568" s="37" t="str" cm="1">
        <f t="array" ref="AG568">IF(SUMPRODUCT(--(NOT(ISERR(SEARCH({"Network","Firewall"},AD568)))))&gt;0,"1","0")</f>
        <v>0</v>
      </c>
      <c r="AH568" s="37">
        <v>564</v>
      </c>
      <c r="AI568" s="37" t="str" cm="1">
        <f t="array" ref="AI568">IF(SUMPRODUCT(--(NOT(ISERR(SEARCH({"File","Group","Logon","Schedule","User","Registry","Active","Application"},AD568)))))&gt;0,"1","0")</f>
        <v>0</v>
      </c>
      <c r="AJ568" s="37">
        <v>564</v>
      </c>
      <c r="AK568" s="37" t="str" cm="1">
        <f t="array" ref="AK568">IF(SUMPRODUCT(--(NOT(ISERR(SEARCH({"Cloud","Cluster","Container","Image","Instance","Pod","Snapshot","Volume"},AD568)))))&gt;0,"1","0")</f>
        <v>0</v>
      </c>
      <c r="AL568" s="37">
        <v>564</v>
      </c>
      <c r="AM568" s="37" t="str" cm="1">
        <f t="array" ref="AM568">IF(SUMPRODUCT(--(NOT(ISERR(SEARCH({"Drive","Firmware","Host","Kernel"},AD568)))))&gt;0,"1","0")</f>
        <v>0</v>
      </c>
      <c r="AN568" s="37">
        <v>0</v>
      </c>
      <c r="AO568" s="37">
        <v>0</v>
      </c>
      <c r="AP568" s="37">
        <f>parameters!$J$21*TechniqueData[[#This Row],[TAT Utility]]+parameters!$J$22*TechniqueData[[#This Row],[Count Utility]]</f>
        <v>0.3</v>
      </c>
      <c r="AQ568" s="37">
        <f>(TechniqueData[[#This Row],[Total Top Att&amp;ck Score ]]-parameters!$D$19)/(parameters!$D$20-parameters!$D$19)</f>
        <v>59.111904761904761</v>
      </c>
      <c r="AR568" s="37">
        <f>IF(TechniqueData[[#This Row],[TAT Utility (unclipped)]]&gt;1,1, IF(TechniqueData[[#This Row],[TAT Utility (unclipped)]]&lt;0,0, TechniqueData[[#This Row],[TAT Utility (unclipped)]]) )</f>
        <v>1</v>
      </c>
      <c r="AS568" s="37">
        <f>(TechniqueData[[#This Row],[Ransomware (Total '# of ATT&amp;CK Observations)]]-parameters!$D$21)/(parameters!$D$22-parameters!$D$21)</f>
        <v>0</v>
      </c>
      <c r="AT568" s="37">
        <f>IF(TechniqueData[[#This Row],[Count Utility (unclipped)]]&gt;1,1, IF(TechniqueData[[#This Row],[Count Utility (unclipped)]]&lt;0,0, TechniqueData[[#This Row],[Count Utility (unclipped)]]) )</f>
        <v>0</v>
      </c>
      <c r="AU56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9" spans="1:47" ht="34" x14ac:dyDescent="0.2">
      <c r="A569" s="37">
        <f>parameters!$J$21*TechniqueData[[#This Row],[TAT Utility]]+parameters!$J$22*TechniqueData[[#This Row],[Count Utility]]</f>
        <v>0.33333333333333331</v>
      </c>
      <c r="B569" s="37">
        <f t="shared" si="8"/>
        <v>123.81666666666666</v>
      </c>
      <c r="C569" s="37" t="s">
        <v>1891</v>
      </c>
      <c r="D569" s="58" t="s">
        <v>1892</v>
      </c>
      <c r="E569" s="37"/>
      <c r="F569" s="37">
        <v>0</v>
      </c>
      <c r="G569" s="37">
        <v>1</v>
      </c>
      <c r="H569" s="37">
        <f>parameters!$J$10*TechniqueData[[#This Row],[Before Utility]]+parameters!$J$11*TechniqueData[[#This Row],[After Utility]]</f>
        <v>0.05</v>
      </c>
      <c r="I569" s="37">
        <f>(TechniqueData[[#This Row],[Num. TID Before]]-parameters!$D$8)/(parameters!$D$9-parameters!$D$8)</f>
        <v>0</v>
      </c>
      <c r="J569" s="37">
        <f>IF(TechniqueData[[#This Row],[Before Utility (unclipped)]]&gt;1,1, IF(TechniqueData[[#This Row],[Before Utility (unclipped)]]&lt;0,0, TechniqueData[[#This Row],[Before Utility (unclipped)]]))</f>
        <v>0</v>
      </c>
      <c r="K569" s="37">
        <f>(TechniqueData[[#This Row],[Num. TID After]]-parameters!$D$10)/(parameters!$D$11-parameters!$D$10)</f>
        <v>0.1</v>
      </c>
      <c r="L569" s="37">
        <f>IF(TechniqueData[[#This Row],[After Utility (unclipped)]]&gt;1,1, IF(TechniqueData[[#This Row],[After Utility (unclipped)]]&lt;0,0, TechniqueData[[#This Row],[After Utility (unclipped)]]))</f>
        <v>0.1</v>
      </c>
      <c r="M569" s="37">
        <v>0</v>
      </c>
      <c r="N569" s="68">
        <v>0</v>
      </c>
      <c r="O569" s="68">
        <v>0</v>
      </c>
      <c r="P569" s="68">
        <v>0</v>
      </c>
      <c r="Q569" s="68">
        <v>1</v>
      </c>
      <c r="R569" s="69"/>
      <c r="S569" s="69">
        <v>0</v>
      </c>
      <c r="T569" s="69"/>
      <c r="U569" s="69">
        <v>0</v>
      </c>
      <c r="V569" s="37">
        <f>parameters!$J$4*TechniqueData[[#This Row],[Mitigations Utility]] + parameters!$J$5*TechniqueData[[#This Row],[Detections Utility]]</f>
        <v>4.7619047619047615E-3</v>
      </c>
      <c r="W569" s="37">
        <v>0</v>
      </c>
      <c r="X569" s="37">
        <v>0</v>
      </c>
      <c r="Y569" s="37">
        <v>0</v>
      </c>
      <c r="Z569" s="37">
        <v>1</v>
      </c>
      <c r="AA569" s="37">
        <v>0.01</v>
      </c>
      <c r="AB569" s="37">
        <v>0.01</v>
      </c>
      <c r="AC569" s="37" t="s">
        <v>127</v>
      </c>
      <c r="AD569" s="58" t="s">
        <v>1808</v>
      </c>
      <c r="AE569" s="37" t="str" cm="1">
        <f t="array" ref="AE569">IF(SUMPRODUCT(--(NOT(ISERR(SEARCH({"Process","Command","Script","WMI","Module","Pipe","Service"},AD569)))))&gt;0,"1","0")</f>
        <v>0</v>
      </c>
      <c r="AF569" s="37">
        <v>565</v>
      </c>
      <c r="AG569" s="37" t="str" cm="1">
        <f t="array" ref="AG569">IF(SUMPRODUCT(--(NOT(ISERR(SEARCH({"Network","Firewall"},AD569)))))&gt;0,"1","0")</f>
        <v>0</v>
      </c>
      <c r="AH569" s="37">
        <v>565</v>
      </c>
      <c r="AI569" s="37" t="str" cm="1">
        <f t="array" ref="AI569">IF(SUMPRODUCT(--(NOT(ISERR(SEARCH({"File","Group","Logon","Schedule","User","Registry","Active","Application"},AD569)))))&gt;0,"1","0")</f>
        <v>0</v>
      </c>
      <c r="AJ569" s="37">
        <v>565</v>
      </c>
      <c r="AK569" s="37" t="str" cm="1">
        <f t="array" ref="AK569">IF(SUMPRODUCT(--(NOT(ISERR(SEARCH({"Cloud","Cluster","Container","Image","Instance","Pod","Snapshot","Volume"},AD569)))))&gt;0,"1","0")</f>
        <v>0</v>
      </c>
      <c r="AL569" s="37">
        <v>565</v>
      </c>
      <c r="AM569" s="37" t="str" cm="1">
        <f t="array" ref="AM569">IF(SUMPRODUCT(--(NOT(ISERR(SEARCH({"Drive","Firmware","Host","Kernel"},AD569)))))&gt;0,"1","0")</f>
        <v>0</v>
      </c>
      <c r="AN569" s="37">
        <v>0</v>
      </c>
      <c r="AO569" s="37">
        <v>1</v>
      </c>
      <c r="AP569" s="37">
        <f>parameters!$J$21*TechniqueData[[#This Row],[TAT Utility]]+parameters!$J$22*TechniqueData[[#This Row],[Count Utility]]</f>
        <v>0.33333333333333331</v>
      </c>
      <c r="AQ569" s="37">
        <f>(TechniqueData[[#This Row],[Total Top Att&amp;ck Score ]]-parameters!$D$19)/(parameters!$D$20-parameters!$D$19)</f>
        <v>41.272222222222219</v>
      </c>
      <c r="AR569" s="37">
        <f>IF(TechniqueData[[#This Row],[TAT Utility (unclipped)]]&gt;1,1, IF(TechniqueData[[#This Row],[TAT Utility (unclipped)]]&lt;0,0, TechniqueData[[#This Row],[TAT Utility (unclipped)]]) )</f>
        <v>1</v>
      </c>
      <c r="AS569" s="37">
        <f>(TechniqueData[[#This Row],[Ransomware (Total '# of ATT&amp;CK Observations)]]-parameters!$D$21)/(parameters!$D$22-parameters!$D$21)</f>
        <v>4.7619047619047616E-2</v>
      </c>
      <c r="AT569" s="37">
        <f>IF(TechniqueData[[#This Row],[Count Utility (unclipped)]]&gt;1,1, IF(TechniqueData[[#This Row],[Count Utility (unclipped)]]&lt;0,0, TechniqueData[[#This Row],[Count Utility (unclipped)]]) )</f>
        <v>4.7619047619047616E-2</v>
      </c>
      <c r="AU56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1.0064814814814813</v>
      </c>
    </row>
    <row r="570" spans="1:47" ht="34" x14ac:dyDescent="0.2">
      <c r="A570" s="37">
        <f>parameters!$J$21*TechniqueData[[#This Row],[TAT Utility]]+parameters!$J$22*TechniqueData[[#This Row],[Count Utility]]</f>
        <v>0.3</v>
      </c>
      <c r="B570" s="37">
        <f t="shared" si="8"/>
        <v>113.25</v>
      </c>
      <c r="C570" s="37" t="s">
        <v>1893</v>
      </c>
      <c r="D570" s="58" t="s">
        <v>1892</v>
      </c>
      <c r="E570" s="37" t="s">
        <v>1894</v>
      </c>
      <c r="F570" s="37">
        <v>0</v>
      </c>
      <c r="G570" s="37">
        <v>1</v>
      </c>
      <c r="H570" s="37">
        <f>parameters!$J$10*TechniqueData[[#This Row],[Before Utility]]+parameters!$J$11*TechniqueData[[#This Row],[After Utility]]</f>
        <v>0.05</v>
      </c>
      <c r="I570" s="37">
        <f>(TechniqueData[[#This Row],[Num. TID Before]]-parameters!$D$8)/(parameters!$D$9-parameters!$D$8)</f>
        <v>0</v>
      </c>
      <c r="J570" s="37">
        <f>IF(TechniqueData[[#This Row],[Before Utility (unclipped)]]&gt;1,1, IF(TechniqueData[[#This Row],[Before Utility (unclipped)]]&lt;0,0, TechniqueData[[#This Row],[Before Utility (unclipped)]]))</f>
        <v>0</v>
      </c>
      <c r="K570" s="37">
        <f>(TechniqueData[[#This Row],[Num. TID After]]-parameters!$D$10)/(parameters!$D$11-parameters!$D$10)</f>
        <v>0.1</v>
      </c>
      <c r="L570" s="37">
        <f>IF(TechniqueData[[#This Row],[After Utility (unclipped)]]&gt;1,1, IF(TechniqueData[[#This Row],[After Utility (unclipped)]]&lt;0,0, TechniqueData[[#This Row],[After Utility (unclipped)]]))</f>
        <v>0.1</v>
      </c>
      <c r="M570" s="37">
        <v>0</v>
      </c>
      <c r="N570" s="68">
        <v>0</v>
      </c>
      <c r="O570" s="68">
        <v>0</v>
      </c>
      <c r="P570" s="68">
        <v>0</v>
      </c>
      <c r="Q570" s="68">
        <v>0</v>
      </c>
      <c r="R570" s="69"/>
      <c r="S570" s="69">
        <v>0</v>
      </c>
      <c r="T570" s="69"/>
      <c r="U570" s="69">
        <v>0</v>
      </c>
      <c r="V570" s="37">
        <f>parameters!$J$4*TechniqueData[[#This Row],[Mitigations Utility]] + parameters!$J$5*TechniqueData[[#This Row],[Detections Utility]]</f>
        <v>0</v>
      </c>
      <c r="W570" s="37">
        <v>0</v>
      </c>
      <c r="X570" s="37">
        <v>0</v>
      </c>
      <c r="Y570" s="37">
        <v>0</v>
      </c>
      <c r="Z570" s="37">
        <v>0</v>
      </c>
      <c r="AA570" s="37">
        <v>0</v>
      </c>
      <c r="AB570" s="37">
        <v>0</v>
      </c>
      <c r="AC570" s="37" t="s">
        <v>127</v>
      </c>
      <c r="AD570" s="58" t="s">
        <v>1808</v>
      </c>
      <c r="AE570" s="37" t="str" cm="1">
        <f t="array" ref="AE570">IF(SUMPRODUCT(--(NOT(ISERR(SEARCH({"Process","Command","Script","WMI","Module","Pipe","Service"},AD570)))))&gt;0,"1","0")</f>
        <v>0</v>
      </c>
      <c r="AF570" s="37">
        <v>566</v>
      </c>
      <c r="AG570" s="37" t="str" cm="1">
        <f t="array" ref="AG570">IF(SUMPRODUCT(--(NOT(ISERR(SEARCH({"Network","Firewall"},AD570)))))&gt;0,"1","0")</f>
        <v>0</v>
      </c>
      <c r="AH570" s="37">
        <v>566</v>
      </c>
      <c r="AI570" s="37" t="str" cm="1">
        <f t="array" ref="AI570">IF(SUMPRODUCT(--(NOT(ISERR(SEARCH({"File","Group","Logon","Schedule","User","Registry","Active","Application"},AD570)))))&gt;0,"1","0")</f>
        <v>0</v>
      </c>
      <c r="AJ570" s="37">
        <v>566</v>
      </c>
      <c r="AK570" s="37" t="str" cm="1">
        <f t="array" ref="AK570">IF(SUMPRODUCT(--(NOT(ISERR(SEARCH({"Cloud","Cluster","Container","Image","Instance","Pod","Snapshot","Volume"},AD570)))))&gt;0,"1","0")</f>
        <v>0</v>
      </c>
      <c r="AL570" s="37">
        <v>566</v>
      </c>
      <c r="AM570" s="37" t="str" cm="1">
        <f t="array" ref="AM570">IF(SUMPRODUCT(--(NOT(ISERR(SEARCH({"Drive","Firmware","Host","Kernel"},AD570)))))&gt;0,"1","0")</f>
        <v>0</v>
      </c>
      <c r="AN570" s="37">
        <v>0</v>
      </c>
      <c r="AO570" s="37">
        <v>0</v>
      </c>
      <c r="AP570" s="37">
        <f>parameters!$J$21*TechniqueData[[#This Row],[TAT Utility]]+parameters!$J$22*TechniqueData[[#This Row],[Count Utility]]</f>
        <v>0.3</v>
      </c>
      <c r="AQ570" s="37">
        <f>(TechniqueData[[#This Row],[Total Top Att&amp;ck Score ]]-parameters!$D$19)/(parameters!$D$20-parameters!$D$19)</f>
        <v>37.75</v>
      </c>
      <c r="AR570" s="37">
        <f>IF(TechniqueData[[#This Row],[TAT Utility (unclipped)]]&gt;1,1, IF(TechniqueData[[#This Row],[TAT Utility (unclipped)]]&lt;0,0, TechniqueData[[#This Row],[TAT Utility (unclipped)]]) )</f>
        <v>1</v>
      </c>
      <c r="AS570" s="37">
        <f>(TechniqueData[[#This Row],[Ransomware (Total '# of ATT&amp;CK Observations)]]-parameters!$D$21)/(parameters!$D$22-parameters!$D$21)</f>
        <v>0</v>
      </c>
      <c r="AT570" s="37">
        <f>IF(TechniqueData[[#This Row],[Count Utility (unclipped)]]&gt;1,1, IF(TechniqueData[[#This Row],[Count Utility (unclipped)]]&lt;0,0, TechniqueData[[#This Row],[Count Utility (unclipped)]]) )</f>
        <v>0</v>
      </c>
      <c r="AU57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71" spans="1:47" ht="34" x14ac:dyDescent="0.2">
      <c r="A571" s="37">
        <f>parameters!$J$21*TechniqueData[[#This Row],[TAT Utility]]+parameters!$J$22*TechniqueData[[#This Row],[Count Utility]]</f>
        <v>0.3</v>
      </c>
      <c r="B571" s="37">
        <f t="shared" si="8"/>
        <v>113.45</v>
      </c>
      <c r="C571" s="37" t="s">
        <v>1895</v>
      </c>
      <c r="D571" s="58" t="s">
        <v>1892</v>
      </c>
      <c r="E571" s="37" t="s">
        <v>1896</v>
      </c>
      <c r="F571" s="37">
        <v>0</v>
      </c>
      <c r="G571" s="37">
        <v>1</v>
      </c>
      <c r="H571" s="37">
        <f>parameters!$J$10*TechniqueData[[#This Row],[Before Utility]]+parameters!$J$11*TechniqueData[[#This Row],[After Utility]]</f>
        <v>0.05</v>
      </c>
      <c r="I571" s="37">
        <f>(TechniqueData[[#This Row],[Num. TID Before]]-parameters!$D$8)/(parameters!$D$9-parameters!$D$8)</f>
        <v>0</v>
      </c>
      <c r="J571" s="37">
        <f>IF(TechniqueData[[#This Row],[Before Utility (unclipped)]]&gt;1,1, IF(TechniqueData[[#This Row],[Before Utility (unclipped)]]&lt;0,0, TechniqueData[[#This Row],[Before Utility (unclipped)]]))</f>
        <v>0</v>
      </c>
      <c r="K571" s="37">
        <f>(TechniqueData[[#This Row],[Num. TID After]]-parameters!$D$10)/(parameters!$D$11-parameters!$D$10)</f>
        <v>0.1</v>
      </c>
      <c r="L571" s="37">
        <f>IF(TechniqueData[[#This Row],[After Utility (unclipped)]]&gt;1,1, IF(TechniqueData[[#This Row],[After Utility (unclipped)]]&lt;0,0, TechniqueData[[#This Row],[After Utility (unclipped)]]))</f>
        <v>0.1</v>
      </c>
      <c r="M571" s="37">
        <v>0</v>
      </c>
      <c r="N571" s="68">
        <v>0</v>
      </c>
      <c r="O571" s="68">
        <v>0</v>
      </c>
      <c r="P571" s="68">
        <v>0</v>
      </c>
      <c r="Q571" s="68">
        <v>0</v>
      </c>
      <c r="R571" s="69"/>
      <c r="S571" s="69">
        <v>0</v>
      </c>
      <c r="T571" s="69"/>
      <c r="U571" s="69">
        <v>0</v>
      </c>
      <c r="V571" s="37">
        <f>parameters!$J$4*TechniqueData[[#This Row],[Mitigations Utility]] + parameters!$J$5*TechniqueData[[#This Row],[Detections Utility]]</f>
        <v>0</v>
      </c>
      <c r="W571" s="37">
        <v>0</v>
      </c>
      <c r="X571" s="37">
        <v>0</v>
      </c>
      <c r="Y571" s="37">
        <v>0</v>
      </c>
      <c r="Z571" s="37">
        <v>0</v>
      </c>
      <c r="AA571" s="37">
        <v>0</v>
      </c>
      <c r="AB571" s="37">
        <v>0</v>
      </c>
      <c r="AC571" s="37" t="s">
        <v>127</v>
      </c>
      <c r="AD571" s="58" t="s">
        <v>1808</v>
      </c>
      <c r="AE571" s="37" t="str" cm="1">
        <f t="array" ref="AE571">IF(SUMPRODUCT(--(NOT(ISERR(SEARCH({"Process","Command","Script","WMI","Module","Pipe","Service"},AD571)))))&gt;0,"1","0")</f>
        <v>0</v>
      </c>
      <c r="AF571" s="37">
        <v>567</v>
      </c>
      <c r="AG571" s="37" t="str" cm="1">
        <f t="array" ref="AG571">IF(SUMPRODUCT(--(NOT(ISERR(SEARCH({"Network","Firewall"},AD571)))))&gt;0,"1","0")</f>
        <v>0</v>
      </c>
      <c r="AH571" s="37">
        <v>567</v>
      </c>
      <c r="AI571" s="37" t="str" cm="1">
        <f t="array" ref="AI571">IF(SUMPRODUCT(--(NOT(ISERR(SEARCH({"File","Group","Logon","Schedule","User","Registry","Active","Application"},AD571)))))&gt;0,"1","0")</f>
        <v>0</v>
      </c>
      <c r="AJ571" s="37">
        <v>567</v>
      </c>
      <c r="AK571" s="37" t="str" cm="1">
        <f t="array" ref="AK571">IF(SUMPRODUCT(--(NOT(ISERR(SEARCH({"Cloud","Cluster","Container","Image","Instance","Pod","Snapshot","Volume"},AD571)))))&gt;0,"1","0")</f>
        <v>0</v>
      </c>
      <c r="AL571" s="37">
        <v>567</v>
      </c>
      <c r="AM571" s="37" t="str" cm="1">
        <f t="array" ref="AM571">IF(SUMPRODUCT(--(NOT(ISERR(SEARCH({"Drive","Firmware","Host","Kernel"},AD571)))))&gt;0,"1","0")</f>
        <v>0</v>
      </c>
      <c r="AN571" s="37">
        <v>0</v>
      </c>
      <c r="AO571" s="37">
        <v>0</v>
      </c>
      <c r="AP571" s="37">
        <f>parameters!$J$21*TechniqueData[[#This Row],[TAT Utility]]+parameters!$J$22*TechniqueData[[#This Row],[Count Utility]]</f>
        <v>0.3</v>
      </c>
      <c r="AQ571" s="37">
        <f>(TechniqueData[[#This Row],[Total Top Att&amp;ck Score ]]-parameters!$D$19)/(parameters!$D$20-parameters!$D$19)</f>
        <v>37.81666666666667</v>
      </c>
      <c r="AR571" s="37">
        <f>IF(TechniqueData[[#This Row],[TAT Utility (unclipped)]]&gt;1,1, IF(TechniqueData[[#This Row],[TAT Utility (unclipped)]]&lt;0,0, TechniqueData[[#This Row],[TAT Utility (unclipped)]]) )</f>
        <v>1</v>
      </c>
      <c r="AS571" s="37">
        <f>(TechniqueData[[#This Row],[Ransomware (Total '# of ATT&amp;CK Observations)]]-parameters!$D$21)/(parameters!$D$22-parameters!$D$21)</f>
        <v>0</v>
      </c>
      <c r="AT571" s="37">
        <f>IF(TechniqueData[[#This Row],[Count Utility (unclipped)]]&gt;1,1, IF(TechniqueData[[#This Row],[Count Utility (unclipped)]]&lt;0,0, TechniqueData[[#This Row],[Count Utility (unclipped)]]) )</f>
        <v>0</v>
      </c>
      <c r="AU57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72" spans="1:47" ht="34" x14ac:dyDescent="0.2">
      <c r="A572" s="37">
        <f>parameters!$J$21*TechniqueData[[#This Row],[TAT Utility]]+parameters!$J$22*TechniqueData[[#This Row],[Count Utility]]</f>
        <v>0.3</v>
      </c>
      <c r="B572" s="37">
        <f t="shared" si="8"/>
        <v>146.12142857142857</v>
      </c>
      <c r="C572" s="37" t="s">
        <v>1897</v>
      </c>
      <c r="D572" s="58" t="s">
        <v>1892</v>
      </c>
      <c r="E572" s="37" t="s">
        <v>1898</v>
      </c>
      <c r="F572" s="37">
        <v>0</v>
      </c>
      <c r="G572" s="37">
        <v>1</v>
      </c>
      <c r="H572" s="37">
        <f>parameters!$J$10*TechniqueData[[#This Row],[Before Utility]]+parameters!$J$11*TechniqueData[[#This Row],[After Utility]]</f>
        <v>0.05</v>
      </c>
      <c r="I572" s="37">
        <f>(TechniqueData[[#This Row],[Num. TID Before]]-parameters!$D$8)/(parameters!$D$9-parameters!$D$8)</f>
        <v>0</v>
      </c>
      <c r="J572" s="37">
        <f>IF(TechniqueData[[#This Row],[Before Utility (unclipped)]]&gt;1,1, IF(TechniqueData[[#This Row],[Before Utility (unclipped)]]&lt;0,0, TechniqueData[[#This Row],[Before Utility (unclipped)]]))</f>
        <v>0</v>
      </c>
      <c r="K572" s="37">
        <f>(TechniqueData[[#This Row],[Num. TID After]]-parameters!$D$10)/(parameters!$D$11-parameters!$D$10)</f>
        <v>0.1</v>
      </c>
      <c r="L572" s="37">
        <f>IF(TechniqueData[[#This Row],[After Utility (unclipped)]]&gt;1,1, IF(TechniqueData[[#This Row],[After Utility (unclipped)]]&lt;0,0, TechniqueData[[#This Row],[After Utility (unclipped)]]))</f>
        <v>0.1</v>
      </c>
      <c r="M572" s="37">
        <v>0</v>
      </c>
      <c r="N572" s="68">
        <v>0</v>
      </c>
      <c r="O572" s="68">
        <v>3</v>
      </c>
      <c r="P572" s="68">
        <v>0</v>
      </c>
      <c r="Q572" s="68">
        <v>0</v>
      </c>
      <c r="R572" s="69"/>
      <c r="S572" s="69">
        <v>0</v>
      </c>
      <c r="T572" s="69"/>
      <c r="U572" s="69">
        <v>0</v>
      </c>
      <c r="V572" s="37">
        <f>parameters!$J$4*TechniqueData[[#This Row],[Mitigations Utility]] + parameters!$J$5*TechniqueData[[#This Row],[Detections Utility]]</f>
        <v>1.4285714285714284E-2</v>
      </c>
      <c r="W572" s="37">
        <v>0</v>
      </c>
      <c r="X572" s="37">
        <v>0</v>
      </c>
      <c r="Y572" s="37">
        <v>0</v>
      </c>
      <c r="Z572" s="37">
        <v>3</v>
      </c>
      <c r="AA572" s="37">
        <v>0.03</v>
      </c>
      <c r="AB572" s="37">
        <v>0.03</v>
      </c>
      <c r="AC572" s="37" t="s">
        <v>127</v>
      </c>
      <c r="AD572" s="58"/>
      <c r="AE572" s="37" t="str" cm="1">
        <f t="array" ref="AE572">IF(SUMPRODUCT(--(NOT(ISERR(SEARCH({"Process","Command","Script","WMI","Module","Pipe","Service"},AD572)))))&gt;0,"1","0")</f>
        <v>0</v>
      </c>
      <c r="AF572" s="37">
        <v>568</v>
      </c>
      <c r="AG572" s="37" t="str" cm="1">
        <f t="array" ref="AG572">IF(SUMPRODUCT(--(NOT(ISERR(SEARCH({"Network","Firewall"},AD572)))))&gt;0,"1","0")</f>
        <v>0</v>
      </c>
      <c r="AH572" s="37">
        <v>568</v>
      </c>
      <c r="AI572" s="37" t="str" cm="1">
        <f t="array" ref="AI572">IF(SUMPRODUCT(--(NOT(ISERR(SEARCH({"File","Group","Logon","Schedule","User","Registry","Active","Application"},AD572)))))&gt;0,"1","0")</f>
        <v>0</v>
      </c>
      <c r="AJ572" s="37">
        <v>568</v>
      </c>
      <c r="AK572" s="37" t="str" cm="1">
        <f t="array" ref="AK572">IF(SUMPRODUCT(--(NOT(ISERR(SEARCH({"Cloud","Cluster","Container","Image","Instance","Pod","Snapshot","Volume"},AD572)))))&gt;0,"1","0")</f>
        <v>0</v>
      </c>
      <c r="AL572" s="37">
        <v>568</v>
      </c>
      <c r="AM572" s="37" t="str" cm="1">
        <f t="array" ref="AM572">IF(SUMPRODUCT(--(NOT(ISERR(SEARCH({"Drive","Firmware","Host","Kernel"},AD572)))))&gt;0,"1","0")</f>
        <v>0</v>
      </c>
      <c r="AN572" s="37">
        <v>0</v>
      </c>
      <c r="AO572" s="37">
        <v>0</v>
      </c>
      <c r="AP572" s="37">
        <f>parameters!$J$21*TechniqueData[[#This Row],[TAT Utility]]+parameters!$J$22*TechniqueData[[#This Row],[Count Utility]]</f>
        <v>0.3</v>
      </c>
      <c r="AQ572" s="37">
        <f>(TechniqueData[[#This Row],[Total Top Att&amp;ck Score ]]-parameters!$D$19)/(parameters!$D$20-parameters!$D$19)</f>
        <v>48.707142857142856</v>
      </c>
      <c r="AR572" s="37">
        <f>IF(TechniqueData[[#This Row],[TAT Utility (unclipped)]]&gt;1,1, IF(TechniqueData[[#This Row],[TAT Utility (unclipped)]]&lt;0,0, TechniqueData[[#This Row],[TAT Utility (unclipped)]]) )</f>
        <v>1</v>
      </c>
      <c r="AS572" s="37">
        <f>(TechniqueData[[#This Row],[Ransomware (Total '# of ATT&amp;CK Observations)]]-parameters!$D$21)/(parameters!$D$22-parameters!$D$21)</f>
        <v>0</v>
      </c>
      <c r="AT572" s="37">
        <f>IF(TechniqueData[[#This Row],[Count Utility (unclipped)]]&gt;1,1, IF(TechniqueData[[#This Row],[Count Utility (unclipped)]]&lt;0,0, TechniqueData[[#This Row],[Count Utility (unclipped)]]) )</f>
        <v>0</v>
      </c>
      <c r="AU57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73" spans="1:47" ht="34" x14ac:dyDescent="0.2">
      <c r="A573" s="37">
        <f>parameters!$J$21*TechniqueData[[#This Row],[TAT Utility]]+parameters!$J$22*TechniqueData[[#This Row],[Count Utility]]</f>
        <v>0.33333333333333331</v>
      </c>
      <c r="B573" s="37">
        <f t="shared" si="8"/>
        <v>113.85000000000001</v>
      </c>
      <c r="C573" s="37" t="s">
        <v>1899</v>
      </c>
      <c r="D573" s="58" t="s">
        <v>1892</v>
      </c>
      <c r="E573" s="37" t="s">
        <v>1900</v>
      </c>
      <c r="F573" s="37">
        <v>0</v>
      </c>
      <c r="G573" s="37">
        <v>1</v>
      </c>
      <c r="H573" s="37">
        <f>parameters!$J$10*TechniqueData[[#This Row],[Before Utility]]+parameters!$J$11*TechniqueData[[#This Row],[After Utility]]</f>
        <v>0.05</v>
      </c>
      <c r="I573" s="37">
        <f>(TechniqueData[[#This Row],[Num. TID Before]]-parameters!$D$8)/(parameters!$D$9-parameters!$D$8)</f>
        <v>0</v>
      </c>
      <c r="J573" s="37">
        <f>IF(TechniqueData[[#This Row],[Before Utility (unclipped)]]&gt;1,1, IF(TechniqueData[[#This Row],[Before Utility (unclipped)]]&lt;0,0, TechniqueData[[#This Row],[Before Utility (unclipped)]]))</f>
        <v>0</v>
      </c>
      <c r="K573" s="37">
        <f>(TechniqueData[[#This Row],[Num. TID After]]-parameters!$D$10)/(parameters!$D$11-parameters!$D$10)</f>
        <v>0.1</v>
      </c>
      <c r="L573" s="37">
        <f>IF(TechniqueData[[#This Row],[After Utility (unclipped)]]&gt;1,1, IF(TechniqueData[[#This Row],[After Utility (unclipped)]]&lt;0,0, TechniqueData[[#This Row],[After Utility (unclipped)]]))</f>
        <v>0.1</v>
      </c>
      <c r="M573" s="37">
        <v>0</v>
      </c>
      <c r="N573" s="68">
        <v>0</v>
      </c>
      <c r="O573" s="68">
        <v>0</v>
      </c>
      <c r="P573" s="68">
        <v>0</v>
      </c>
      <c r="Q573" s="68">
        <v>0</v>
      </c>
      <c r="R573" s="69"/>
      <c r="S573" s="69">
        <v>0</v>
      </c>
      <c r="T573" s="69"/>
      <c r="U573" s="69">
        <v>0</v>
      </c>
      <c r="V573" s="37">
        <f>parameters!$J$4*TechniqueData[[#This Row],[Mitigations Utility]] + parameters!$J$5*TechniqueData[[#This Row],[Detections Utility]]</f>
        <v>0</v>
      </c>
      <c r="W573" s="37">
        <v>0</v>
      </c>
      <c r="X573" s="37">
        <v>0</v>
      </c>
      <c r="Y573" s="37">
        <v>0</v>
      </c>
      <c r="Z573" s="37">
        <v>0</v>
      </c>
      <c r="AA573" s="37">
        <v>0</v>
      </c>
      <c r="AB573" s="37">
        <v>0</v>
      </c>
      <c r="AC573" s="37" t="s">
        <v>127</v>
      </c>
      <c r="AD573" s="58" t="s">
        <v>1808</v>
      </c>
      <c r="AE573" s="37" t="str" cm="1">
        <f t="array" ref="AE573">IF(SUMPRODUCT(--(NOT(ISERR(SEARCH({"Process","Command","Script","WMI","Module","Pipe","Service"},AD573)))))&gt;0,"1","0")</f>
        <v>0</v>
      </c>
      <c r="AF573" s="37">
        <v>569</v>
      </c>
      <c r="AG573" s="37" t="str" cm="1">
        <f t="array" ref="AG573">IF(SUMPRODUCT(--(NOT(ISERR(SEARCH({"Network","Firewall"},AD573)))))&gt;0,"1","0")</f>
        <v>0</v>
      </c>
      <c r="AH573" s="37">
        <v>569</v>
      </c>
      <c r="AI573" s="37" t="str" cm="1">
        <f t="array" ref="AI573">IF(SUMPRODUCT(--(NOT(ISERR(SEARCH({"File","Group","Logon","Schedule","User","Registry","Active","Application"},AD573)))))&gt;0,"1","0")</f>
        <v>0</v>
      </c>
      <c r="AJ573" s="37">
        <v>569</v>
      </c>
      <c r="AK573" s="37" t="str" cm="1">
        <f t="array" ref="AK573">IF(SUMPRODUCT(--(NOT(ISERR(SEARCH({"Cloud","Cluster","Container","Image","Instance","Pod","Snapshot","Volume"},AD573)))))&gt;0,"1","0")</f>
        <v>0</v>
      </c>
      <c r="AL573" s="37">
        <v>569</v>
      </c>
      <c r="AM573" s="37" t="str" cm="1">
        <f t="array" ref="AM573">IF(SUMPRODUCT(--(NOT(ISERR(SEARCH({"Drive","Firmware","Host","Kernel"},AD573)))))&gt;0,"1","0")</f>
        <v>0</v>
      </c>
      <c r="AN573" s="37">
        <v>0</v>
      </c>
      <c r="AO573" s="37">
        <v>1</v>
      </c>
      <c r="AP573" s="37">
        <f>parameters!$J$21*TechniqueData[[#This Row],[TAT Utility]]+parameters!$J$22*TechniqueData[[#This Row],[Count Utility]]</f>
        <v>0.33333333333333331</v>
      </c>
      <c r="AQ573" s="37">
        <f>(TechniqueData[[#This Row],[Total Top Att&amp;ck Score ]]-parameters!$D$19)/(parameters!$D$20-parameters!$D$19)</f>
        <v>37.950000000000003</v>
      </c>
      <c r="AR573" s="37">
        <f>IF(TechniqueData[[#This Row],[TAT Utility (unclipped)]]&gt;1,1, IF(TechniqueData[[#This Row],[TAT Utility (unclipped)]]&lt;0,0, TechniqueData[[#This Row],[TAT Utility (unclipped)]]) )</f>
        <v>1</v>
      </c>
      <c r="AS573" s="37">
        <f>(TechniqueData[[#This Row],[Ransomware (Total '# of ATT&amp;CK Observations)]]-parameters!$D$21)/(parameters!$D$22-parameters!$D$21)</f>
        <v>4.7619047619047616E-2</v>
      </c>
      <c r="AT573" s="37">
        <f>IF(TechniqueData[[#This Row],[Count Utility (unclipped)]]&gt;1,1, IF(TechniqueData[[#This Row],[Count Utility (unclipped)]]&lt;0,0, TechniqueData[[#This Row],[Count Utility (unclipped)]]) )</f>
        <v>4.7619047619047616E-2</v>
      </c>
      <c r="AU57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0.92738095238095242</v>
      </c>
    </row>
    <row r="574" spans="1:47" ht="34" x14ac:dyDescent="0.2">
      <c r="A574" s="37">
        <f>parameters!$J$21*TechniqueData[[#This Row],[TAT Utility]]+parameters!$J$22*TechniqueData[[#This Row],[Count Utility]]</f>
        <v>0.3</v>
      </c>
      <c r="B574" s="37">
        <f t="shared" si="8"/>
        <v>114.05000000000001</v>
      </c>
      <c r="C574" s="37" t="s">
        <v>1901</v>
      </c>
      <c r="D574" s="58" t="s">
        <v>1902</v>
      </c>
      <c r="E574" s="37"/>
      <c r="F574" s="37">
        <v>0</v>
      </c>
      <c r="G574" s="37">
        <v>1</v>
      </c>
      <c r="H574" s="37">
        <f>parameters!$J$10*TechniqueData[[#This Row],[Before Utility]]+parameters!$J$11*TechniqueData[[#This Row],[After Utility]]</f>
        <v>0.05</v>
      </c>
      <c r="I574" s="37">
        <f>(TechniqueData[[#This Row],[Num. TID Before]]-parameters!$D$8)/(parameters!$D$9-parameters!$D$8)</f>
        <v>0</v>
      </c>
      <c r="J574" s="37">
        <f>IF(TechniqueData[[#This Row],[Before Utility (unclipped)]]&gt;1,1, IF(TechniqueData[[#This Row],[Before Utility (unclipped)]]&lt;0,0, TechniqueData[[#This Row],[Before Utility (unclipped)]]))</f>
        <v>0</v>
      </c>
      <c r="K574" s="37">
        <f>(TechniqueData[[#This Row],[Num. TID After]]-parameters!$D$10)/(parameters!$D$11-parameters!$D$10)</f>
        <v>0.1</v>
      </c>
      <c r="L574" s="37">
        <f>IF(TechniqueData[[#This Row],[After Utility (unclipped)]]&gt;1,1, IF(TechniqueData[[#This Row],[After Utility (unclipped)]]&lt;0,0, TechniqueData[[#This Row],[After Utility (unclipped)]]))</f>
        <v>0.1</v>
      </c>
      <c r="M574" s="37">
        <v>0</v>
      </c>
      <c r="N574" s="68">
        <v>0</v>
      </c>
      <c r="O574" s="68">
        <v>0</v>
      </c>
      <c r="P574" s="68">
        <v>0</v>
      </c>
      <c r="Q574" s="68">
        <v>0</v>
      </c>
      <c r="R574" s="69"/>
      <c r="S574" s="69">
        <v>0</v>
      </c>
      <c r="T574" s="69"/>
      <c r="U574" s="69">
        <v>0</v>
      </c>
      <c r="V574" s="37">
        <f>parameters!$J$4*TechniqueData[[#This Row],[Mitigations Utility]] + parameters!$J$5*TechniqueData[[#This Row],[Detections Utility]]</f>
        <v>0</v>
      </c>
      <c r="W574" s="37">
        <v>0</v>
      </c>
      <c r="X574" s="37">
        <v>0</v>
      </c>
      <c r="Y574" s="37">
        <v>0</v>
      </c>
      <c r="Z574" s="37">
        <v>0</v>
      </c>
      <c r="AA574" s="37">
        <v>0</v>
      </c>
      <c r="AB574" s="37">
        <v>0</v>
      </c>
      <c r="AC574" s="37"/>
      <c r="AD574" s="58"/>
      <c r="AE574" s="37" t="str" cm="1">
        <f t="array" ref="AE574">IF(SUMPRODUCT(--(NOT(ISERR(SEARCH({"Process","Command","Script","WMI","Module","Pipe","Service"},AD574)))))&gt;0,"1","0")</f>
        <v>0</v>
      </c>
      <c r="AF574" s="37">
        <v>570</v>
      </c>
      <c r="AG574" s="37" t="str" cm="1">
        <f t="array" ref="AG574">IF(SUMPRODUCT(--(NOT(ISERR(SEARCH({"Network","Firewall"},AD574)))))&gt;0,"1","0")</f>
        <v>0</v>
      </c>
      <c r="AH574" s="37">
        <v>570</v>
      </c>
      <c r="AI574" s="37" t="str" cm="1">
        <f t="array" ref="AI574">IF(SUMPRODUCT(--(NOT(ISERR(SEARCH({"File","Group","Logon","Schedule","User","Registry","Active","Application"},AD574)))))&gt;0,"1","0")</f>
        <v>0</v>
      </c>
      <c r="AJ574" s="37">
        <v>570</v>
      </c>
      <c r="AK574" s="37" t="str" cm="1">
        <f t="array" ref="AK574">IF(SUMPRODUCT(--(NOT(ISERR(SEARCH({"Cloud","Cluster","Container","Image","Instance","Pod","Snapshot","Volume"},AD574)))))&gt;0,"1","0")</f>
        <v>0</v>
      </c>
      <c r="AL574" s="37">
        <v>570</v>
      </c>
      <c r="AM574" s="37" t="str" cm="1">
        <f t="array" ref="AM574">IF(SUMPRODUCT(--(NOT(ISERR(SEARCH({"Drive","Firmware","Host","Kernel"},AD574)))))&gt;0,"1","0")</f>
        <v>0</v>
      </c>
      <c r="AN574" s="37">
        <v>0</v>
      </c>
      <c r="AO574" s="37">
        <v>0</v>
      </c>
      <c r="AP574" s="37">
        <f>parameters!$J$21*TechniqueData[[#This Row],[TAT Utility]]+parameters!$J$22*TechniqueData[[#This Row],[Count Utility]]</f>
        <v>0.3</v>
      </c>
      <c r="AQ574" s="37">
        <f>(TechniqueData[[#This Row],[Total Top Att&amp;ck Score ]]-parameters!$D$19)/(parameters!$D$20-parameters!$D$19)</f>
        <v>38.016666666666673</v>
      </c>
      <c r="AR574" s="37">
        <f>IF(TechniqueData[[#This Row],[TAT Utility (unclipped)]]&gt;1,1, IF(TechniqueData[[#This Row],[TAT Utility (unclipped)]]&lt;0,0, TechniqueData[[#This Row],[TAT Utility (unclipped)]]) )</f>
        <v>1</v>
      </c>
      <c r="AS574" s="37">
        <f>(TechniqueData[[#This Row],[Ransomware (Total '# of ATT&amp;CK Observations)]]-parameters!$D$21)/(parameters!$D$22-parameters!$D$21)</f>
        <v>0</v>
      </c>
      <c r="AT574" s="37">
        <f>IF(TechniqueData[[#This Row],[Count Utility (unclipped)]]&gt;1,1, IF(TechniqueData[[#This Row],[Count Utility (unclipped)]]&lt;0,0, TechniqueData[[#This Row],[Count Utility (unclipped)]]) )</f>
        <v>0</v>
      </c>
      <c r="AU57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75" spans="1:47" ht="34" x14ac:dyDescent="0.2">
      <c r="A575" s="37">
        <f>parameters!$J$21*TechniqueData[[#This Row],[TAT Utility]]+parameters!$J$22*TechniqueData[[#This Row],[Count Utility]]</f>
        <v>0.3</v>
      </c>
      <c r="B575" s="37">
        <f t="shared" si="8"/>
        <v>114.25</v>
      </c>
      <c r="C575" s="37" t="s">
        <v>1903</v>
      </c>
      <c r="D575" s="58" t="s">
        <v>1902</v>
      </c>
      <c r="E575" s="37" t="s">
        <v>1904</v>
      </c>
      <c r="F575" s="37">
        <v>0</v>
      </c>
      <c r="G575" s="37">
        <v>1</v>
      </c>
      <c r="H575" s="37">
        <f>parameters!$J$10*TechniqueData[[#This Row],[Before Utility]]+parameters!$J$11*TechniqueData[[#This Row],[After Utility]]</f>
        <v>0.05</v>
      </c>
      <c r="I575" s="37">
        <f>(TechniqueData[[#This Row],[Num. TID Before]]-parameters!$D$8)/(parameters!$D$9-parameters!$D$8)</f>
        <v>0</v>
      </c>
      <c r="J575" s="37">
        <f>IF(TechniqueData[[#This Row],[Before Utility (unclipped)]]&gt;1,1, IF(TechniqueData[[#This Row],[Before Utility (unclipped)]]&lt;0,0, TechniqueData[[#This Row],[Before Utility (unclipped)]]))</f>
        <v>0</v>
      </c>
      <c r="K575" s="37">
        <f>(TechniqueData[[#This Row],[Num. TID After]]-parameters!$D$10)/(parameters!$D$11-parameters!$D$10)</f>
        <v>0.1</v>
      </c>
      <c r="L575" s="37">
        <f>IF(TechniqueData[[#This Row],[After Utility (unclipped)]]&gt;1,1, IF(TechniqueData[[#This Row],[After Utility (unclipped)]]&lt;0,0, TechniqueData[[#This Row],[After Utility (unclipped)]]))</f>
        <v>0.1</v>
      </c>
      <c r="M575" s="37">
        <v>0</v>
      </c>
      <c r="N575" s="68">
        <v>0</v>
      </c>
      <c r="O575" s="68">
        <v>0</v>
      </c>
      <c r="P575" s="68">
        <v>0</v>
      </c>
      <c r="Q575" s="68">
        <v>0</v>
      </c>
      <c r="R575" s="69"/>
      <c r="S575" s="69">
        <v>0</v>
      </c>
      <c r="T575" s="69"/>
      <c r="U575" s="69">
        <v>0</v>
      </c>
      <c r="V575" s="37">
        <f>parameters!$J$4*TechniqueData[[#This Row],[Mitigations Utility]] + parameters!$J$5*TechniqueData[[#This Row],[Detections Utility]]</f>
        <v>0</v>
      </c>
      <c r="W575" s="37">
        <v>0</v>
      </c>
      <c r="X575" s="37">
        <v>0</v>
      </c>
      <c r="Y575" s="37">
        <v>0</v>
      </c>
      <c r="Z575" s="37">
        <v>0</v>
      </c>
      <c r="AA575" s="37">
        <v>0</v>
      </c>
      <c r="AB575" s="37">
        <v>0</v>
      </c>
      <c r="AC575" s="37" t="s">
        <v>127</v>
      </c>
      <c r="AD575" s="58"/>
      <c r="AE575" s="37" t="str" cm="1">
        <f t="array" ref="AE575">IF(SUMPRODUCT(--(NOT(ISERR(SEARCH({"Process","Command","Script","WMI","Module","Pipe","Service"},AD575)))))&gt;0,"1","0")</f>
        <v>0</v>
      </c>
      <c r="AF575" s="37">
        <v>571</v>
      </c>
      <c r="AG575" s="37" t="str" cm="1">
        <f t="array" ref="AG575">IF(SUMPRODUCT(--(NOT(ISERR(SEARCH({"Network","Firewall"},AD575)))))&gt;0,"1","0")</f>
        <v>0</v>
      </c>
      <c r="AH575" s="37">
        <v>571</v>
      </c>
      <c r="AI575" s="37" t="str" cm="1">
        <f t="array" ref="AI575">IF(SUMPRODUCT(--(NOT(ISERR(SEARCH({"File","Group","Logon","Schedule","User","Registry","Active","Application"},AD575)))))&gt;0,"1","0")</f>
        <v>0</v>
      </c>
      <c r="AJ575" s="37">
        <v>571</v>
      </c>
      <c r="AK575" s="37" t="str" cm="1">
        <f t="array" ref="AK575">IF(SUMPRODUCT(--(NOT(ISERR(SEARCH({"Cloud","Cluster","Container","Image","Instance","Pod","Snapshot","Volume"},AD575)))))&gt;0,"1","0")</f>
        <v>0</v>
      </c>
      <c r="AL575" s="37">
        <v>571</v>
      </c>
      <c r="AM575" s="37" t="str" cm="1">
        <f t="array" ref="AM575">IF(SUMPRODUCT(--(NOT(ISERR(SEARCH({"Drive","Firmware","Host","Kernel"},AD575)))))&gt;0,"1","0")</f>
        <v>0</v>
      </c>
      <c r="AN575" s="37">
        <v>0</v>
      </c>
      <c r="AO575" s="37">
        <v>0</v>
      </c>
      <c r="AP575" s="37">
        <f>parameters!$J$21*TechniqueData[[#This Row],[TAT Utility]]+parameters!$J$22*TechniqueData[[#This Row],[Count Utility]]</f>
        <v>0.3</v>
      </c>
      <c r="AQ575" s="37">
        <f>(TechniqueData[[#This Row],[Total Top Att&amp;ck Score ]]-parameters!$D$19)/(parameters!$D$20-parameters!$D$19)</f>
        <v>38.083333333333336</v>
      </c>
      <c r="AR575" s="37">
        <f>IF(TechniqueData[[#This Row],[TAT Utility (unclipped)]]&gt;1,1, IF(TechniqueData[[#This Row],[TAT Utility (unclipped)]]&lt;0,0, TechniqueData[[#This Row],[TAT Utility (unclipped)]]) )</f>
        <v>1</v>
      </c>
      <c r="AS575" s="37">
        <f>(TechniqueData[[#This Row],[Ransomware (Total '# of ATT&amp;CK Observations)]]-parameters!$D$21)/(parameters!$D$22-parameters!$D$21)</f>
        <v>0</v>
      </c>
      <c r="AT575" s="37">
        <f>IF(TechniqueData[[#This Row],[Count Utility (unclipped)]]&gt;1,1, IF(TechniqueData[[#This Row],[Count Utility (unclipped)]]&lt;0,0, TechniqueData[[#This Row],[Count Utility (unclipped)]]) )</f>
        <v>0</v>
      </c>
      <c r="AU57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76" spans="1:47" ht="34" x14ac:dyDescent="0.2">
      <c r="A576" s="37">
        <f>parameters!$J$21*TechniqueData[[#This Row],[TAT Utility]]+parameters!$J$22*TechniqueData[[#This Row],[Count Utility]]</f>
        <v>0.3</v>
      </c>
      <c r="B576" s="37">
        <f t="shared" si="8"/>
        <v>114.45</v>
      </c>
      <c r="C576" s="37" t="s">
        <v>1905</v>
      </c>
      <c r="D576" s="58" t="s">
        <v>1902</v>
      </c>
      <c r="E576" s="37" t="s">
        <v>1906</v>
      </c>
      <c r="F576" s="37">
        <v>0</v>
      </c>
      <c r="G576" s="37">
        <v>1</v>
      </c>
      <c r="H576" s="37">
        <f>parameters!$J$10*TechniqueData[[#This Row],[Before Utility]]+parameters!$J$11*TechniqueData[[#This Row],[After Utility]]</f>
        <v>0.05</v>
      </c>
      <c r="I576" s="37">
        <f>(TechniqueData[[#This Row],[Num. TID Before]]-parameters!$D$8)/(parameters!$D$9-parameters!$D$8)</f>
        <v>0</v>
      </c>
      <c r="J576" s="37">
        <f>IF(TechniqueData[[#This Row],[Before Utility (unclipped)]]&gt;1,1, IF(TechniqueData[[#This Row],[Before Utility (unclipped)]]&lt;0,0, TechniqueData[[#This Row],[Before Utility (unclipped)]]))</f>
        <v>0</v>
      </c>
      <c r="K576" s="37">
        <f>(TechniqueData[[#This Row],[Num. TID After]]-parameters!$D$10)/(parameters!$D$11-parameters!$D$10)</f>
        <v>0.1</v>
      </c>
      <c r="L576" s="37">
        <f>IF(TechniqueData[[#This Row],[After Utility (unclipped)]]&gt;1,1, IF(TechniqueData[[#This Row],[After Utility (unclipped)]]&lt;0,0, TechniqueData[[#This Row],[After Utility (unclipped)]]))</f>
        <v>0.1</v>
      </c>
      <c r="M576" s="37">
        <v>0</v>
      </c>
      <c r="N576" s="68">
        <v>0</v>
      </c>
      <c r="O576" s="68">
        <v>0</v>
      </c>
      <c r="P576" s="68">
        <v>0</v>
      </c>
      <c r="Q576" s="68">
        <v>0</v>
      </c>
      <c r="R576" s="69"/>
      <c r="S576" s="69">
        <v>0</v>
      </c>
      <c r="T576" s="69"/>
      <c r="U576" s="69">
        <v>0</v>
      </c>
      <c r="V576" s="37">
        <f>parameters!$J$4*TechniqueData[[#This Row],[Mitigations Utility]] + parameters!$J$5*TechniqueData[[#This Row],[Detections Utility]]</f>
        <v>0</v>
      </c>
      <c r="W576" s="37">
        <v>0</v>
      </c>
      <c r="X576" s="37">
        <v>0</v>
      </c>
      <c r="Y576" s="37">
        <v>0</v>
      </c>
      <c r="Z576" s="37">
        <v>0</v>
      </c>
      <c r="AA576" s="37">
        <v>0</v>
      </c>
      <c r="AB576" s="37">
        <v>0</v>
      </c>
      <c r="AC576" s="37" t="s">
        <v>127</v>
      </c>
      <c r="AD576" s="58"/>
      <c r="AE576" s="37" t="str" cm="1">
        <f t="array" ref="AE576">IF(SUMPRODUCT(--(NOT(ISERR(SEARCH({"Process","Command","Script","WMI","Module","Pipe","Service"},AD576)))))&gt;0,"1","0")</f>
        <v>0</v>
      </c>
      <c r="AF576" s="37">
        <v>572</v>
      </c>
      <c r="AG576" s="37" t="str" cm="1">
        <f t="array" ref="AG576">IF(SUMPRODUCT(--(NOT(ISERR(SEARCH({"Network","Firewall"},AD576)))))&gt;0,"1","0")</f>
        <v>0</v>
      </c>
      <c r="AH576" s="37">
        <v>572</v>
      </c>
      <c r="AI576" s="37" t="str" cm="1">
        <f t="array" ref="AI576">IF(SUMPRODUCT(--(NOT(ISERR(SEARCH({"File","Group","Logon","Schedule","User","Registry","Active","Application"},AD576)))))&gt;0,"1","0")</f>
        <v>0</v>
      </c>
      <c r="AJ576" s="37">
        <v>572</v>
      </c>
      <c r="AK576" s="37" t="str" cm="1">
        <f t="array" ref="AK576">IF(SUMPRODUCT(--(NOT(ISERR(SEARCH({"Cloud","Cluster","Container","Image","Instance","Pod","Snapshot","Volume"},AD576)))))&gt;0,"1","0")</f>
        <v>0</v>
      </c>
      <c r="AL576" s="37">
        <v>572</v>
      </c>
      <c r="AM576" s="37" t="str" cm="1">
        <f t="array" ref="AM576">IF(SUMPRODUCT(--(NOT(ISERR(SEARCH({"Drive","Firmware","Host","Kernel"},AD576)))))&gt;0,"1","0")</f>
        <v>0</v>
      </c>
      <c r="AN576" s="37">
        <v>0</v>
      </c>
      <c r="AO576" s="37">
        <v>0</v>
      </c>
      <c r="AP576" s="37">
        <f>parameters!$J$21*TechniqueData[[#This Row],[TAT Utility]]+parameters!$J$22*TechniqueData[[#This Row],[Count Utility]]</f>
        <v>0.3</v>
      </c>
      <c r="AQ576" s="37">
        <f>(TechniqueData[[#This Row],[Total Top Att&amp;ck Score ]]-parameters!$D$19)/(parameters!$D$20-parameters!$D$19)</f>
        <v>38.15</v>
      </c>
      <c r="AR576" s="37">
        <f>IF(TechniqueData[[#This Row],[TAT Utility (unclipped)]]&gt;1,1, IF(TechniqueData[[#This Row],[TAT Utility (unclipped)]]&lt;0,0, TechniqueData[[#This Row],[TAT Utility (unclipped)]]) )</f>
        <v>1</v>
      </c>
      <c r="AS576" s="37">
        <f>(TechniqueData[[#This Row],[Ransomware (Total '# of ATT&amp;CK Observations)]]-parameters!$D$21)/(parameters!$D$22-parameters!$D$21)</f>
        <v>0</v>
      </c>
      <c r="AT576" s="37">
        <f>IF(TechniqueData[[#This Row],[Count Utility (unclipped)]]&gt;1,1, IF(TechniqueData[[#This Row],[Count Utility (unclipped)]]&lt;0,0, TechniqueData[[#This Row],[Count Utility (unclipped)]]) )</f>
        <v>0</v>
      </c>
      <c r="AU57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77" spans="1:47" ht="34" x14ac:dyDescent="0.2">
      <c r="A577" s="37">
        <f>parameters!$J$21*TechniqueData[[#This Row],[TAT Utility]]+parameters!$J$22*TechniqueData[[#This Row],[Count Utility]]</f>
        <v>0.3</v>
      </c>
      <c r="B577" s="37">
        <f t="shared" si="8"/>
        <v>114.65</v>
      </c>
      <c r="C577" s="37" t="s">
        <v>1907</v>
      </c>
      <c r="D577" s="58" t="s">
        <v>1902</v>
      </c>
      <c r="E577" s="37" t="s">
        <v>939</v>
      </c>
      <c r="F577" s="37">
        <v>0</v>
      </c>
      <c r="G577" s="37">
        <v>1</v>
      </c>
      <c r="H577" s="37">
        <f>parameters!$J$10*TechniqueData[[#This Row],[Before Utility]]+parameters!$J$11*TechniqueData[[#This Row],[After Utility]]</f>
        <v>0.05</v>
      </c>
      <c r="I577" s="37">
        <f>(TechniqueData[[#This Row],[Num. TID Before]]-parameters!$D$8)/(parameters!$D$9-parameters!$D$8)</f>
        <v>0</v>
      </c>
      <c r="J577" s="37">
        <f>IF(TechniqueData[[#This Row],[Before Utility (unclipped)]]&gt;1,1, IF(TechniqueData[[#This Row],[Before Utility (unclipped)]]&lt;0,0, TechniqueData[[#This Row],[Before Utility (unclipped)]]))</f>
        <v>0</v>
      </c>
      <c r="K577" s="37">
        <f>(TechniqueData[[#This Row],[Num. TID After]]-parameters!$D$10)/(parameters!$D$11-parameters!$D$10)</f>
        <v>0.1</v>
      </c>
      <c r="L577" s="37">
        <f>IF(TechniqueData[[#This Row],[After Utility (unclipped)]]&gt;1,1, IF(TechniqueData[[#This Row],[After Utility (unclipped)]]&lt;0,0, TechniqueData[[#This Row],[After Utility (unclipped)]]))</f>
        <v>0.1</v>
      </c>
      <c r="M577" s="37">
        <v>0</v>
      </c>
      <c r="N577" s="68">
        <v>0</v>
      </c>
      <c r="O577" s="68">
        <v>0</v>
      </c>
      <c r="P577" s="68">
        <v>0</v>
      </c>
      <c r="Q577" s="68">
        <v>0</v>
      </c>
      <c r="R577" s="69"/>
      <c r="S577" s="69"/>
      <c r="T577" s="69"/>
      <c r="U577" s="69"/>
      <c r="V577" s="37">
        <f>parameters!$J$4*TechniqueData[[#This Row],[Mitigations Utility]] + parameters!$J$5*TechniqueData[[#This Row],[Detections Utility]]</f>
        <v>0</v>
      </c>
      <c r="W577" s="37">
        <v>0</v>
      </c>
      <c r="X577" s="37">
        <v>0</v>
      </c>
      <c r="Y577" s="37">
        <v>0</v>
      </c>
      <c r="Z577" s="37">
        <v>0</v>
      </c>
      <c r="AA577" s="37">
        <v>0</v>
      </c>
      <c r="AB577" s="37">
        <v>0</v>
      </c>
      <c r="AC577" s="37"/>
      <c r="AD577" s="58"/>
      <c r="AE577" s="37" t="str" cm="1">
        <f t="array" ref="AE577">IF(SUMPRODUCT(--(NOT(ISERR(SEARCH({"Process","Command","Script","WMI","Module","Pipe","Service"},AD577)))))&gt;0,"1","0")</f>
        <v>0</v>
      </c>
      <c r="AF577" s="37">
        <v>573</v>
      </c>
      <c r="AG577" s="37" t="str" cm="1">
        <f t="array" ref="AG577">IF(SUMPRODUCT(--(NOT(ISERR(SEARCH({"Network","Firewall"},AD577)))))&gt;0,"1","0")</f>
        <v>0</v>
      </c>
      <c r="AH577" s="37">
        <v>573</v>
      </c>
      <c r="AI577" s="37" t="str" cm="1">
        <f t="array" ref="AI577">IF(SUMPRODUCT(--(NOT(ISERR(SEARCH({"File","Group","Logon","Schedule","User","Registry","Active","Application"},AD577)))))&gt;0,"1","0")</f>
        <v>0</v>
      </c>
      <c r="AJ577" s="37">
        <v>573</v>
      </c>
      <c r="AK577" s="37" t="str" cm="1">
        <f t="array" ref="AK577">IF(SUMPRODUCT(--(NOT(ISERR(SEARCH({"Cloud","Cluster","Container","Image","Instance","Pod","Snapshot","Volume"},AD577)))))&gt;0,"1","0")</f>
        <v>0</v>
      </c>
      <c r="AL577" s="37">
        <v>573</v>
      </c>
      <c r="AM577" s="37" t="str" cm="1">
        <f t="array" ref="AM577">IF(SUMPRODUCT(--(NOT(ISERR(SEARCH({"Drive","Firmware","Host","Kernel"},AD577)))))&gt;0,"1","0")</f>
        <v>0</v>
      </c>
      <c r="AN577" s="37">
        <v>0</v>
      </c>
      <c r="AO577" s="37"/>
      <c r="AP577" s="37">
        <f>parameters!$J$21*TechniqueData[[#This Row],[TAT Utility]]+parameters!$J$22*TechniqueData[[#This Row],[Count Utility]]</f>
        <v>0.3</v>
      </c>
      <c r="AQ577" s="37">
        <f>(TechniqueData[[#This Row],[Total Top Att&amp;ck Score ]]-parameters!$D$19)/(parameters!$D$20-parameters!$D$19)</f>
        <v>38.216666666666669</v>
      </c>
      <c r="AR577" s="37">
        <f>IF(TechniqueData[[#This Row],[TAT Utility (unclipped)]]&gt;1,1, IF(TechniqueData[[#This Row],[TAT Utility (unclipped)]]&lt;0,0, TechniqueData[[#This Row],[TAT Utility (unclipped)]]) )</f>
        <v>1</v>
      </c>
      <c r="AS577" s="37">
        <f>(TechniqueData[[#This Row],[Ransomware (Total '# of ATT&amp;CK Observations)]]-parameters!$D$21)/(parameters!$D$22-parameters!$D$21)</f>
        <v>0</v>
      </c>
      <c r="AT577" s="37">
        <f>IF(TechniqueData[[#This Row],[Count Utility (unclipped)]]&gt;1,1, IF(TechniqueData[[#This Row],[Count Utility (unclipped)]]&lt;0,0, TechniqueData[[#This Row],[Count Utility (unclipped)]]) )</f>
        <v>0</v>
      </c>
      <c r="AU57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78" spans="1:47" ht="34" x14ac:dyDescent="0.2">
      <c r="A578" s="37">
        <f>parameters!$J$21*TechniqueData[[#This Row],[TAT Utility]]+parameters!$J$22*TechniqueData[[#This Row],[Count Utility]]</f>
        <v>0.3</v>
      </c>
      <c r="B578" s="37">
        <f t="shared" si="8"/>
        <v>125.78809523809524</v>
      </c>
      <c r="C578" s="37" t="s">
        <v>1908</v>
      </c>
      <c r="D578" s="58" t="s">
        <v>1909</v>
      </c>
      <c r="E578" s="37"/>
      <c r="F578" s="37">
        <v>0</v>
      </c>
      <c r="G578" s="37">
        <v>1</v>
      </c>
      <c r="H578" s="37">
        <f>parameters!$J$10*TechniqueData[[#This Row],[Before Utility]]+parameters!$J$11*TechniqueData[[#This Row],[After Utility]]</f>
        <v>0.05</v>
      </c>
      <c r="I578" s="37">
        <f>(TechniqueData[[#This Row],[Num. TID Before]]-parameters!$D$8)/(parameters!$D$9-parameters!$D$8)</f>
        <v>0</v>
      </c>
      <c r="J578" s="37">
        <f>IF(TechniqueData[[#This Row],[Before Utility (unclipped)]]&gt;1,1, IF(TechniqueData[[#This Row],[Before Utility (unclipped)]]&lt;0,0, TechniqueData[[#This Row],[Before Utility (unclipped)]]))</f>
        <v>0</v>
      </c>
      <c r="K578" s="37">
        <f>(TechniqueData[[#This Row],[Num. TID After]]-parameters!$D$10)/(parameters!$D$11-parameters!$D$10)</f>
        <v>0.1</v>
      </c>
      <c r="L578" s="37">
        <f>IF(TechniqueData[[#This Row],[After Utility (unclipped)]]&gt;1,1, IF(TechniqueData[[#This Row],[After Utility (unclipped)]]&lt;0,0, TechniqueData[[#This Row],[After Utility (unclipped)]]))</f>
        <v>0.1</v>
      </c>
      <c r="M578" s="37">
        <v>0</v>
      </c>
      <c r="N578" s="68">
        <v>0</v>
      </c>
      <c r="O578" s="68">
        <v>0</v>
      </c>
      <c r="P578" s="68">
        <v>0</v>
      </c>
      <c r="Q578" s="68">
        <v>1</v>
      </c>
      <c r="R578" s="69"/>
      <c r="S578" s="69">
        <v>0</v>
      </c>
      <c r="T578" s="69"/>
      <c r="U578" s="69">
        <v>0</v>
      </c>
      <c r="V578" s="37">
        <f>parameters!$J$4*TechniqueData[[#This Row],[Mitigations Utility]] + parameters!$J$5*TechniqueData[[#This Row],[Detections Utility]]</f>
        <v>4.7619047619047615E-3</v>
      </c>
      <c r="W578" s="37">
        <v>0</v>
      </c>
      <c r="X578" s="37">
        <v>0</v>
      </c>
      <c r="Y578" s="37">
        <v>0</v>
      </c>
      <c r="Z578" s="37">
        <v>1</v>
      </c>
      <c r="AA578" s="37">
        <v>0.01</v>
      </c>
      <c r="AB578" s="37">
        <v>0.01</v>
      </c>
      <c r="AC578" s="37" t="s">
        <v>127</v>
      </c>
      <c r="AD578" s="58" t="s">
        <v>227</v>
      </c>
      <c r="AE578" s="37" t="str" cm="1">
        <f t="array" ref="AE578">IF(SUMPRODUCT(--(NOT(ISERR(SEARCH({"Process","Command","Script","WMI","Module","Pipe","Service"},AD578)))))&gt;0,"1","0")</f>
        <v>0</v>
      </c>
      <c r="AF578" s="37">
        <v>574</v>
      </c>
      <c r="AG578" s="37" t="str" cm="1">
        <f t="array" ref="AG578">IF(SUMPRODUCT(--(NOT(ISERR(SEARCH({"Network","Firewall"},AD578)))))&gt;0,"1","0")</f>
        <v>0</v>
      </c>
      <c r="AH578" s="37">
        <v>574</v>
      </c>
      <c r="AI578" s="37" t="str" cm="1">
        <f t="array" ref="AI578">IF(SUMPRODUCT(--(NOT(ISERR(SEARCH({"File","Group","Logon","Schedule","User","Registry","Active","Application"},AD578)))))&gt;0,"1","0")</f>
        <v>1</v>
      </c>
      <c r="AJ578" s="37">
        <v>574</v>
      </c>
      <c r="AK578" s="37" t="str" cm="1">
        <f t="array" ref="AK578">IF(SUMPRODUCT(--(NOT(ISERR(SEARCH({"Cloud","Cluster","Container","Image","Instance","Pod","Snapshot","Volume"},AD578)))))&gt;0,"1","0")</f>
        <v>0</v>
      </c>
      <c r="AL578" s="37">
        <v>574</v>
      </c>
      <c r="AM578" s="37" t="str" cm="1">
        <f t="array" ref="AM578">IF(SUMPRODUCT(--(NOT(ISERR(SEARCH({"Drive","Firmware","Host","Kernel"},AD578)))))&gt;0,"1","0")</f>
        <v>0</v>
      </c>
      <c r="AN578" s="37">
        <v>0</v>
      </c>
      <c r="AO578" s="37">
        <v>0</v>
      </c>
      <c r="AP578" s="37">
        <f>parameters!$J$21*TechniqueData[[#This Row],[TAT Utility]]+parameters!$J$22*TechniqueData[[#This Row],[Count Utility]]</f>
        <v>0.3</v>
      </c>
      <c r="AQ578" s="37">
        <f>(TechniqueData[[#This Row],[Total Top Att&amp;ck Score ]]-parameters!$D$19)/(parameters!$D$20-parameters!$D$19)</f>
        <v>41.929365079365077</v>
      </c>
      <c r="AR578" s="37">
        <f>IF(TechniqueData[[#This Row],[TAT Utility (unclipped)]]&gt;1,1, IF(TechniqueData[[#This Row],[TAT Utility (unclipped)]]&lt;0,0, TechniqueData[[#This Row],[TAT Utility (unclipped)]]) )</f>
        <v>1</v>
      </c>
      <c r="AS578" s="37">
        <f>(TechniqueData[[#This Row],[Ransomware (Total '# of ATT&amp;CK Observations)]]-parameters!$D$21)/(parameters!$D$22-parameters!$D$21)</f>
        <v>0</v>
      </c>
      <c r="AT578" s="37">
        <f>IF(TechniqueData[[#This Row],[Count Utility (unclipped)]]&gt;1,1, IF(TechniqueData[[#This Row],[Count Utility (unclipped)]]&lt;0,0, TechniqueData[[#This Row],[Count Utility (unclipped)]]) )</f>
        <v>0</v>
      </c>
      <c r="AU57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79" spans="1:47" ht="34" x14ac:dyDescent="0.2">
      <c r="A579" s="37">
        <f>parameters!$J$21*TechniqueData[[#This Row],[TAT Utility]]+parameters!$J$22*TechniqueData[[#This Row],[Count Utility]]</f>
        <v>0.3</v>
      </c>
      <c r="B579" s="37">
        <f t="shared" si="8"/>
        <v>158.87900971428573</v>
      </c>
      <c r="C579" s="37" t="s">
        <v>1910</v>
      </c>
      <c r="D579" s="58" t="s">
        <v>1911</v>
      </c>
      <c r="E579" s="37"/>
      <c r="F579" s="37">
        <v>0</v>
      </c>
      <c r="G579" s="37">
        <v>1</v>
      </c>
      <c r="H579" s="37">
        <f>parameters!$J$10*TechniqueData[[#This Row],[Before Utility]]+parameters!$J$11*TechniqueData[[#This Row],[After Utility]]</f>
        <v>0.05</v>
      </c>
      <c r="I579" s="37">
        <f>(TechniqueData[[#This Row],[Num. TID Before]]-parameters!$D$8)/(parameters!$D$9-parameters!$D$8)</f>
        <v>0</v>
      </c>
      <c r="J579" s="37">
        <f>IF(TechniqueData[[#This Row],[Before Utility (unclipped)]]&gt;1,1, IF(TechniqueData[[#This Row],[Before Utility (unclipped)]]&lt;0,0, TechniqueData[[#This Row],[Before Utility (unclipped)]]))</f>
        <v>0</v>
      </c>
      <c r="K579" s="37">
        <f>(TechniqueData[[#This Row],[Num. TID After]]-parameters!$D$10)/(parameters!$D$11-parameters!$D$10)</f>
        <v>0.1</v>
      </c>
      <c r="L579" s="37">
        <f>IF(TechniqueData[[#This Row],[After Utility (unclipped)]]&gt;1,1, IF(TechniqueData[[#This Row],[After Utility (unclipped)]]&lt;0,0, TechniqueData[[#This Row],[After Utility (unclipped)]]))</f>
        <v>0.1</v>
      </c>
      <c r="M579" s="37">
        <v>0</v>
      </c>
      <c r="N579" s="68">
        <v>0</v>
      </c>
      <c r="O579" s="68">
        <v>0</v>
      </c>
      <c r="P579" s="68">
        <v>0</v>
      </c>
      <c r="Q579" s="68">
        <v>0</v>
      </c>
      <c r="R579" s="69" t="s">
        <v>1869</v>
      </c>
      <c r="S579" s="69">
        <v>2</v>
      </c>
      <c r="T579" s="69"/>
      <c r="U579" s="69">
        <v>0</v>
      </c>
      <c r="V579" s="37">
        <f>parameters!$J$4*TechniqueData[[#This Row],[Mitigations Utility]] + parameters!$J$5*TechniqueData[[#This Row],[Detections Utility]]</f>
        <v>1.9047809523809526E-2</v>
      </c>
      <c r="W579" s="37">
        <v>2</v>
      </c>
      <c r="X579" s="37">
        <v>3.6364E-2</v>
      </c>
      <c r="Y579" s="37">
        <v>3.6364E-2</v>
      </c>
      <c r="Z579" s="37">
        <v>0</v>
      </c>
      <c r="AA579" s="37">
        <v>0</v>
      </c>
      <c r="AB579" s="37">
        <v>0</v>
      </c>
      <c r="AC579" s="37" t="s">
        <v>127</v>
      </c>
      <c r="AD579" s="58" t="s">
        <v>526</v>
      </c>
      <c r="AE579" s="37" t="str" cm="1">
        <f t="array" ref="AE579">IF(SUMPRODUCT(--(NOT(ISERR(SEARCH({"Process","Command","Script","WMI","Module","Pipe","Service"},AD579)))))&gt;0,"1","0")</f>
        <v>0</v>
      </c>
      <c r="AF579" s="37">
        <v>575</v>
      </c>
      <c r="AG579" s="37" t="str" cm="1">
        <f t="array" ref="AG579">IF(SUMPRODUCT(--(NOT(ISERR(SEARCH({"Network","Firewall"},AD579)))))&gt;0,"1","0")</f>
        <v>1</v>
      </c>
      <c r="AH579" s="37">
        <v>575</v>
      </c>
      <c r="AI579" s="37" t="str" cm="1">
        <f t="array" ref="AI579">IF(SUMPRODUCT(--(NOT(ISERR(SEARCH({"File","Group","Logon","Schedule","User","Registry","Active","Application"},AD579)))))&gt;0,"1","0")</f>
        <v>0</v>
      </c>
      <c r="AJ579" s="37">
        <v>575</v>
      </c>
      <c r="AK579" s="37" t="str" cm="1">
        <f t="array" ref="AK579">IF(SUMPRODUCT(--(NOT(ISERR(SEARCH({"Cloud","Cluster","Container","Image","Instance","Pod","Snapshot","Volume"},AD579)))))&gt;0,"1","0")</f>
        <v>0</v>
      </c>
      <c r="AL579" s="37">
        <v>575</v>
      </c>
      <c r="AM579" s="37" t="str" cm="1">
        <f t="array" ref="AM579">IF(SUMPRODUCT(--(NOT(ISERR(SEARCH({"Drive","Firmware","Host","Kernel"},AD579)))))&gt;0,"1","0")</f>
        <v>0</v>
      </c>
      <c r="AN579" s="37">
        <v>0</v>
      </c>
      <c r="AO579" s="37">
        <v>0</v>
      </c>
      <c r="AP579" s="37">
        <f>parameters!$J$21*TechniqueData[[#This Row],[TAT Utility]]+parameters!$J$22*TechniqueData[[#This Row],[Count Utility]]</f>
        <v>0.3</v>
      </c>
      <c r="AQ579" s="37">
        <f>(TechniqueData[[#This Row],[Total Top Att&amp;ck Score ]]-parameters!$D$19)/(parameters!$D$20-parameters!$D$19)</f>
        <v>52.95966990476191</v>
      </c>
      <c r="AR579" s="37">
        <f>IF(TechniqueData[[#This Row],[TAT Utility (unclipped)]]&gt;1,1, IF(TechniqueData[[#This Row],[TAT Utility (unclipped)]]&lt;0,0, TechniqueData[[#This Row],[TAT Utility (unclipped)]]) )</f>
        <v>1</v>
      </c>
      <c r="AS579" s="37">
        <f>(TechniqueData[[#This Row],[Ransomware (Total '# of ATT&amp;CK Observations)]]-parameters!$D$21)/(parameters!$D$22-parameters!$D$21)</f>
        <v>0</v>
      </c>
      <c r="AT579" s="37">
        <f>IF(TechniqueData[[#This Row],[Count Utility (unclipped)]]&gt;1,1, IF(TechniqueData[[#This Row],[Count Utility (unclipped)]]&lt;0,0, TechniqueData[[#This Row],[Count Utility (unclipped)]]) )</f>
        <v>0</v>
      </c>
      <c r="AU57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0" spans="1:47" ht="17" x14ac:dyDescent="0.2">
      <c r="A580" s="37">
        <f>parameters!$J$21*TechniqueData[[#This Row],[TAT Utility]]+parameters!$J$22*TechniqueData[[#This Row],[Count Utility]]</f>
        <v>0.3</v>
      </c>
      <c r="B580" s="37">
        <f t="shared" si="8"/>
        <v>170.13139142857142</v>
      </c>
      <c r="C580" s="37" t="s">
        <v>1912</v>
      </c>
      <c r="D580" s="58" t="s">
        <v>1911</v>
      </c>
      <c r="E580" s="37" t="s">
        <v>1913</v>
      </c>
      <c r="F580" s="37">
        <v>0</v>
      </c>
      <c r="G580" s="37">
        <v>1</v>
      </c>
      <c r="H580" s="37">
        <f>parameters!$J$10*TechniqueData[[#This Row],[Before Utility]]+parameters!$J$11*TechniqueData[[#This Row],[After Utility]]</f>
        <v>0.05</v>
      </c>
      <c r="I580" s="37">
        <f>(TechniqueData[[#This Row],[Num. TID Before]]-parameters!$D$8)/(parameters!$D$9-parameters!$D$8)</f>
        <v>0</v>
      </c>
      <c r="J580" s="37">
        <f>IF(TechniqueData[[#This Row],[Before Utility (unclipped)]]&gt;1,1, IF(TechniqueData[[#This Row],[Before Utility (unclipped)]]&lt;0,0, TechniqueData[[#This Row],[Before Utility (unclipped)]]))</f>
        <v>0</v>
      </c>
      <c r="K580" s="37">
        <f>(TechniqueData[[#This Row],[Num. TID After]]-parameters!$D$10)/(parameters!$D$11-parameters!$D$10)</f>
        <v>0.1</v>
      </c>
      <c r="L580" s="37">
        <f>IF(TechniqueData[[#This Row],[After Utility (unclipped)]]&gt;1,1, IF(TechniqueData[[#This Row],[After Utility (unclipped)]]&lt;0,0, TechniqueData[[#This Row],[After Utility (unclipped)]]))</f>
        <v>0.1</v>
      </c>
      <c r="M580" s="37">
        <v>0</v>
      </c>
      <c r="N580" s="68">
        <v>0</v>
      </c>
      <c r="O580" s="68">
        <v>1</v>
      </c>
      <c r="P580" s="68">
        <v>0</v>
      </c>
      <c r="Q580" s="68">
        <v>0</v>
      </c>
      <c r="R580" s="69" t="s">
        <v>1869</v>
      </c>
      <c r="S580" s="69">
        <v>2</v>
      </c>
      <c r="T580" s="69"/>
      <c r="U580" s="69">
        <v>0</v>
      </c>
      <c r="V580" s="37">
        <f>parameters!$J$4*TechniqueData[[#This Row],[Mitigations Utility]] + parameters!$J$5*TechniqueData[[#This Row],[Detections Utility]]</f>
        <v>2.3809714285714288E-2</v>
      </c>
      <c r="W580" s="37">
        <v>2</v>
      </c>
      <c r="X580" s="37">
        <v>3.6364E-2</v>
      </c>
      <c r="Y580" s="37">
        <v>3.6364E-2</v>
      </c>
      <c r="Z580" s="37">
        <v>1</v>
      </c>
      <c r="AA580" s="37">
        <v>0.01</v>
      </c>
      <c r="AB580" s="37">
        <v>0.01</v>
      </c>
      <c r="AC580" s="37" t="s">
        <v>127</v>
      </c>
      <c r="AD580" s="58" t="s">
        <v>1690</v>
      </c>
      <c r="AE580" s="37" t="str" cm="1">
        <f t="array" ref="AE580">IF(SUMPRODUCT(--(NOT(ISERR(SEARCH({"Process","Command","Script","WMI","Module","Pipe","Service"},AD580)))))&gt;0,"1","0")</f>
        <v>0</v>
      </c>
      <c r="AF580" s="37">
        <v>576</v>
      </c>
      <c r="AG580" s="37" t="str" cm="1">
        <f t="array" ref="AG580">IF(SUMPRODUCT(--(NOT(ISERR(SEARCH({"Network","Firewall"},AD580)))))&gt;0,"1","0")</f>
        <v>1</v>
      </c>
      <c r="AH580" s="37">
        <v>576</v>
      </c>
      <c r="AI580" s="37" t="str" cm="1">
        <f t="array" ref="AI580">IF(SUMPRODUCT(--(NOT(ISERR(SEARCH({"File","Group","Logon","Schedule","User","Registry","Active","Application"},AD580)))))&gt;0,"1","0")</f>
        <v>0</v>
      </c>
      <c r="AJ580" s="37">
        <v>576</v>
      </c>
      <c r="AK580" s="37" t="str" cm="1">
        <f t="array" ref="AK580">IF(SUMPRODUCT(--(NOT(ISERR(SEARCH({"Cloud","Cluster","Container","Image","Instance","Pod","Snapshot","Volume"},AD580)))))&gt;0,"1","0")</f>
        <v>0</v>
      </c>
      <c r="AL580" s="37">
        <v>576</v>
      </c>
      <c r="AM580" s="37" t="str" cm="1">
        <f t="array" ref="AM580">IF(SUMPRODUCT(--(NOT(ISERR(SEARCH({"Drive","Firmware","Host","Kernel"},AD580)))))&gt;0,"1","0")</f>
        <v>0</v>
      </c>
      <c r="AN580" s="37">
        <v>0</v>
      </c>
      <c r="AO580" s="37">
        <v>0</v>
      </c>
      <c r="AP580" s="37">
        <f>parameters!$J$21*TechniqueData[[#This Row],[TAT Utility]]+parameters!$J$22*TechniqueData[[#This Row],[Count Utility]]</f>
        <v>0.3</v>
      </c>
      <c r="AQ580" s="37">
        <f>(TechniqueData[[#This Row],[Total Top Att&amp;ck Score ]]-parameters!$D$19)/(parameters!$D$20-parameters!$D$19)</f>
        <v>56.710463809523809</v>
      </c>
      <c r="AR580" s="37">
        <f>IF(TechniqueData[[#This Row],[TAT Utility (unclipped)]]&gt;1,1, IF(TechniqueData[[#This Row],[TAT Utility (unclipped)]]&lt;0,0, TechniqueData[[#This Row],[TAT Utility (unclipped)]]) )</f>
        <v>1</v>
      </c>
      <c r="AS580" s="37">
        <f>(TechniqueData[[#This Row],[Ransomware (Total '# of ATT&amp;CK Observations)]]-parameters!$D$21)/(parameters!$D$22-parameters!$D$21)</f>
        <v>0</v>
      </c>
      <c r="AT580" s="37">
        <f>IF(TechniqueData[[#This Row],[Count Utility (unclipped)]]&gt;1,1, IF(TechniqueData[[#This Row],[Count Utility (unclipped)]]&lt;0,0, TechniqueData[[#This Row],[Count Utility (unclipped)]]) )</f>
        <v>0</v>
      </c>
      <c r="AU58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1" spans="1:47" ht="34" x14ac:dyDescent="0.2">
      <c r="A581" s="37">
        <f>parameters!$J$21*TechniqueData[[#This Row],[TAT Utility]]+parameters!$J$22*TechniqueData[[#This Row],[Count Utility]]</f>
        <v>0.3</v>
      </c>
      <c r="B581" s="37">
        <f t="shared" ref="B581:B641" si="9">SUM(H581,M581,V581)*(1+SUM(AF581,AH581,AJ581,AL581,AN581))</f>
        <v>159.4313921904762</v>
      </c>
      <c r="C581" s="37" t="s">
        <v>1914</v>
      </c>
      <c r="D581" s="58" t="s">
        <v>1911</v>
      </c>
      <c r="E581" s="37" t="s">
        <v>1915</v>
      </c>
      <c r="F581" s="37">
        <v>0</v>
      </c>
      <c r="G581" s="37">
        <v>1</v>
      </c>
      <c r="H581" s="37">
        <f>parameters!$J$10*TechniqueData[[#This Row],[Before Utility]]+parameters!$J$11*TechniqueData[[#This Row],[After Utility]]</f>
        <v>0.05</v>
      </c>
      <c r="I581" s="37">
        <f>(TechniqueData[[#This Row],[Num. TID Before]]-parameters!$D$8)/(parameters!$D$9-parameters!$D$8)</f>
        <v>0</v>
      </c>
      <c r="J581" s="37">
        <f>IF(TechniqueData[[#This Row],[Before Utility (unclipped)]]&gt;1,1, IF(TechniqueData[[#This Row],[Before Utility (unclipped)]]&lt;0,0, TechniqueData[[#This Row],[Before Utility (unclipped)]]))</f>
        <v>0</v>
      </c>
      <c r="K581" s="37">
        <f>(TechniqueData[[#This Row],[Num. TID After]]-parameters!$D$10)/(parameters!$D$11-parameters!$D$10)</f>
        <v>0.1</v>
      </c>
      <c r="L581" s="37">
        <f>IF(TechniqueData[[#This Row],[After Utility (unclipped)]]&gt;1,1, IF(TechniqueData[[#This Row],[After Utility (unclipped)]]&lt;0,0, TechniqueData[[#This Row],[After Utility (unclipped)]]))</f>
        <v>0.1</v>
      </c>
      <c r="M581" s="37">
        <v>0</v>
      </c>
      <c r="N581" s="68">
        <v>0</v>
      </c>
      <c r="O581" s="68">
        <v>0</v>
      </c>
      <c r="P581" s="68">
        <v>0</v>
      </c>
      <c r="Q581" s="68">
        <v>0</v>
      </c>
      <c r="R581" s="69" t="s">
        <v>1869</v>
      </c>
      <c r="S581" s="69">
        <v>2</v>
      </c>
      <c r="T581" s="69"/>
      <c r="U581" s="69">
        <v>0</v>
      </c>
      <c r="V581" s="37">
        <f>parameters!$J$4*TechniqueData[[#This Row],[Mitigations Utility]] + parameters!$J$5*TechniqueData[[#This Row],[Detections Utility]]</f>
        <v>1.9047809523809526E-2</v>
      </c>
      <c r="W581" s="37">
        <v>2</v>
      </c>
      <c r="X581" s="37">
        <v>3.6364E-2</v>
      </c>
      <c r="Y581" s="37">
        <v>3.6364E-2</v>
      </c>
      <c r="Z581" s="37">
        <v>0</v>
      </c>
      <c r="AA581" s="37">
        <v>0</v>
      </c>
      <c r="AB581" s="37">
        <v>0</v>
      </c>
      <c r="AC581" s="37" t="s">
        <v>127</v>
      </c>
      <c r="AD581" s="58" t="s">
        <v>526</v>
      </c>
      <c r="AE581" s="37" t="str" cm="1">
        <f t="array" ref="AE581">IF(SUMPRODUCT(--(NOT(ISERR(SEARCH({"Process","Command","Script","WMI","Module","Pipe","Service"},AD581)))))&gt;0,"1","0")</f>
        <v>0</v>
      </c>
      <c r="AF581" s="37">
        <v>577</v>
      </c>
      <c r="AG581" s="37" t="str" cm="1">
        <f t="array" ref="AG581">IF(SUMPRODUCT(--(NOT(ISERR(SEARCH({"Network","Firewall"},AD581)))))&gt;0,"1","0")</f>
        <v>1</v>
      </c>
      <c r="AH581" s="37">
        <v>577</v>
      </c>
      <c r="AI581" s="37" t="str" cm="1">
        <f t="array" ref="AI581">IF(SUMPRODUCT(--(NOT(ISERR(SEARCH({"File","Group","Logon","Schedule","User","Registry","Active","Application"},AD581)))))&gt;0,"1","0")</f>
        <v>0</v>
      </c>
      <c r="AJ581" s="37">
        <v>577</v>
      </c>
      <c r="AK581" s="37" t="str" cm="1">
        <f t="array" ref="AK581">IF(SUMPRODUCT(--(NOT(ISERR(SEARCH({"Cloud","Cluster","Container","Image","Instance","Pod","Snapshot","Volume"},AD581)))))&gt;0,"1","0")</f>
        <v>0</v>
      </c>
      <c r="AL581" s="37">
        <v>577</v>
      </c>
      <c r="AM581" s="37" t="str" cm="1">
        <f t="array" ref="AM581">IF(SUMPRODUCT(--(NOT(ISERR(SEARCH({"Drive","Firmware","Host","Kernel"},AD581)))))&gt;0,"1","0")</f>
        <v>0</v>
      </c>
      <c r="AN581" s="37">
        <v>0</v>
      </c>
      <c r="AO581" s="37">
        <v>0</v>
      </c>
      <c r="AP581" s="37">
        <f>parameters!$J$21*TechniqueData[[#This Row],[TAT Utility]]+parameters!$J$22*TechniqueData[[#This Row],[Count Utility]]</f>
        <v>0.3</v>
      </c>
      <c r="AQ581" s="37">
        <f>(TechniqueData[[#This Row],[Total Top Att&amp;ck Score ]]-parameters!$D$19)/(parameters!$D$20-parameters!$D$19)</f>
        <v>53.143797396825398</v>
      </c>
      <c r="AR581" s="37">
        <f>IF(TechniqueData[[#This Row],[TAT Utility (unclipped)]]&gt;1,1, IF(TechniqueData[[#This Row],[TAT Utility (unclipped)]]&lt;0,0, TechniqueData[[#This Row],[TAT Utility (unclipped)]]) )</f>
        <v>1</v>
      </c>
      <c r="AS581" s="37">
        <f>(TechniqueData[[#This Row],[Ransomware (Total '# of ATT&amp;CK Observations)]]-parameters!$D$21)/(parameters!$D$22-parameters!$D$21)</f>
        <v>0</v>
      </c>
      <c r="AT581" s="37">
        <f>IF(TechniqueData[[#This Row],[Count Utility (unclipped)]]&gt;1,1, IF(TechniqueData[[#This Row],[Count Utility (unclipped)]]&lt;0,0, TechniqueData[[#This Row],[Count Utility (unclipped)]]) )</f>
        <v>0</v>
      </c>
      <c r="AU58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2" spans="1:47" ht="17" x14ac:dyDescent="0.2">
      <c r="A582" s="37">
        <f>parameters!$J$21*TechniqueData[[#This Row],[TAT Utility]]+parameters!$J$22*TechniqueData[[#This Row],[Count Utility]]</f>
        <v>0.3</v>
      </c>
      <c r="B582" s="37">
        <f t="shared" si="9"/>
        <v>231.3</v>
      </c>
      <c r="C582" s="37" t="s">
        <v>3821</v>
      </c>
      <c r="D582" s="58" t="s">
        <v>1911</v>
      </c>
      <c r="E582" s="37" t="s">
        <v>3822</v>
      </c>
      <c r="F582" s="37">
        <v>1</v>
      </c>
      <c r="G582" s="37">
        <v>1</v>
      </c>
      <c r="H582" s="37">
        <f>parameters!$J$10*TechniqueData[[#This Row],[Before Utility]]+parameters!$J$11*TechniqueData[[#This Row],[After Utility]]</f>
        <v>0.1</v>
      </c>
      <c r="I582" s="37">
        <f>(TechniqueData[[#This Row],[Num. TID Before]]-parameters!$D$8)/(parameters!$D$9-parameters!$D$8)</f>
        <v>0.1</v>
      </c>
      <c r="J582" s="37">
        <f>IF(TechniqueData[[#This Row],[Before Utility (unclipped)]]&gt;1,1, IF(TechniqueData[[#This Row],[Before Utility (unclipped)]]&lt;0,0, TechniqueData[[#This Row],[Before Utility (unclipped)]]))</f>
        <v>0.1</v>
      </c>
      <c r="K582" s="37">
        <f>(TechniqueData[[#This Row],[Num. TID After]]-parameters!$D$10)/(parameters!$D$11-parameters!$D$10)</f>
        <v>0.1</v>
      </c>
      <c r="L582" s="37">
        <f>IF(TechniqueData[[#This Row],[After Utility (unclipped)]]&gt;1,1, IF(TechniqueData[[#This Row],[After Utility (unclipped)]]&lt;0,0, TechniqueData[[#This Row],[After Utility (unclipped)]]))</f>
        <v>0.1</v>
      </c>
      <c r="M582" s="37">
        <v>0</v>
      </c>
      <c r="N582" s="68">
        <v>0</v>
      </c>
      <c r="O582" s="68">
        <v>0</v>
      </c>
      <c r="P582" s="68">
        <v>0</v>
      </c>
      <c r="Q582" s="68">
        <v>0</v>
      </c>
      <c r="R582" s="69"/>
      <c r="S582" s="69"/>
      <c r="T582" s="69"/>
      <c r="U582" s="69"/>
      <c r="V582" s="37">
        <f>parameters!$J$4*TechniqueData[[#This Row],[Mitigations Utility]] + parameters!$J$5*TechniqueData[[#This Row],[Detections Utility]]</f>
        <v>0</v>
      </c>
      <c r="W582" s="37"/>
      <c r="X582" s="37"/>
      <c r="Y582" s="37"/>
      <c r="Z582" s="37"/>
      <c r="AA582" s="37"/>
      <c r="AB582" s="37"/>
      <c r="AC582" s="37"/>
      <c r="AD582" s="58" t="s">
        <v>75</v>
      </c>
      <c r="AE582" s="37" t="str" cm="1">
        <f t="array" ref="AE582">IF(SUMPRODUCT(--(NOT(ISERR(SEARCH({"Process","Command","Script","WMI","Module","Pipe","Service"},AD582)))))&gt;0,"1","0")</f>
        <v>0</v>
      </c>
      <c r="AF582" s="37">
        <v>578</v>
      </c>
      <c r="AG582" s="37" t="str" cm="1">
        <f t="array" ref="AG582">IF(SUMPRODUCT(--(NOT(ISERR(SEARCH({"Network","Firewall"},AD582)))))&gt;0,"1","0")</f>
        <v>1</v>
      </c>
      <c r="AH582" s="37">
        <v>578</v>
      </c>
      <c r="AI582" s="37" t="str" cm="1">
        <f t="array" ref="AI582">IF(SUMPRODUCT(--(NOT(ISERR(SEARCH({"File","Group","Logon","Schedule","User","Registry","Active","Application"},AD582)))))&gt;0,"1","0")</f>
        <v>0</v>
      </c>
      <c r="AJ582" s="37">
        <v>578</v>
      </c>
      <c r="AK582" s="37" t="str" cm="1">
        <f t="array" ref="AK582">IF(SUMPRODUCT(--(NOT(ISERR(SEARCH({"Cloud","Cluster","Container","Image","Instance","Pod","Snapshot","Volume"},AD582)))))&gt;0,"1","0")</f>
        <v>0</v>
      </c>
      <c r="AL582" s="37">
        <v>578</v>
      </c>
      <c r="AM582" s="37" t="str" cm="1">
        <f t="array" ref="AM582">IF(SUMPRODUCT(--(NOT(ISERR(SEARCH({"Drive","Firmware","Host","Kernel"},AD582)))))&gt;0,"1","0")</f>
        <v>0</v>
      </c>
      <c r="AN582" s="37"/>
      <c r="AO582" s="37"/>
      <c r="AP582" s="37">
        <f>parameters!$J$21*TechniqueData[[#This Row],[TAT Utility]]+parameters!$J$22*TechniqueData[[#This Row],[Count Utility]]</f>
        <v>0.3</v>
      </c>
      <c r="AQ582" s="37">
        <f>(TechniqueData[[#This Row],[Total Top Att&amp;ck Score ]]-parameters!$D$19)/(parameters!$D$20-parameters!$D$19)</f>
        <v>77.100000000000009</v>
      </c>
      <c r="AR582" s="37">
        <f>IF(TechniqueData[[#This Row],[TAT Utility (unclipped)]]&gt;1,1, IF(TechniqueData[[#This Row],[TAT Utility (unclipped)]]&lt;0,0, TechniqueData[[#This Row],[TAT Utility (unclipped)]]) )</f>
        <v>1</v>
      </c>
      <c r="AS582" s="37">
        <f>(TechniqueData[[#This Row],[Ransomware (Total '# of ATT&amp;CK Observations)]]-parameters!$D$21)/(parameters!$D$22-parameters!$D$21)</f>
        <v>0</v>
      </c>
      <c r="AT582" s="37">
        <f>IF(TechniqueData[[#This Row],[Count Utility (unclipped)]]&gt;1,1, IF(TechniqueData[[#This Row],[Count Utility (unclipped)]]&lt;0,0, TechniqueData[[#This Row],[Count Utility (unclipped)]]) )</f>
        <v>0</v>
      </c>
      <c r="AU58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3" spans="1:47" ht="34" x14ac:dyDescent="0.2">
      <c r="A583" s="37">
        <f>parameters!$J$21*TechniqueData[[#This Row],[TAT Utility]]+parameters!$J$22*TechniqueData[[#This Row],[Count Utility]]</f>
        <v>0.3</v>
      </c>
      <c r="B583" s="37">
        <f t="shared" si="9"/>
        <v>115.85000000000001</v>
      </c>
      <c r="C583" s="37" t="s">
        <v>1916</v>
      </c>
      <c r="D583" s="58" t="s">
        <v>1917</v>
      </c>
      <c r="E583" s="37"/>
      <c r="F583" s="37">
        <v>0</v>
      </c>
      <c r="G583" s="37">
        <v>1</v>
      </c>
      <c r="H583" s="37">
        <f>parameters!$J$10*TechniqueData[[#This Row],[Before Utility]]+parameters!$J$11*TechniqueData[[#This Row],[After Utility]]</f>
        <v>0.05</v>
      </c>
      <c r="I583" s="37">
        <f>(TechniqueData[[#This Row],[Num. TID Before]]-parameters!$D$8)/(parameters!$D$9-parameters!$D$8)</f>
        <v>0</v>
      </c>
      <c r="J583" s="37">
        <f>IF(TechniqueData[[#This Row],[Before Utility (unclipped)]]&gt;1,1, IF(TechniqueData[[#This Row],[Before Utility (unclipped)]]&lt;0,0, TechniqueData[[#This Row],[Before Utility (unclipped)]]))</f>
        <v>0</v>
      </c>
      <c r="K583" s="37">
        <f>(TechniqueData[[#This Row],[Num. TID After]]-parameters!$D$10)/(parameters!$D$11-parameters!$D$10)</f>
        <v>0.1</v>
      </c>
      <c r="L583" s="37">
        <f>IF(TechniqueData[[#This Row],[After Utility (unclipped)]]&gt;1,1, IF(TechniqueData[[#This Row],[After Utility (unclipped)]]&lt;0,0, TechniqueData[[#This Row],[After Utility (unclipped)]]))</f>
        <v>0.1</v>
      </c>
      <c r="M583" s="37">
        <v>0</v>
      </c>
      <c r="N583" s="68">
        <v>0</v>
      </c>
      <c r="O583" s="68">
        <v>0</v>
      </c>
      <c r="P583" s="68">
        <v>0</v>
      </c>
      <c r="Q583" s="68">
        <v>0</v>
      </c>
      <c r="R583" s="69"/>
      <c r="S583" s="69">
        <v>0</v>
      </c>
      <c r="T583" s="69"/>
      <c r="U583" s="69">
        <v>0</v>
      </c>
      <c r="V583" s="37">
        <f>parameters!$J$4*TechniqueData[[#This Row],[Mitigations Utility]] + parameters!$J$5*TechniqueData[[#This Row],[Detections Utility]]</f>
        <v>0</v>
      </c>
      <c r="W583" s="37">
        <v>0</v>
      </c>
      <c r="X583" s="37">
        <v>0</v>
      </c>
      <c r="Y583" s="37">
        <v>0</v>
      </c>
      <c r="Z583" s="37">
        <v>0</v>
      </c>
      <c r="AA583" s="37">
        <v>0</v>
      </c>
      <c r="AB583" s="37">
        <v>0</v>
      </c>
      <c r="AC583" s="37" t="s">
        <v>127</v>
      </c>
      <c r="AD583" s="58"/>
      <c r="AE583" s="37" t="str" cm="1">
        <f t="array" ref="AE583">IF(SUMPRODUCT(--(NOT(ISERR(SEARCH({"Process","Command","Script","WMI","Module","Pipe","Service"},AD583)))))&gt;0,"1","0")</f>
        <v>0</v>
      </c>
      <c r="AF583" s="37">
        <v>579</v>
      </c>
      <c r="AG583" s="37" t="str" cm="1">
        <f t="array" ref="AG583">IF(SUMPRODUCT(--(NOT(ISERR(SEARCH({"Network","Firewall"},AD583)))))&gt;0,"1","0")</f>
        <v>0</v>
      </c>
      <c r="AH583" s="37">
        <v>579</v>
      </c>
      <c r="AI583" s="37" t="str" cm="1">
        <f t="array" ref="AI583">IF(SUMPRODUCT(--(NOT(ISERR(SEARCH({"File","Group","Logon","Schedule","User","Registry","Active","Application"},AD583)))))&gt;0,"1","0")</f>
        <v>0</v>
      </c>
      <c r="AJ583" s="37">
        <v>579</v>
      </c>
      <c r="AK583" s="37" t="str" cm="1">
        <f t="array" ref="AK583">IF(SUMPRODUCT(--(NOT(ISERR(SEARCH({"Cloud","Cluster","Container","Image","Instance","Pod","Snapshot","Volume"},AD583)))))&gt;0,"1","0")</f>
        <v>0</v>
      </c>
      <c r="AL583" s="37">
        <v>579</v>
      </c>
      <c r="AM583" s="37" t="str" cm="1">
        <f t="array" ref="AM583">IF(SUMPRODUCT(--(NOT(ISERR(SEARCH({"Drive","Firmware","Host","Kernel"},AD583)))))&gt;0,"1","0")</f>
        <v>0</v>
      </c>
      <c r="AN583" s="37">
        <v>0</v>
      </c>
      <c r="AO583" s="37">
        <v>0</v>
      </c>
      <c r="AP583" s="37">
        <f>parameters!$J$21*TechniqueData[[#This Row],[TAT Utility]]+parameters!$J$22*TechniqueData[[#This Row],[Count Utility]]</f>
        <v>0.3</v>
      </c>
      <c r="AQ583" s="37">
        <f>(TechniqueData[[#This Row],[Total Top Att&amp;ck Score ]]-parameters!$D$19)/(parameters!$D$20-parameters!$D$19)</f>
        <v>38.616666666666667</v>
      </c>
      <c r="AR583" s="37">
        <f>IF(TechniqueData[[#This Row],[TAT Utility (unclipped)]]&gt;1,1, IF(TechniqueData[[#This Row],[TAT Utility (unclipped)]]&lt;0,0, TechniqueData[[#This Row],[TAT Utility (unclipped)]]) )</f>
        <v>1</v>
      </c>
      <c r="AS583" s="37">
        <f>(TechniqueData[[#This Row],[Ransomware (Total '# of ATT&amp;CK Observations)]]-parameters!$D$21)/(parameters!$D$22-parameters!$D$21)</f>
        <v>0</v>
      </c>
      <c r="AT583" s="37">
        <f>IF(TechniqueData[[#This Row],[Count Utility (unclipped)]]&gt;1,1, IF(TechniqueData[[#This Row],[Count Utility (unclipped)]]&lt;0,0, TechniqueData[[#This Row],[Count Utility (unclipped)]]) )</f>
        <v>0</v>
      </c>
      <c r="AU58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4" spans="1:47" ht="34" x14ac:dyDescent="0.2">
      <c r="A584" s="37">
        <f>parameters!$J$21*TechniqueData[[#This Row],[TAT Utility]]+parameters!$J$22*TechniqueData[[#This Row],[Count Utility]]</f>
        <v>0.3</v>
      </c>
      <c r="B584" s="37">
        <f t="shared" si="9"/>
        <v>116.05000000000001</v>
      </c>
      <c r="C584" s="37" t="s">
        <v>1918</v>
      </c>
      <c r="D584" s="58" t="s">
        <v>1917</v>
      </c>
      <c r="E584" s="37" t="s">
        <v>1919</v>
      </c>
      <c r="F584" s="37">
        <v>0</v>
      </c>
      <c r="G584" s="37">
        <v>1</v>
      </c>
      <c r="H584" s="37">
        <f>parameters!$J$10*TechniqueData[[#This Row],[Before Utility]]+parameters!$J$11*TechniqueData[[#This Row],[After Utility]]</f>
        <v>0.05</v>
      </c>
      <c r="I584" s="37">
        <f>(TechniqueData[[#This Row],[Num. TID Before]]-parameters!$D$8)/(parameters!$D$9-parameters!$D$8)</f>
        <v>0</v>
      </c>
      <c r="J584" s="37">
        <f>IF(TechniqueData[[#This Row],[Before Utility (unclipped)]]&gt;1,1, IF(TechniqueData[[#This Row],[Before Utility (unclipped)]]&lt;0,0, TechniqueData[[#This Row],[Before Utility (unclipped)]]))</f>
        <v>0</v>
      </c>
      <c r="K584" s="37">
        <f>(TechniqueData[[#This Row],[Num. TID After]]-parameters!$D$10)/(parameters!$D$11-parameters!$D$10)</f>
        <v>0.1</v>
      </c>
      <c r="L584" s="37">
        <f>IF(TechniqueData[[#This Row],[After Utility (unclipped)]]&gt;1,1, IF(TechniqueData[[#This Row],[After Utility (unclipped)]]&lt;0,0, TechniqueData[[#This Row],[After Utility (unclipped)]]))</f>
        <v>0.1</v>
      </c>
      <c r="M584" s="37">
        <v>0</v>
      </c>
      <c r="N584" s="68">
        <v>0</v>
      </c>
      <c r="O584" s="68">
        <v>0</v>
      </c>
      <c r="P584" s="68">
        <v>0</v>
      </c>
      <c r="Q584" s="68">
        <v>0</v>
      </c>
      <c r="R584" s="69"/>
      <c r="S584" s="69">
        <v>0</v>
      </c>
      <c r="T584" s="69"/>
      <c r="U584" s="69">
        <v>0</v>
      </c>
      <c r="V584" s="37">
        <f>parameters!$J$4*TechniqueData[[#This Row],[Mitigations Utility]] + parameters!$J$5*TechniqueData[[#This Row],[Detections Utility]]</f>
        <v>0</v>
      </c>
      <c r="W584" s="37">
        <v>0</v>
      </c>
      <c r="X584" s="37">
        <v>0</v>
      </c>
      <c r="Y584" s="37">
        <v>0</v>
      </c>
      <c r="Z584" s="37">
        <v>0</v>
      </c>
      <c r="AA584" s="37">
        <v>0</v>
      </c>
      <c r="AB584" s="37">
        <v>0</v>
      </c>
      <c r="AC584" s="37" t="s">
        <v>127</v>
      </c>
      <c r="AD584" s="58"/>
      <c r="AE584" s="37" t="str" cm="1">
        <f t="array" ref="AE584">IF(SUMPRODUCT(--(NOT(ISERR(SEARCH({"Process","Command","Script","WMI","Module","Pipe","Service"},AD584)))))&gt;0,"1","0")</f>
        <v>0</v>
      </c>
      <c r="AF584" s="37">
        <v>580</v>
      </c>
      <c r="AG584" s="37" t="str" cm="1">
        <f t="array" ref="AG584">IF(SUMPRODUCT(--(NOT(ISERR(SEARCH({"Network","Firewall"},AD584)))))&gt;0,"1","0")</f>
        <v>0</v>
      </c>
      <c r="AH584" s="37">
        <v>580</v>
      </c>
      <c r="AI584" s="37" t="str" cm="1">
        <f t="array" ref="AI584">IF(SUMPRODUCT(--(NOT(ISERR(SEARCH({"File","Group","Logon","Schedule","User","Registry","Active","Application"},AD584)))))&gt;0,"1","0")</f>
        <v>0</v>
      </c>
      <c r="AJ584" s="37">
        <v>580</v>
      </c>
      <c r="AK584" s="37" t="str" cm="1">
        <f t="array" ref="AK584">IF(SUMPRODUCT(--(NOT(ISERR(SEARCH({"Cloud","Cluster","Container","Image","Instance","Pod","Snapshot","Volume"},AD584)))))&gt;0,"1","0")</f>
        <v>0</v>
      </c>
      <c r="AL584" s="37">
        <v>580</v>
      </c>
      <c r="AM584" s="37" t="str" cm="1">
        <f t="array" ref="AM584">IF(SUMPRODUCT(--(NOT(ISERR(SEARCH({"Drive","Firmware","Host","Kernel"},AD584)))))&gt;0,"1","0")</f>
        <v>0</v>
      </c>
      <c r="AN584" s="37">
        <v>0</v>
      </c>
      <c r="AO584" s="37">
        <v>0</v>
      </c>
      <c r="AP584" s="37">
        <f>parameters!$J$21*TechniqueData[[#This Row],[TAT Utility]]+parameters!$J$22*TechniqueData[[#This Row],[Count Utility]]</f>
        <v>0.3</v>
      </c>
      <c r="AQ584" s="37">
        <f>(TechniqueData[[#This Row],[Total Top Att&amp;ck Score ]]-parameters!$D$19)/(parameters!$D$20-parameters!$D$19)</f>
        <v>38.683333333333337</v>
      </c>
      <c r="AR584" s="37">
        <f>IF(TechniqueData[[#This Row],[TAT Utility (unclipped)]]&gt;1,1, IF(TechniqueData[[#This Row],[TAT Utility (unclipped)]]&lt;0,0, TechniqueData[[#This Row],[TAT Utility (unclipped)]]) )</f>
        <v>1</v>
      </c>
      <c r="AS584" s="37">
        <f>(TechniqueData[[#This Row],[Ransomware (Total '# of ATT&amp;CK Observations)]]-parameters!$D$21)/(parameters!$D$22-parameters!$D$21)</f>
        <v>0</v>
      </c>
      <c r="AT584" s="37">
        <f>IF(TechniqueData[[#This Row],[Count Utility (unclipped)]]&gt;1,1, IF(TechniqueData[[#This Row],[Count Utility (unclipped)]]&lt;0,0, TechniqueData[[#This Row],[Count Utility (unclipped)]]) )</f>
        <v>0</v>
      </c>
      <c r="AU58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5" spans="1:47" ht="34" x14ac:dyDescent="0.2">
      <c r="A585" s="37">
        <f>parameters!$J$21*TechniqueData[[#This Row],[TAT Utility]]+parameters!$J$22*TechniqueData[[#This Row],[Count Utility]]</f>
        <v>0.3</v>
      </c>
      <c r="B585" s="37">
        <f t="shared" si="9"/>
        <v>116.25</v>
      </c>
      <c r="C585" s="37" t="s">
        <v>1920</v>
      </c>
      <c r="D585" s="58" t="s">
        <v>1917</v>
      </c>
      <c r="E585" s="37" t="s">
        <v>1921</v>
      </c>
      <c r="F585" s="37">
        <v>0</v>
      </c>
      <c r="G585" s="37">
        <v>1</v>
      </c>
      <c r="H585" s="37">
        <f>parameters!$J$10*TechniqueData[[#This Row],[Before Utility]]+parameters!$J$11*TechniqueData[[#This Row],[After Utility]]</f>
        <v>0.05</v>
      </c>
      <c r="I585" s="37">
        <f>(TechniqueData[[#This Row],[Num. TID Before]]-parameters!$D$8)/(parameters!$D$9-parameters!$D$8)</f>
        <v>0</v>
      </c>
      <c r="J585" s="37">
        <f>IF(TechniqueData[[#This Row],[Before Utility (unclipped)]]&gt;1,1, IF(TechniqueData[[#This Row],[Before Utility (unclipped)]]&lt;0,0, TechniqueData[[#This Row],[Before Utility (unclipped)]]))</f>
        <v>0</v>
      </c>
      <c r="K585" s="37">
        <f>(TechniqueData[[#This Row],[Num. TID After]]-parameters!$D$10)/(parameters!$D$11-parameters!$D$10)</f>
        <v>0.1</v>
      </c>
      <c r="L585" s="37">
        <f>IF(TechniqueData[[#This Row],[After Utility (unclipped)]]&gt;1,1, IF(TechniqueData[[#This Row],[After Utility (unclipped)]]&lt;0,0, TechniqueData[[#This Row],[After Utility (unclipped)]]))</f>
        <v>0.1</v>
      </c>
      <c r="M585" s="37">
        <v>0</v>
      </c>
      <c r="N585" s="68">
        <v>0</v>
      </c>
      <c r="O585" s="68">
        <v>0</v>
      </c>
      <c r="P585" s="68">
        <v>0</v>
      </c>
      <c r="Q585" s="68">
        <v>0</v>
      </c>
      <c r="R585" s="69"/>
      <c r="S585" s="69">
        <v>0</v>
      </c>
      <c r="T585" s="69"/>
      <c r="U585" s="69">
        <v>0</v>
      </c>
      <c r="V585" s="37">
        <f>parameters!$J$4*TechniqueData[[#This Row],[Mitigations Utility]] + parameters!$J$5*TechniqueData[[#This Row],[Detections Utility]]</f>
        <v>0</v>
      </c>
      <c r="W585" s="37">
        <v>0</v>
      </c>
      <c r="X585" s="37">
        <v>0</v>
      </c>
      <c r="Y585" s="37">
        <v>0</v>
      </c>
      <c r="Z585" s="37">
        <v>0</v>
      </c>
      <c r="AA585" s="37">
        <v>0</v>
      </c>
      <c r="AB585" s="37">
        <v>0</v>
      </c>
      <c r="AC585" s="37" t="s">
        <v>127</v>
      </c>
      <c r="AD585" s="58"/>
      <c r="AE585" s="37" t="str" cm="1">
        <f t="array" ref="AE585">IF(SUMPRODUCT(--(NOT(ISERR(SEARCH({"Process","Command","Script","WMI","Module","Pipe","Service"},AD585)))))&gt;0,"1","0")</f>
        <v>0</v>
      </c>
      <c r="AF585" s="37">
        <v>581</v>
      </c>
      <c r="AG585" s="37" t="str" cm="1">
        <f t="array" ref="AG585">IF(SUMPRODUCT(--(NOT(ISERR(SEARCH({"Network","Firewall"},AD585)))))&gt;0,"1","0")</f>
        <v>0</v>
      </c>
      <c r="AH585" s="37">
        <v>581</v>
      </c>
      <c r="AI585" s="37" t="str" cm="1">
        <f t="array" ref="AI585">IF(SUMPRODUCT(--(NOT(ISERR(SEARCH({"File","Group","Logon","Schedule","User","Registry","Active","Application"},AD585)))))&gt;0,"1","0")</f>
        <v>0</v>
      </c>
      <c r="AJ585" s="37">
        <v>581</v>
      </c>
      <c r="AK585" s="37" t="str" cm="1">
        <f t="array" ref="AK585">IF(SUMPRODUCT(--(NOT(ISERR(SEARCH({"Cloud","Cluster","Container","Image","Instance","Pod","Snapshot","Volume"},AD585)))))&gt;0,"1","0")</f>
        <v>0</v>
      </c>
      <c r="AL585" s="37">
        <v>581</v>
      </c>
      <c r="AM585" s="37" t="str" cm="1">
        <f t="array" ref="AM585">IF(SUMPRODUCT(--(NOT(ISERR(SEARCH({"Drive","Firmware","Host","Kernel"},AD585)))))&gt;0,"1","0")</f>
        <v>0</v>
      </c>
      <c r="AN585" s="37">
        <v>0</v>
      </c>
      <c r="AO585" s="37">
        <v>0</v>
      </c>
      <c r="AP585" s="37">
        <f>parameters!$J$21*TechniqueData[[#This Row],[TAT Utility]]+parameters!$J$22*TechniqueData[[#This Row],[Count Utility]]</f>
        <v>0.3</v>
      </c>
      <c r="AQ585" s="37">
        <f>(TechniqueData[[#This Row],[Total Top Att&amp;ck Score ]]-parameters!$D$19)/(parameters!$D$20-parameters!$D$19)</f>
        <v>38.75</v>
      </c>
      <c r="AR585" s="37">
        <f>IF(TechniqueData[[#This Row],[TAT Utility (unclipped)]]&gt;1,1, IF(TechniqueData[[#This Row],[TAT Utility (unclipped)]]&lt;0,0, TechniqueData[[#This Row],[TAT Utility (unclipped)]]) )</f>
        <v>1</v>
      </c>
      <c r="AS585" s="37">
        <f>(TechniqueData[[#This Row],[Ransomware (Total '# of ATT&amp;CK Observations)]]-parameters!$D$21)/(parameters!$D$22-parameters!$D$21)</f>
        <v>0</v>
      </c>
      <c r="AT585" s="37">
        <f>IF(TechniqueData[[#This Row],[Count Utility (unclipped)]]&gt;1,1, IF(TechniqueData[[#This Row],[Count Utility (unclipped)]]&lt;0,0, TechniqueData[[#This Row],[Count Utility (unclipped)]]) )</f>
        <v>0</v>
      </c>
      <c r="AU58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6" spans="1:47" ht="34" x14ac:dyDescent="0.2">
      <c r="A586" s="37">
        <f>parameters!$J$21*TechniqueData[[#This Row],[TAT Utility]]+parameters!$J$22*TechniqueData[[#This Row],[Count Utility]]</f>
        <v>0.3</v>
      </c>
      <c r="B586" s="37">
        <f t="shared" si="9"/>
        <v>116.45</v>
      </c>
      <c r="C586" s="37" t="s">
        <v>1922</v>
      </c>
      <c r="D586" s="58" t="s">
        <v>1917</v>
      </c>
      <c r="E586" s="37" t="s">
        <v>1844</v>
      </c>
      <c r="F586" s="37">
        <v>0</v>
      </c>
      <c r="G586" s="37">
        <v>1</v>
      </c>
      <c r="H586" s="37">
        <f>parameters!$J$10*TechniqueData[[#This Row],[Before Utility]]+parameters!$J$11*TechniqueData[[#This Row],[After Utility]]</f>
        <v>0.05</v>
      </c>
      <c r="I586" s="37">
        <f>(TechniqueData[[#This Row],[Num. TID Before]]-parameters!$D$8)/(parameters!$D$9-parameters!$D$8)</f>
        <v>0</v>
      </c>
      <c r="J586" s="37">
        <f>IF(TechniqueData[[#This Row],[Before Utility (unclipped)]]&gt;1,1, IF(TechniqueData[[#This Row],[Before Utility (unclipped)]]&lt;0,0, TechniqueData[[#This Row],[Before Utility (unclipped)]]))</f>
        <v>0</v>
      </c>
      <c r="K586" s="37">
        <f>(TechniqueData[[#This Row],[Num. TID After]]-parameters!$D$10)/(parameters!$D$11-parameters!$D$10)</f>
        <v>0.1</v>
      </c>
      <c r="L586" s="37">
        <f>IF(TechniqueData[[#This Row],[After Utility (unclipped)]]&gt;1,1, IF(TechniqueData[[#This Row],[After Utility (unclipped)]]&lt;0,0, TechniqueData[[#This Row],[After Utility (unclipped)]]))</f>
        <v>0.1</v>
      </c>
      <c r="M586" s="37">
        <v>0</v>
      </c>
      <c r="N586" s="68">
        <v>0</v>
      </c>
      <c r="O586" s="68">
        <v>0</v>
      </c>
      <c r="P586" s="68">
        <v>0</v>
      </c>
      <c r="Q586" s="68">
        <v>0</v>
      </c>
      <c r="R586" s="69"/>
      <c r="S586" s="69">
        <v>0</v>
      </c>
      <c r="T586" s="69"/>
      <c r="U586" s="69">
        <v>0</v>
      </c>
      <c r="V586" s="37">
        <f>parameters!$J$4*TechniqueData[[#This Row],[Mitigations Utility]] + parameters!$J$5*TechniqueData[[#This Row],[Detections Utility]]</f>
        <v>0</v>
      </c>
      <c r="W586" s="37">
        <v>0</v>
      </c>
      <c r="X586" s="37">
        <v>0</v>
      </c>
      <c r="Y586" s="37">
        <v>0</v>
      </c>
      <c r="Z586" s="37">
        <v>0</v>
      </c>
      <c r="AA586" s="37">
        <v>0</v>
      </c>
      <c r="AB586" s="37">
        <v>0</v>
      </c>
      <c r="AC586" s="37" t="s">
        <v>127</v>
      </c>
      <c r="AD586" s="58"/>
      <c r="AE586" s="37" t="str" cm="1">
        <f t="array" ref="AE586">IF(SUMPRODUCT(--(NOT(ISERR(SEARCH({"Process","Command","Script","WMI","Module","Pipe","Service"},AD586)))))&gt;0,"1","0")</f>
        <v>0</v>
      </c>
      <c r="AF586" s="37">
        <v>582</v>
      </c>
      <c r="AG586" s="37" t="str" cm="1">
        <f t="array" ref="AG586">IF(SUMPRODUCT(--(NOT(ISERR(SEARCH({"Network","Firewall"},AD586)))))&gt;0,"1","0")</f>
        <v>0</v>
      </c>
      <c r="AH586" s="37">
        <v>582</v>
      </c>
      <c r="AI586" s="37" t="str" cm="1">
        <f t="array" ref="AI586">IF(SUMPRODUCT(--(NOT(ISERR(SEARCH({"File","Group","Logon","Schedule","User","Registry","Active","Application"},AD586)))))&gt;0,"1","0")</f>
        <v>0</v>
      </c>
      <c r="AJ586" s="37">
        <v>582</v>
      </c>
      <c r="AK586" s="37" t="str" cm="1">
        <f t="array" ref="AK586">IF(SUMPRODUCT(--(NOT(ISERR(SEARCH({"Cloud","Cluster","Container","Image","Instance","Pod","Snapshot","Volume"},AD586)))))&gt;0,"1","0")</f>
        <v>0</v>
      </c>
      <c r="AL586" s="37">
        <v>582</v>
      </c>
      <c r="AM586" s="37" t="str" cm="1">
        <f t="array" ref="AM586">IF(SUMPRODUCT(--(NOT(ISERR(SEARCH({"Drive","Firmware","Host","Kernel"},AD586)))))&gt;0,"1","0")</f>
        <v>0</v>
      </c>
      <c r="AN586" s="37">
        <v>0</v>
      </c>
      <c r="AO586" s="37">
        <v>0</v>
      </c>
      <c r="AP586" s="37">
        <f>parameters!$J$21*TechniqueData[[#This Row],[TAT Utility]]+parameters!$J$22*TechniqueData[[#This Row],[Count Utility]]</f>
        <v>0.3</v>
      </c>
      <c r="AQ586" s="37">
        <f>(TechniqueData[[#This Row],[Total Top Att&amp;ck Score ]]-parameters!$D$19)/(parameters!$D$20-parameters!$D$19)</f>
        <v>38.81666666666667</v>
      </c>
      <c r="AR586" s="37">
        <f>IF(TechniqueData[[#This Row],[TAT Utility (unclipped)]]&gt;1,1, IF(TechniqueData[[#This Row],[TAT Utility (unclipped)]]&lt;0,0, TechniqueData[[#This Row],[TAT Utility (unclipped)]]) )</f>
        <v>1</v>
      </c>
      <c r="AS586" s="37">
        <f>(TechniqueData[[#This Row],[Ransomware (Total '# of ATT&amp;CK Observations)]]-parameters!$D$21)/(parameters!$D$22-parameters!$D$21)</f>
        <v>0</v>
      </c>
      <c r="AT586" s="37">
        <f>IF(TechniqueData[[#This Row],[Count Utility (unclipped)]]&gt;1,1, IF(TechniqueData[[#This Row],[Count Utility (unclipped)]]&lt;0,0, TechniqueData[[#This Row],[Count Utility (unclipped)]]) )</f>
        <v>0</v>
      </c>
      <c r="AU58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7" spans="1:47" ht="34" x14ac:dyDescent="0.2">
      <c r="A587" s="37">
        <f>parameters!$J$21*TechniqueData[[#This Row],[TAT Utility]]+parameters!$J$22*TechniqueData[[#This Row],[Count Utility]]</f>
        <v>0.3</v>
      </c>
      <c r="B587" s="37">
        <f t="shared" si="9"/>
        <v>116.65</v>
      </c>
      <c r="C587" s="37" t="s">
        <v>1923</v>
      </c>
      <c r="D587" s="58" t="s">
        <v>1917</v>
      </c>
      <c r="E587" s="37" t="s">
        <v>1924</v>
      </c>
      <c r="F587" s="37">
        <v>0</v>
      </c>
      <c r="G587" s="37">
        <v>1</v>
      </c>
      <c r="H587" s="37">
        <f>parameters!$J$10*TechniqueData[[#This Row],[Before Utility]]+parameters!$J$11*TechniqueData[[#This Row],[After Utility]]</f>
        <v>0.05</v>
      </c>
      <c r="I587" s="37">
        <f>(TechniqueData[[#This Row],[Num. TID Before]]-parameters!$D$8)/(parameters!$D$9-parameters!$D$8)</f>
        <v>0</v>
      </c>
      <c r="J587" s="37">
        <f>IF(TechniqueData[[#This Row],[Before Utility (unclipped)]]&gt;1,1, IF(TechniqueData[[#This Row],[Before Utility (unclipped)]]&lt;0,0, TechniqueData[[#This Row],[Before Utility (unclipped)]]))</f>
        <v>0</v>
      </c>
      <c r="K587" s="37">
        <f>(TechniqueData[[#This Row],[Num. TID After]]-parameters!$D$10)/(parameters!$D$11-parameters!$D$10)</f>
        <v>0.1</v>
      </c>
      <c r="L587" s="37">
        <f>IF(TechniqueData[[#This Row],[After Utility (unclipped)]]&gt;1,1, IF(TechniqueData[[#This Row],[After Utility (unclipped)]]&lt;0,0, TechniqueData[[#This Row],[After Utility (unclipped)]]))</f>
        <v>0.1</v>
      </c>
      <c r="M587" s="37">
        <v>0</v>
      </c>
      <c r="N587" s="68">
        <v>0</v>
      </c>
      <c r="O587" s="68">
        <v>0</v>
      </c>
      <c r="P587" s="68">
        <v>0</v>
      </c>
      <c r="Q587" s="68">
        <v>0</v>
      </c>
      <c r="R587" s="69"/>
      <c r="S587" s="69">
        <v>0</v>
      </c>
      <c r="T587" s="69"/>
      <c r="U587" s="69">
        <v>0</v>
      </c>
      <c r="V587" s="37">
        <f>parameters!$J$4*TechniqueData[[#This Row],[Mitigations Utility]] + parameters!$J$5*TechniqueData[[#This Row],[Detections Utility]]</f>
        <v>0</v>
      </c>
      <c r="W587" s="37">
        <v>0</v>
      </c>
      <c r="X587" s="37">
        <v>0</v>
      </c>
      <c r="Y587" s="37">
        <v>0</v>
      </c>
      <c r="Z587" s="37">
        <v>0</v>
      </c>
      <c r="AA587" s="37">
        <v>0</v>
      </c>
      <c r="AB587" s="37">
        <v>0</v>
      </c>
      <c r="AC587" s="37" t="s">
        <v>127</v>
      </c>
      <c r="AD587" s="58"/>
      <c r="AE587" s="37" t="str" cm="1">
        <f t="array" ref="AE587">IF(SUMPRODUCT(--(NOT(ISERR(SEARCH({"Process","Command","Script","WMI","Module","Pipe","Service"},AD587)))))&gt;0,"1","0")</f>
        <v>0</v>
      </c>
      <c r="AF587" s="37">
        <v>583</v>
      </c>
      <c r="AG587" s="37" t="str" cm="1">
        <f t="array" ref="AG587">IF(SUMPRODUCT(--(NOT(ISERR(SEARCH({"Network","Firewall"},AD587)))))&gt;0,"1","0")</f>
        <v>0</v>
      </c>
      <c r="AH587" s="37">
        <v>583</v>
      </c>
      <c r="AI587" s="37" t="str" cm="1">
        <f t="array" ref="AI587">IF(SUMPRODUCT(--(NOT(ISERR(SEARCH({"File","Group","Logon","Schedule","User","Registry","Active","Application"},AD587)))))&gt;0,"1","0")</f>
        <v>0</v>
      </c>
      <c r="AJ587" s="37">
        <v>583</v>
      </c>
      <c r="AK587" s="37" t="str" cm="1">
        <f t="array" ref="AK587">IF(SUMPRODUCT(--(NOT(ISERR(SEARCH({"Cloud","Cluster","Container","Image","Instance","Pod","Snapshot","Volume"},AD587)))))&gt;0,"1","0")</f>
        <v>0</v>
      </c>
      <c r="AL587" s="37">
        <v>583</v>
      </c>
      <c r="AM587" s="37" t="str" cm="1">
        <f t="array" ref="AM587">IF(SUMPRODUCT(--(NOT(ISERR(SEARCH({"Drive","Firmware","Host","Kernel"},AD587)))))&gt;0,"1","0")</f>
        <v>0</v>
      </c>
      <c r="AN587" s="37">
        <v>0</v>
      </c>
      <c r="AO587" s="37">
        <v>0</v>
      </c>
      <c r="AP587" s="37">
        <f>parameters!$J$21*TechniqueData[[#This Row],[TAT Utility]]+parameters!$J$22*TechniqueData[[#This Row],[Count Utility]]</f>
        <v>0.3</v>
      </c>
      <c r="AQ587" s="37">
        <f>(TechniqueData[[#This Row],[Total Top Att&amp;ck Score ]]-parameters!$D$19)/(parameters!$D$20-parameters!$D$19)</f>
        <v>38.883333333333333</v>
      </c>
      <c r="AR587" s="37">
        <f>IF(TechniqueData[[#This Row],[TAT Utility (unclipped)]]&gt;1,1, IF(TechniqueData[[#This Row],[TAT Utility (unclipped)]]&lt;0,0, TechniqueData[[#This Row],[TAT Utility (unclipped)]]) )</f>
        <v>1</v>
      </c>
      <c r="AS587" s="37">
        <f>(TechniqueData[[#This Row],[Ransomware (Total '# of ATT&amp;CK Observations)]]-parameters!$D$21)/(parameters!$D$22-parameters!$D$21)</f>
        <v>0</v>
      </c>
      <c r="AT587" s="37">
        <f>IF(TechniqueData[[#This Row],[Count Utility (unclipped)]]&gt;1,1, IF(TechniqueData[[#This Row],[Count Utility (unclipped)]]&lt;0,0, TechniqueData[[#This Row],[Count Utility (unclipped)]]) )</f>
        <v>0</v>
      </c>
      <c r="AU58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8" spans="1:47" ht="34" x14ac:dyDescent="0.2">
      <c r="A588" s="37">
        <f>parameters!$J$21*TechniqueData[[#This Row],[TAT Utility]]+parameters!$J$22*TechniqueData[[#This Row],[Count Utility]]</f>
        <v>0.33333333333333331</v>
      </c>
      <c r="B588" s="37">
        <f t="shared" si="9"/>
        <v>116.85000000000001</v>
      </c>
      <c r="C588" s="37" t="s">
        <v>1925</v>
      </c>
      <c r="D588" s="58" t="s">
        <v>1917</v>
      </c>
      <c r="E588" s="37" t="s">
        <v>1926</v>
      </c>
      <c r="F588" s="37">
        <v>0</v>
      </c>
      <c r="G588" s="37">
        <v>1</v>
      </c>
      <c r="H588" s="37">
        <f>parameters!$J$10*TechniqueData[[#This Row],[Before Utility]]+parameters!$J$11*TechniqueData[[#This Row],[After Utility]]</f>
        <v>0.05</v>
      </c>
      <c r="I588" s="37">
        <f>(TechniqueData[[#This Row],[Num. TID Before]]-parameters!$D$8)/(parameters!$D$9-parameters!$D$8)</f>
        <v>0</v>
      </c>
      <c r="J588" s="37">
        <f>IF(TechniqueData[[#This Row],[Before Utility (unclipped)]]&gt;1,1, IF(TechniqueData[[#This Row],[Before Utility (unclipped)]]&lt;0,0, TechniqueData[[#This Row],[Before Utility (unclipped)]]))</f>
        <v>0</v>
      </c>
      <c r="K588" s="37">
        <f>(TechniqueData[[#This Row],[Num. TID After]]-parameters!$D$10)/(parameters!$D$11-parameters!$D$10)</f>
        <v>0.1</v>
      </c>
      <c r="L588" s="37">
        <f>IF(TechniqueData[[#This Row],[After Utility (unclipped)]]&gt;1,1, IF(TechniqueData[[#This Row],[After Utility (unclipped)]]&lt;0,0, TechniqueData[[#This Row],[After Utility (unclipped)]]))</f>
        <v>0.1</v>
      </c>
      <c r="M588" s="37">
        <v>0</v>
      </c>
      <c r="N588" s="68">
        <v>0</v>
      </c>
      <c r="O588" s="68">
        <v>0</v>
      </c>
      <c r="P588" s="68">
        <v>0</v>
      </c>
      <c r="Q588" s="68">
        <v>0</v>
      </c>
      <c r="R588" s="69"/>
      <c r="S588" s="69">
        <v>0</v>
      </c>
      <c r="T588" s="69"/>
      <c r="U588" s="69">
        <v>0</v>
      </c>
      <c r="V588" s="37">
        <f>parameters!$J$4*TechniqueData[[#This Row],[Mitigations Utility]] + parameters!$J$5*TechniqueData[[#This Row],[Detections Utility]]</f>
        <v>0</v>
      </c>
      <c r="W588" s="37">
        <v>0</v>
      </c>
      <c r="X588" s="37">
        <v>0</v>
      </c>
      <c r="Y588" s="37">
        <v>0</v>
      </c>
      <c r="Z588" s="37">
        <v>0</v>
      </c>
      <c r="AA588" s="37">
        <v>0</v>
      </c>
      <c r="AB588" s="37">
        <v>0</v>
      </c>
      <c r="AC588" s="37" t="s">
        <v>127</v>
      </c>
      <c r="AD588" s="58"/>
      <c r="AE588" s="37" t="str" cm="1">
        <f t="array" ref="AE588">IF(SUMPRODUCT(--(NOT(ISERR(SEARCH({"Process","Command","Script","WMI","Module","Pipe","Service"},AD588)))))&gt;0,"1","0")</f>
        <v>0</v>
      </c>
      <c r="AF588" s="37">
        <v>584</v>
      </c>
      <c r="AG588" s="37" t="str" cm="1">
        <f t="array" ref="AG588">IF(SUMPRODUCT(--(NOT(ISERR(SEARCH({"Network","Firewall"},AD588)))))&gt;0,"1","0")</f>
        <v>0</v>
      </c>
      <c r="AH588" s="37">
        <v>584</v>
      </c>
      <c r="AI588" s="37" t="str" cm="1">
        <f t="array" ref="AI588">IF(SUMPRODUCT(--(NOT(ISERR(SEARCH({"File","Group","Logon","Schedule","User","Registry","Active","Application"},AD588)))))&gt;0,"1","0")</f>
        <v>0</v>
      </c>
      <c r="AJ588" s="37">
        <v>584</v>
      </c>
      <c r="AK588" s="37" t="str" cm="1">
        <f t="array" ref="AK588">IF(SUMPRODUCT(--(NOT(ISERR(SEARCH({"Cloud","Cluster","Container","Image","Instance","Pod","Snapshot","Volume"},AD588)))))&gt;0,"1","0")</f>
        <v>0</v>
      </c>
      <c r="AL588" s="37">
        <v>584</v>
      </c>
      <c r="AM588" s="37" t="str" cm="1">
        <f t="array" ref="AM588">IF(SUMPRODUCT(--(NOT(ISERR(SEARCH({"Drive","Firmware","Host","Kernel"},AD588)))))&gt;0,"1","0")</f>
        <v>0</v>
      </c>
      <c r="AN588" s="37">
        <v>0</v>
      </c>
      <c r="AO588" s="37">
        <v>1</v>
      </c>
      <c r="AP588" s="37">
        <f>parameters!$J$21*TechniqueData[[#This Row],[TAT Utility]]+parameters!$J$22*TechniqueData[[#This Row],[Count Utility]]</f>
        <v>0.33333333333333331</v>
      </c>
      <c r="AQ588" s="37">
        <f>(TechniqueData[[#This Row],[Total Top Att&amp;ck Score ]]-parameters!$D$19)/(parameters!$D$20-parameters!$D$19)</f>
        <v>38.950000000000003</v>
      </c>
      <c r="AR588" s="37">
        <f>IF(TechniqueData[[#This Row],[TAT Utility (unclipped)]]&gt;1,1, IF(TechniqueData[[#This Row],[TAT Utility (unclipped)]]&lt;0,0, TechniqueData[[#This Row],[TAT Utility (unclipped)]]) )</f>
        <v>1</v>
      </c>
      <c r="AS588" s="37">
        <f>(TechniqueData[[#This Row],[Ransomware (Total '# of ATT&amp;CK Observations)]]-parameters!$D$21)/(parameters!$D$22-parameters!$D$21)</f>
        <v>4.7619047619047616E-2</v>
      </c>
      <c r="AT588" s="37">
        <f>IF(TechniqueData[[#This Row],[Count Utility (unclipped)]]&gt;1,1, IF(TechniqueData[[#This Row],[Count Utility (unclipped)]]&lt;0,0, TechniqueData[[#This Row],[Count Utility (unclipped)]]) )</f>
        <v>4.7619047619047616E-2</v>
      </c>
      <c r="AU58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0.95119047619047614</v>
      </c>
    </row>
    <row r="589" spans="1:47" ht="17" x14ac:dyDescent="0.2">
      <c r="A589" s="37">
        <f>parameters!$J$21*TechniqueData[[#This Row],[TAT Utility]]+parameters!$J$22*TechniqueData[[#This Row],[Count Utility]]</f>
        <v>0.3</v>
      </c>
      <c r="B589" s="37">
        <f t="shared" si="9"/>
        <v>117.05000000000001</v>
      </c>
      <c r="C589" s="37" t="s">
        <v>1927</v>
      </c>
      <c r="D589" s="58" t="s">
        <v>1928</v>
      </c>
      <c r="E589" s="37"/>
      <c r="F589" s="37">
        <v>0</v>
      </c>
      <c r="G589" s="37">
        <v>1</v>
      </c>
      <c r="H589" s="37">
        <f>parameters!$J$10*TechniqueData[[#This Row],[Before Utility]]+parameters!$J$11*TechniqueData[[#This Row],[After Utility]]</f>
        <v>0.05</v>
      </c>
      <c r="I589" s="37">
        <f>(TechniqueData[[#This Row],[Num. TID Before]]-parameters!$D$8)/(parameters!$D$9-parameters!$D$8)</f>
        <v>0</v>
      </c>
      <c r="J589" s="37">
        <f>IF(TechniqueData[[#This Row],[Before Utility (unclipped)]]&gt;1,1, IF(TechniqueData[[#This Row],[Before Utility (unclipped)]]&lt;0,0, TechniqueData[[#This Row],[Before Utility (unclipped)]]))</f>
        <v>0</v>
      </c>
      <c r="K589" s="37">
        <f>(TechniqueData[[#This Row],[Num. TID After]]-parameters!$D$10)/(parameters!$D$11-parameters!$D$10)</f>
        <v>0.1</v>
      </c>
      <c r="L589" s="37">
        <f>IF(TechniqueData[[#This Row],[After Utility (unclipped)]]&gt;1,1, IF(TechniqueData[[#This Row],[After Utility (unclipped)]]&lt;0,0, TechniqueData[[#This Row],[After Utility (unclipped)]]))</f>
        <v>0.1</v>
      </c>
      <c r="M589" s="37">
        <v>0</v>
      </c>
      <c r="N589" s="68">
        <v>0</v>
      </c>
      <c r="O589" s="68">
        <v>0</v>
      </c>
      <c r="P589" s="68">
        <v>0</v>
      </c>
      <c r="Q589" s="68">
        <v>0</v>
      </c>
      <c r="R589" s="69"/>
      <c r="S589" s="69">
        <v>0</v>
      </c>
      <c r="T589" s="69"/>
      <c r="U589" s="69">
        <v>0</v>
      </c>
      <c r="V589" s="37">
        <f>parameters!$J$4*TechniqueData[[#This Row],[Mitigations Utility]] + parameters!$J$5*TechniqueData[[#This Row],[Detections Utility]]</f>
        <v>0</v>
      </c>
      <c r="W589" s="37">
        <v>0</v>
      </c>
      <c r="X589" s="37">
        <v>0</v>
      </c>
      <c r="Y589" s="37">
        <v>0</v>
      </c>
      <c r="Z589" s="37">
        <v>0</v>
      </c>
      <c r="AA589" s="37">
        <v>0</v>
      </c>
      <c r="AB589" s="37">
        <v>0</v>
      </c>
      <c r="AC589" s="37" t="s">
        <v>127</v>
      </c>
      <c r="AD589" s="58"/>
      <c r="AE589" s="37" t="str" cm="1">
        <f t="array" ref="AE589">IF(SUMPRODUCT(--(NOT(ISERR(SEARCH({"Process","Command","Script","WMI","Module","Pipe","Service"},AD589)))))&gt;0,"1","0")</f>
        <v>0</v>
      </c>
      <c r="AF589" s="37">
        <v>585</v>
      </c>
      <c r="AG589" s="37" t="str" cm="1">
        <f t="array" ref="AG589">IF(SUMPRODUCT(--(NOT(ISERR(SEARCH({"Network","Firewall"},AD589)))))&gt;0,"1","0")</f>
        <v>0</v>
      </c>
      <c r="AH589" s="37">
        <v>585</v>
      </c>
      <c r="AI589" s="37" t="str" cm="1">
        <f t="array" ref="AI589">IF(SUMPRODUCT(--(NOT(ISERR(SEARCH({"File","Group","Logon","Schedule","User","Registry","Active","Application"},AD589)))))&gt;0,"1","0")</f>
        <v>0</v>
      </c>
      <c r="AJ589" s="37">
        <v>585</v>
      </c>
      <c r="AK589" s="37" t="str" cm="1">
        <f t="array" ref="AK589">IF(SUMPRODUCT(--(NOT(ISERR(SEARCH({"Cloud","Cluster","Container","Image","Instance","Pod","Snapshot","Volume"},AD589)))))&gt;0,"1","0")</f>
        <v>0</v>
      </c>
      <c r="AL589" s="37">
        <v>585</v>
      </c>
      <c r="AM589" s="37" t="str" cm="1">
        <f t="array" ref="AM589">IF(SUMPRODUCT(--(NOT(ISERR(SEARCH({"Drive","Firmware","Host","Kernel"},AD589)))))&gt;0,"1","0")</f>
        <v>0</v>
      </c>
      <c r="AN589" s="37">
        <v>0</v>
      </c>
      <c r="AO589" s="37">
        <v>0</v>
      </c>
      <c r="AP589" s="37">
        <f>parameters!$J$21*TechniqueData[[#This Row],[TAT Utility]]+parameters!$J$22*TechniqueData[[#This Row],[Count Utility]]</f>
        <v>0.3</v>
      </c>
      <c r="AQ589" s="37">
        <f>(TechniqueData[[#This Row],[Total Top Att&amp;ck Score ]]-parameters!$D$19)/(parameters!$D$20-parameters!$D$19)</f>
        <v>39.016666666666673</v>
      </c>
      <c r="AR589" s="37">
        <f>IF(TechniqueData[[#This Row],[TAT Utility (unclipped)]]&gt;1,1, IF(TechniqueData[[#This Row],[TAT Utility (unclipped)]]&lt;0,0, TechniqueData[[#This Row],[TAT Utility (unclipped)]]) )</f>
        <v>1</v>
      </c>
      <c r="AS589" s="37">
        <f>(TechniqueData[[#This Row],[Ransomware (Total '# of ATT&amp;CK Observations)]]-parameters!$D$21)/(parameters!$D$22-parameters!$D$21)</f>
        <v>0</v>
      </c>
      <c r="AT589" s="37">
        <f>IF(TechniqueData[[#This Row],[Count Utility (unclipped)]]&gt;1,1, IF(TechniqueData[[#This Row],[Count Utility (unclipped)]]&lt;0,0, TechniqueData[[#This Row],[Count Utility (unclipped)]]) )</f>
        <v>0</v>
      </c>
      <c r="AU58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0" spans="1:47" ht="17" x14ac:dyDescent="0.2">
      <c r="A590" s="37">
        <f>parameters!$J$21*TechniqueData[[#This Row],[TAT Utility]]+parameters!$J$22*TechniqueData[[#This Row],[Count Utility]]</f>
        <v>0.3</v>
      </c>
      <c r="B590" s="37">
        <f t="shared" si="9"/>
        <v>117.25</v>
      </c>
      <c r="C590" s="37" t="s">
        <v>1929</v>
      </c>
      <c r="D590" s="58" t="s">
        <v>1928</v>
      </c>
      <c r="E590" s="37" t="s">
        <v>1930</v>
      </c>
      <c r="F590" s="37">
        <v>0</v>
      </c>
      <c r="G590" s="37">
        <v>1</v>
      </c>
      <c r="H590" s="37">
        <f>parameters!$J$10*TechniqueData[[#This Row],[Before Utility]]+parameters!$J$11*TechniqueData[[#This Row],[After Utility]]</f>
        <v>0.05</v>
      </c>
      <c r="I590" s="37">
        <f>(TechniqueData[[#This Row],[Num. TID Before]]-parameters!$D$8)/(parameters!$D$9-parameters!$D$8)</f>
        <v>0</v>
      </c>
      <c r="J590" s="37">
        <f>IF(TechniqueData[[#This Row],[Before Utility (unclipped)]]&gt;1,1, IF(TechniqueData[[#This Row],[Before Utility (unclipped)]]&lt;0,0, TechniqueData[[#This Row],[Before Utility (unclipped)]]))</f>
        <v>0</v>
      </c>
      <c r="K590" s="37">
        <f>(TechniqueData[[#This Row],[Num. TID After]]-parameters!$D$10)/(parameters!$D$11-parameters!$D$10)</f>
        <v>0.1</v>
      </c>
      <c r="L590" s="37">
        <f>IF(TechniqueData[[#This Row],[After Utility (unclipped)]]&gt;1,1, IF(TechniqueData[[#This Row],[After Utility (unclipped)]]&lt;0,0, TechniqueData[[#This Row],[After Utility (unclipped)]]))</f>
        <v>0.1</v>
      </c>
      <c r="M590" s="37">
        <v>0</v>
      </c>
      <c r="N590" s="68">
        <v>0</v>
      </c>
      <c r="O590" s="68">
        <v>0</v>
      </c>
      <c r="P590" s="68">
        <v>0</v>
      </c>
      <c r="Q590" s="68">
        <v>0</v>
      </c>
      <c r="R590" s="69"/>
      <c r="S590" s="69">
        <v>0</v>
      </c>
      <c r="T590" s="69"/>
      <c r="U590" s="69">
        <v>0</v>
      </c>
      <c r="V590" s="37">
        <f>parameters!$J$4*TechniqueData[[#This Row],[Mitigations Utility]] + parameters!$J$5*TechniqueData[[#This Row],[Detections Utility]]</f>
        <v>0</v>
      </c>
      <c r="W590" s="37">
        <v>0</v>
      </c>
      <c r="X590" s="37">
        <v>0</v>
      </c>
      <c r="Y590" s="37">
        <v>0</v>
      </c>
      <c r="Z590" s="37">
        <v>0</v>
      </c>
      <c r="AA590" s="37">
        <v>0</v>
      </c>
      <c r="AB590" s="37">
        <v>0</v>
      </c>
      <c r="AC590" s="37" t="s">
        <v>127</v>
      </c>
      <c r="AD590" s="58"/>
      <c r="AE590" s="37" t="str" cm="1">
        <f t="array" ref="AE590">IF(SUMPRODUCT(--(NOT(ISERR(SEARCH({"Process","Command","Script","WMI","Module","Pipe","Service"},AD590)))))&gt;0,"1","0")</f>
        <v>0</v>
      </c>
      <c r="AF590" s="37">
        <v>586</v>
      </c>
      <c r="AG590" s="37" t="str" cm="1">
        <f t="array" ref="AG590">IF(SUMPRODUCT(--(NOT(ISERR(SEARCH({"Network","Firewall"},AD590)))))&gt;0,"1","0")</f>
        <v>0</v>
      </c>
      <c r="AH590" s="37">
        <v>586</v>
      </c>
      <c r="AI590" s="37" t="str" cm="1">
        <f t="array" ref="AI590">IF(SUMPRODUCT(--(NOT(ISERR(SEARCH({"File","Group","Logon","Schedule","User","Registry","Active","Application"},AD590)))))&gt;0,"1","0")</f>
        <v>0</v>
      </c>
      <c r="AJ590" s="37">
        <v>586</v>
      </c>
      <c r="AK590" s="37" t="str" cm="1">
        <f t="array" ref="AK590">IF(SUMPRODUCT(--(NOT(ISERR(SEARCH({"Cloud","Cluster","Container","Image","Instance","Pod","Snapshot","Volume"},AD590)))))&gt;0,"1","0")</f>
        <v>0</v>
      </c>
      <c r="AL590" s="37">
        <v>586</v>
      </c>
      <c r="AM590" s="37" t="str" cm="1">
        <f t="array" ref="AM590">IF(SUMPRODUCT(--(NOT(ISERR(SEARCH({"Drive","Firmware","Host","Kernel"},AD590)))))&gt;0,"1","0")</f>
        <v>0</v>
      </c>
      <c r="AN590" s="37">
        <v>0</v>
      </c>
      <c r="AO590" s="37">
        <v>0</v>
      </c>
      <c r="AP590" s="37">
        <f>parameters!$J$21*TechniqueData[[#This Row],[TAT Utility]]+parameters!$J$22*TechniqueData[[#This Row],[Count Utility]]</f>
        <v>0.3</v>
      </c>
      <c r="AQ590" s="37">
        <f>(TechniqueData[[#This Row],[Total Top Att&amp;ck Score ]]-parameters!$D$19)/(parameters!$D$20-parameters!$D$19)</f>
        <v>39.083333333333336</v>
      </c>
      <c r="AR590" s="37">
        <f>IF(TechniqueData[[#This Row],[TAT Utility (unclipped)]]&gt;1,1, IF(TechniqueData[[#This Row],[TAT Utility (unclipped)]]&lt;0,0, TechniqueData[[#This Row],[TAT Utility (unclipped)]]) )</f>
        <v>1</v>
      </c>
      <c r="AS590" s="37">
        <f>(TechniqueData[[#This Row],[Ransomware (Total '# of ATT&amp;CK Observations)]]-parameters!$D$21)/(parameters!$D$22-parameters!$D$21)</f>
        <v>0</v>
      </c>
      <c r="AT590" s="37">
        <f>IF(TechniqueData[[#This Row],[Count Utility (unclipped)]]&gt;1,1, IF(TechniqueData[[#This Row],[Count Utility (unclipped)]]&lt;0,0, TechniqueData[[#This Row],[Count Utility (unclipped)]]) )</f>
        <v>0</v>
      </c>
      <c r="AU59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1" spans="1:47" ht="17" x14ac:dyDescent="0.2">
      <c r="A591" s="37">
        <f>parameters!$J$21*TechniqueData[[#This Row],[TAT Utility]]+parameters!$J$22*TechniqueData[[#This Row],[Count Utility]]</f>
        <v>0.3</v>
      </c>
      <c r="B591" s="37">
        <f t="shared" si="9"/>
        <v>117.45</v>
      </c>
      <c r="C591" s="37" t="s">
        <v>1931</v>
      </c>
      <c r="D591" s="58" t="s">
        <v>1928</v>
      </c>
      <c r="E591" s="37" t="s">
        <v>1932</v>
      </c>
      <c r="F591" s="37">
        <v>0</v>
      </c>
      <c r="G591" s="37">
        <v>1</v>
      </c>
      <c r="H591" s="37">
        <f>parameters!$J$10*TechniqueData[[#This Row],[Before Utility]]+parameters!$J$11*TechniqueData[[#This Row],[After Utility]]</f>
        <v>0.05</v>
      </c>
      <c r="I591" s="37">
        <f>(TechniqueData[[#This Row],[Num. TID Before]]-parameters!$D$8)/(parameters!$D$9-parameters!$D$8)</f>
        <v>0</v>
      </c>
      <c r="J591" s="37">
        <f>IF(TechniqueData[[#This Row],[Before Utility (unclipped)]]&gt;1,1, IF(TechniqueData[[#This Row],[Before Utility (unclipped)]]&lt;0,0, TechniqueData[[#This Row],[Before Utility (unclipped)]]))</f>
        <v>0</v>
      </c>
      <c r="K591" s="37">
        <f>(TechniqueData[[#This Row],[Num. TID After]]-parameters!$D$10)/(parameters!$D$11-parameters!$D$10)</f>
        <v>0.1</v>
      </c>
      <c r="L591" s="37">
        <f>IF(TechniqueData[[#This Row],[After Utility (unclipped)]]&gt;1,1, IF(TechniqueData[[#This Row],[After Utility (unclipped)]]&lt;0,0, TechniqueData[[#This Row],[After Utility (unclipped)]]))</f>
        <v>0.1</v>
      </c>
      <c r="M591" s="37">
        <v>0</v>
      </c>
      <c r="N591" s="68">
        <v>0</v>
      </c>
      <c r="O591" s="68">
        <v>0</v>
      </c>
      <c r="P591" s="68">
        <v>0</v>
      </c>
      <c r="Q591" s="68">
        <v>0</v>
      </c>
      <c r="R591" s="69"/>
      <c r="S591" s="69">
        <v>0</v>
      </c>
      <c r="T591" s="69"/>
      <c r="U591" s="69">
        <v>0</v>
      </c>
      <c r="V591" s="37">
        <f>parameters!$J$4*TechniqueData[[#This Row],[Mitigations Utility]] + parameters!$J$5*TechniqueData[[#This Row],[Detections Utility]]</f>
        <v>0</v>
      </c>
      <c r="W591" s="37">
        <v>0</v>
      </c>
      <c r="X591" s="37">
        <v>0</v>
      </c>
      <c r="Y591" s="37">
        <v>0</v>
      </c>
      <c r="Z591" s="37">
        <v>0</v>
      </c>
      <c r="AA591" s="37">
        <v>0</v>
      </c>
      <c r="AB591" s="37">
        <v>0</v>
      </c>
      <c r="AC591" s="37" t="s">
        <v>127</v>
      </c>
      <c r="AD591" s="58"/>
      <c r="AE591" s="37" t="str" cm="1">
        <f t="array" ref="AE591">IF(SUMPRODUCT(--(NOT(ISERR(SEARCH({"Process","Command","Script","WMI","Module","Pipe","Service"},AD591)))))&gt;0,"1","0")</f>
        <v>0</v>
      </c>
      <c r="AF591" s="37">
        <v>587</v>
      </c>
      <c r="AG591" s="37" t="str" cm="1">
        <f t="array" ref="AG591">IF(SUMPRODUCT(--(NOT(ISERR(SEARCH({"Network","Firewall"},AD591)))))&gt;0,"1","0")</f>
        <v>0</v>
      </c>
      <c r="AH591" s="37">
        <v>587</v>
      </c>
      <c r="AI591" s="37" t="str" cm="1">
        <f t="array" ref="AI591">IF(SUMPRODUCT(--(NOT(ISERR(SEARCH({"File","Group","Logon","Schedule","User","Registry","Active","Application"},AD591)))))&gt;0,"1","0")</f>
        <v>0</v>
      </c>
      <c r="AJ591" s="37">
        <v>587</v>
      </c>
      <c r="AK591" s="37" t="str" cm="1">
        <f t="array" ref="AK591">IF(SUMPRODUCT(--(NOT(ISERR(SEARCH({"Cloud","Cluster","Container","Image","Instance","Pod","Snapshot","Volume"},AD591)))))&gt;0,"1","0")</f>
        <v>0</v>
      </c>
      <c r="AL591" s="37">
        <v>587</v>
      </c>
      <c r="AM591" s="37" t="str" cm="1">
        <f t="array" ref="AM591">IF(SUMPRODUCT(--(NOT(ISERR(SEARCH({"Drive","Firmware","Host","Kernel"},AD591)))))&gt;0,"1","0")</f>
        <v>0</v>
      </c>
      <c r="AN591" s="37">
        <v>0</v>
      </c>
      <c r="AO591" s="37">
        <v>0</v>
      </c>
      <c r="AP591" s="37">
        <f>parameters!$J$21*TechniqueData[[#This Row],[TAT Utility]]+parameters!$J$22*TechniqueData[[#This Row],[Count Utility]]</f>
        <v>0.3</v>
      </c>
      <c r="AQ591" s="37">
        <f>(TechniqueData[[#This Row],[Total Top Att&amp;ck Score ]]-parameters!$D$19)/(parameters!$D$20-parameters!$D$19)</f>
        <v>39.15</v>
      </c>
      <c r="AR591" s="37">
        <f>IF(TechniqueData[[#This Row],[TAT Utility (unclipped)]]&gt;1,1, IF(TechniqueData[[#This Row],[TAT Utility (unclipped)]]&lt;0,0, TechniqueData[[#This Row],[TAT Utility (unclipped)]]) )</f>
        <v>1</v>
      </c>
      <c r="AS591" s="37">
        <f>(TechniqueData[[#This Row],[Ransomware (Total '# of ATT&amp;CK Observations)]]-parameters!$D$21)/(parameters!$D$22-parameters!$D$21)</f>
        <v>0</v>
      </c>
      <c r="AT591" s="37">
        <f>IF(TechniqueData[[#This Row],[Count Utility (unclipped)]]&gt;1,1, IF(TechniqueData[[#This Row],[Count Utility (unclipped)]]&lt;0,0, TechniqueData[[#This Row],[Count Utility (unclipped)]]) )</f>
        <v>0</v>
      </c>
      <c r="AU59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2" spans="1:47" ht="51" x14ac:dyDescent="0.2">
      <c r="A592" s="37">
        <f>parameters!$J$21*TechniqueData[[#This Row],[TAT Utility]]+parameters!$J$22*TechniqueData[[#This Row],[Count Utility]]</f>
        <v>0.36666666666666664</v>
      </c>
      <c r="B592" s="37">
        <f t="shared" si="9"/>
        <v>431.38277309523818</v>
      </c>
      <c r="C592" s="37" t="s">
        <v>1933</v>
      </c>
      <c r="D592" s="58" t="s">
        <v>1934</v>
      </c>
      <c r="E592" s="37"/>
      <c r="F592" s="37">
        <v>0</v>
      </c>
      <c r="G592" s="37">
        <v>1</v>
      </c>
      <c r="H592" s="37">
        <f>parameters!$J$10*TechniqueData[[#This Row],[Before Utility]]+parameters!$J$11*TechniqueData[[#This Row],[After Utility]]</f>
        <v>0.05</v>
      </c>
      <c r="I592" s="37">
        <f>(TechniqueData[[#This Row],[Num. TID Before]]-parameters!$D$8)/(parameters!$D$9-parameters!$D$8)</f>
        <v>0</v>
      </c>
      <c r="J592" s="37">
        <f>IF(TechniqueData[[#This Row],[Before Utility (unclipped)]]&gt;1,1, IF(TechniqueData[[#This Row],[Before Utility (unclipped)]]&lt;0,0, TechniqueData[[#This Row],[Before Utility (unclipped)]]))</f>
        <v>0</v>
      </c>
      <c r="K592" s="37">
        <f>(TechniqueData[[#This Row],[Num. TID After]]-parameters!$D$10)/(parameters!$D$11-parameters!$D$10)</f>
        <v>0.1</v>
      </c>
      <c r="L592" s="37">
        <f>IF(TechniqueData[[#This Row],[After Utility (unclipped)]]&gt;1,1, IF(TechniqueData[[#This Row],[After Utility (unclipped)]]&lt;0,0, TechniqueData[[#This Row],[After Utility (unclipped)]]))</f>
        <v>0.1</v>
      </c>
      <c r="M592" s="37">
        <v>0</v>
      </c>
      <c r="N592" s="68">
        <v>0</v>
      </c>
      <c r="O592" s="68">
        <v>0</v>
      </c>
      <c r="P592" s="68">
        <v>0</v>
      </c>
      <c r="Q592" s="68">
        <v>0</v>
      </c>
      <c r="R592" s="69" t="s">
        <v>416</v>
      </c>
      <c r="S592" s="69">
        <v>3</v>
      </c>
      <c r="T592" s="69" t="s">
        <v>1667</v>
      </c>
      <c r="U592" s="69">
        <v>11</v>
      </c>
      <c r="V592" s="37">
        <f>parameters!$J$4*TechniqueData[[#This Row],[Mitigations Utility]] + parameters!$J$5*TechniqueData[[#This Row],[Detections Utility]]</f>
        <v>0.13333309523809525</v>
      </c>
      <c r="W592" s="37">
        <v>14</v>
      </c>
      <c r="X592" s="37">
        <v>0.25454500000000002</v>
      </c>
      <c r="Y592" s="37">
        <v>0.25454500000000002</v>
      </c>
      <c r="Z592" s="37">
        <v>0</v>
      </c>
      <c r="AA592" s="37">
        <v>0</v>
      </c>
      <c r="AB592" s="37">
        <v>0</v>
      </c>
      <c r="AC592" s="37"/>
      <c r="AD592" s="58" t="s">
        <v>1151</v>
      </c>
      <c r="AE592" s="37" t="str" cm="1">
        <f t="array" ref="AE592">IF(SUMPRODUCT(--(NOT(ISERR(SEARCH({"Process","Command","Script","WMI","Module","Pipe","Service"},AD592)))))&gt;0,"1","0")</f>
        <v>0</v>
      </c>
      <c r="AF592" s="37">
        <v>588</v>
      </c>
      <c r="AG592" s="37" t="str" cm="1">
        <f t="array" ref="AG592">IF(SUMPRODUCT(--(NOT(ISERR(SEARCH({"Network","Firewall"},AD592)))))&gt;0,"1","0")</f>
        <v>1</v>
      </c>
      <c r="AH592" s="37">
        <v>588</v>
      </c>
      <c r="AI592" s="37" t="str" cm="1">
        <f t="array" ref="AI592">IF(SUMPRODUCT(--(NOT(ISERR(SEARCH({"File","Group","Logon","Schedule","User","Registry","Active","Application"},AD592)))))&gt;0,"1","0")</f>
        <v>1</v>
      </c>
      <c r="AJ592" s="37">
        <v>588</v>
      </c>
      <c r="AK592" s="37" t="str" cm="1">
        <f t="array" ref="AK592">IF(SUMPRODUCT(--(NOT(ISERR(SEARCH({"Cloud","Cluster","Container","Image","Instance","Pod","Snapshot","Volume"},AD592)))))&gt;0,"1","0")</f>
        <v>0</v>
      </c>
      <c r="AL592" s="37">
        <v>588</v>
      </c>
      <c r="AM592" s="37" t="str" cm="1">
        <f t="array" ref="AM592">IF(SUMPRODUCT(--(NOT(ISERR(SEARCH({"Drive","Firmware","Host","Kernel"},AD592)))))&gt;0,"1","0")</f>
        <v>0</v>
      </c>
      <c r="AN592" s="37">
        <v>0</v>
      </c>
      <c r="AO592" s="37">
        <v>2</v>
      </c>
      <c r="AP592" s="37">
        <f>parameters!$J$21*TechniqueData[[#This Row],[TAT Utility]]+parameters!$J$22*TechniqueData[[#This Row],[Count Utility]]</f>
        <v>0.36666666666666664</v>
      </c>
      <c r="AQ592" s="37">
        <f>(TechniqueData[[#This Row],[Total Top Att&amp;ck Score ]]-parameters!$D$19)/(parameters!$D$20-parameters!$D$19)</f>
        <v>143.79425769841274</v>
      </c>
      <c r="AR592" s="37">
        <f>IF(TechniqueData[[#This Row],[TAT Utility (unclipped)]]&gt;1,1, IF(TechniqueData[[#This Row],[TAT Utility (unclipped)]]&lt;0,0, TechniqueData[[#This Row],[TAT Utility (unclipped)]]) )</f>
        <v>1</v>
      </c>
      <c r="AS592" s="37">
        <f>(TechniqueData[[#This Row],[Ransomware (Total '# of ATT&amp;CK Observations)]]-parameters!$D$21)/(parameters!$D$22-parameters!$D$21)</f>
        <v>9.5238095238095233E-2</v>
      </c>
      <c r="AT592" s="37">
        <f>IF(TechniqueData[[#This Row],[Count Utility (unclipped)]]&gt;1,1, IF(TechniqueData[[#This Row],[Count Utility (unclipped)]]&lt;0,0, TechniqueData[[#This Row],[Count Utility (unclipped)]]) )</f>
        <v>9.5238095238095233E-2</v>
      </c>
      <c r="AU59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6.8949646523053678</v>
      </c>
    </row>
    <row r="593" spans="1:47" ht="51" x14ac:dyDescent="0.2">
      <c r="A593" s="37">
        <f>parameters!$J$21*TechniqueData[[#This Row],[TAT Utility]]+parameters!$J$22*TechniqueData[[#This Row],[Count Utility]]</f>
        <v>0.36666666666666664</v>
      </c>
      <c r="B593" s="37">
        <f t="shared" si="9"/>
        <v>342.32596599999999</v>
      </c>
      <c r="C593" s="37" t="s">
        <v>1935</v>
      </c>
      <c r="D593" s="58" t="s">
        <v>1934</v>
      </c>
      <c r="E593" s="37" t="s">
        <v>1936</v>
      </c>
      <c r="F593" s="37">
        <v>0</v>
      </c>
      <c r="G593" s="37">
        <v>1</v>
      </c>
      <c r="H593" s="37">
        <f>parameters!$J$10*TechniqueData[[#This Row],[Before Utility]]+parameters!$J$11*TechniqueData[[#This Row],[After Utility]]</f>
        <v>0.05</v>
      </c>
      <c r="I593" s="37">
        <f>(TechniqueData[[#This Row],[Num. TID Before]]-parameters!$D$8)/(parameters!$D$9-parameters!$D$8)</f>
        <v>0</v>
      </c>
      <c r="J593" s="37">
        <f>IF(TechniqueData[[#This Row],[Before Utility (unclipped)]]&gt;1,1, IF(TechniqueData[[#This Row],[Before Utility (unclipped)]]&lt;0,0, TechniqueData[[#This Row],[Before Utility (unclipped)]]))</f>
        <v>0</v>
      </c>
      <c r="K593" s="37">
        <f>(TechniqueData[[#This Row],[Num. TID After]]-parameters!$D$10)/(parameters!$D$11-parameters!$D$10)</f>
        <v>0.1</v>
      </c>
      <c r="L593" s="37">
        <f>IF(TechniqueData[[#This Row],[After Utility (unclipped)]]&gt;1,1, IF(TechniqueData[[#This Row],[After Utility (unclipped)]]&lt;0,0, TechniqueData[[#This Row],[After Utility (unclipped)]]))</f>
        <v>0.1</v>
      </c>
      <c r="M593" s="37">
        <v>0</v>
      </c>
      <c r="N593" s="68">
        <v>0</v>
      </c>
      <c r="O593" s="68">
        <v>0</v>
      </c>
      <c r="P593" s="68">
        <v>0</v>
      </c>
      <c r="Q593" s="68">
        <v>0</v>
      </c>
      <c r="R593" s="69" t="s">
        <v>416</v>
      </c>
      <c r="S593" s="69">
        <v>3</v>
      </c>
      <c r="T593" s="69" t="s">
        <v>1937</v>
      </c>
      <c r="U593" s="69">
        <v>7</v>
      </c>
      <c r="V593" s="37">
        <f>parameters!$J$4*TechniqueData[[#This Row],[Mitigations Utility]] + parameters!$J$5*TechniqueData[[#This Row],[Detections Utility]]</f>
        <v>9.5238000000000003E-2</v>
      </c>
      <c r="W593" s="37">
        <v>10</v>
      </c>
      <c r="X593" s="37">
        <v>0.18181800000000001</v>
      </c>
      <c r="Y593" s="37">
        <v>0.18181800000000001</v>
      </c>
      <c r="Z593" s="37">
        <v>0</v>
      </c>
      <c r="AA593" s="37">
        <v>0</v>
      </c>
      <c r="AB593" s="37">
        <v>0</v>
      </c>
      <c r="AC593" s="37"/>
      <c r="AD593" s="58" t="s">
        <v>1151</v>
      </c>
      <c r="AE593" s="37" t="str" cm="1">
        <f t="array" ref="AE593">IF(SUMPRODUCT(--(NOT(ISERR(SEARCH({"Process","Command","Script","WMI","Module","Pipe","Service"},AD593)))))&gt;0,"1","0")</f>
        <v>0</v>
      </c>
      <c r="AF593" s="37">
        <v>589</v>
      </c>
      <c r="AG593" s="37" t="str" cm="1">
        <f t="array" ref="AG593">IF(SUMPRODUCT(--(NOT(ISERR(SEARCH({"Network","Firewall"},AD593)))))&gt;0,"1","0")</f>
        <v>1</v>
      </c>
      <c r="AH593" s="37">
        <v>589</v>
      </c>
      <c r="AI593" s="37" t="str" cm="1">
        <f t="array" ref="AI593">IF(SUMPRODUCT(--(NOT(ISERR(SEARCH({"File","Group","Logon","Schedule","User","Registry","Active","Application"},AD593)))))&gt;0,"1","0")</f>
        <v>1</v>
      </c>
      <c r="AJ593" s="37">
        <v>589</v>
      </c>
      <c r="AK593" s="37" t="str" cm="1">
        <f t="array" ref="AK593">IF(SUMPRODUCT(--(NOT(ISERR(SEARCH({"Cloud","Cluster","Container","Image","Instance","Pod","Snapshot","Volume"},AD593)))))&gt;0,"1","0")</f>
        <v>0</v>
      </c>
      <c r="AL593" s="37">
        <v>589</v>
      </c>
      <c r="AM593" s="37" t="str" cm="1">
        <f t="array" ref="AM593">IF(SUMPRODUCT(--(NOT(ISERR(SEARCH({"Drive","Firmware","Host","Kernel"},AD593)))))&gt;0,"1","0")</f>
        <v>0</v>
      </c>
      <c r="AN593" s="37">
        <v>0</v>
      </c>
      <c r="AO593" s="37">
        <v>2</v>
      </c>
      <c r="AP593" s="37">
        <f>parameters!$J$21*TechniqueData[[#This Row],[TAT Utility]]+parameters!$J$22*TechniqueData[[#This Row],[Count Utility]]</f>
        <v>0.36666666666666664</v>
      </c>
      <c r="AQ593" s="37">
        <f>(TechniqueData[[#This Row],[Total Top Att&amp;ck Score ]]-parameters!$D$19)/(parameters!$D$20-parameters!$D$19)</f>
        <v>114.10865533333333</v>
      </c>
      <c r="AR593" s="37">
        <f>IF(TechniqueData[[#This Row],[TAT Utility (unclipped)]]&gt;1,1, IF(TechniqueData[[#This Row],[TAT Utility (unclipped)]]&lt;0,0, TechniqueData[[#This Row],[TAT Utility (unclipped)]]) )</f>
        <v>1</v>
      </c>
      <c r="AS593" s="37">
        <f>(TechniqueData[[#This Row],[Ransomware (Total '# of ATT&amp;CK Observations)]]-parameters!$D$21)/(parameters!$D$22-parameters!$D$21)</f>
        <v>9.5238095238095233E-2</v>
      </c>
      <c r="AT593" s="37">
        <f>IF(TechniqueData[[#This Row],[Count Utility (unclipped)]]&gt;1,1, IF(TechniqueData[[#This Row],[Count Utility (unclipped)]]&lt;0,0, TechniqueData[[#This Row],[Count Utility (unclipped)]]) )</f>
        <v>9.5238095238095233E-2</v>
      </c>
      <c r="AU59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5.4813645396825388</v>
      </c>
    </row>
    <row r="594" spans="1:47" ht="51" x14ac:dyDescent="0.2">
      <c r="A594" s="37">
        <f>parameters!$J$21*TechniqueData[[#This Row],[TAT Utility]]+parameters!$J$22*TechniqueData[[#This Row],[Count Utility]]</f>
        <v>0.4</v>
      </c>
      <c r="B594" s="37">
        <f t="shared" si="9"/>
        <v>432.8494378571429</v>
      </c>
      <c r="C594" s="37" t="s">
        <v>1938</v>
      </c>
      <c r="D594" s="58" t="s">
        <v>1934</v>
      </c>
      <c r="E594" s="37" t="s">
        <v>1663</v>
      </c>
      <c r="F594" s="37">
        <v>0</v>
      </c>
      <c r="G594" s="37">
        <v>1</v>
      </c>
      <c r="H594" s="37">
        <f>parameters!$J$10*TechniqueData[[#This Row],[Before Utility]]+parameters!$J$11*TechniqueData[[#This Row],[After Utility]]</f>
        <v>0.05</v>
      </c>
      <c r="I594" s="37">
        <f>(TechniqueData[[#This Row],[Num. TID Before]]-parameters!$D$8)/(parameters!$D$9-parameters!$D$8)</f>
        <v>0</v>
      </c>
      <c r="J594" s="37">
        <f>IF(TechniqueData[[#This Row],[Before Utility (unclipped)]]&gt;1,1, IF(TechniqueData[[#This Row],[Before Utility (unclipped)]]&lt;0,0, TechniqueData[[#This Row],[Before Utility (unclipped)]]))</f>
        <v>0</v>
      </c>
      <c r="K594" s="37">
        <f>(TechniqueData[[#This Row],[Num. TID After]]-parameters!$D$10)/(parameters!$D$11-parameters!$D$10)</f>
        <v>0.1</v>
      </c>
      <c r="L594" s="37">
        <f>IF(TechniqueData[[#This Row],[After Utility (unclipped)]]&gt;1,1, IF(TechniqueData[[#This Row],[After Utility (unclipped)]]&lt;0,0, TechniqueData[[#This Row],[After Utility (unclipped)]]))</f>
        <v>0.1</v>
      </c>
      <c r="M594" s="37">
        <v>0</v>
      </c>
      <c r="N594" s="68">
        <v>0</v>
      </c>
      <c r="O594" s="68">
        <v>0</v>
      </c>
      <c r="P594" s="68">
        <v>0</v>
      </c>
      <c r="Q594" s="68">
        <v>0</v>
      </c>
      <c r="R594" s="69" t="s">
        <v>416</v>
      </c>
      <c r="S594" s="69">
        <v>3</v>
      </c>
      <c r="T594" s="69" t="s">
        <v>1667</v>
      </c>
      <c r="U594" s="69">
        <v>11</v>
      </c>
      <c r="V594" s="37">
        <f>parameters!$J$4*TechniqueData[[#This Row],[Mitigations Utility]] + parameters!$J$5*TechniqueData[[#This Row],[Detections Utility]]</f>
        <v>0.13333309523809525</v>
      </c>
      <c r="W594" s="37">
        <v>14</v>
      </c>
      <c r="X594" s="37">
        <v>0.25454500000000002</v>
      </c>
      <c r="Y594" s="37">
        <v>0.25454500000000002</v>
      </c>
      <c r="Z594" s="37">
        <v>0</v>
      </c>
      <c r="AA594" s="37">
        <v>0</v>
      </c>
      <c r="AB594" s="37">
        <v>0</v>
      </c>
      <c r="AC594" s="37"/>
      <c r="AD594" s="58" t="s">
        <v>1151</v>
      </c>
      <c r="AE594" s="37" t="str" cm="1">
        <f t="array" ref="AE594">IF(SUMPRODUCT(--(NOT(ISERR(SEARCH({"Process","Command","Script","WMI","Module","Pipe","Service"},AD594)))))&gt;0,"1","0")</f>
        <v>0</v>
      </c>
      <c r="AF594" s="37">
        <v>590</v>
      </c>
      <c r="AG594" s="37" t="str" cm="1">
        <f t="array" ref="AG594">IF(SUMPRODUCT(--(NOT(ISERR(SEARCH({"Network","Firewall"},AD594)))))&gt;0,"1","0")</f>
        <v>1</v>
      </c>
      <c r="AH594" s="37">
        <v>590</v>
      </c>
      <c r="AI594" s="37" t="str" cm="1">
        <f t="array" ref="AI594">IF(SUMPRODUCT(--(NOT(ISERR(SEARCH({"File","Group","Logon","Schedule","User","Registry","Active","Application"},AD594)))))&gt;0,"1","0")</f>
        <v>1</v>
      </c>
      <c r="AJ594" s="37">
        <v>590</v>
      </c>
      <c r="AK594" s="37" t="str" cm="1">
        <f t="array" ref="AK594">IF(SUMPRODUCT(--(NOT(ISERR(SEARCH({"Cloud","Cluster","Container","Image","Instance","Pod","Snapshot","Volume"},AD594)))))&gt;0,"1","0")</f>
        <v>0</v>
      </c>
      <c r="AL594" s="37">
        <v>590</v>
      </c>
      <c r="AM594" s="37" t="str" cm="1">
        <f t="array" ref="AM594">IF(SUMPRODUCT(--(NOT(ISERR(SEARCH({"Drive","Firmware","Host","Kernel"},AD594)))))&gt;0,"1","0")</f>
        <v>0</v>
      </c>
      <c r="AN594" s="37">
        <v>0</v>
      </c>
      <c r="AO594" s="37">
        <v>3</v>
      </c>
      <c r="AP594" s="37">
        <f>parameters!$J$21*TechniqueData[[#This Row],[TAT Utility]]+parameters!$J$22*TechniqueData[[#This Row],[Count Utility]]</f>
        <v>0.4</v>
      </c>
      <c r="AQ594" s="37">
        <f>(TechniqueData[[#This Row],[Total Top Att&amp;ck Score ]]-parameters!$D$19)/(parameters!$D$20-parameters!$D$19)</f>
        <v>144.28314595238098</v>
      </c>
      <c r="AR594" s="37">
        <f>IF(TechniqueData[[#This Row],[TAT Utility (unclipped)]]&gt;1,1, IF(TechniqueData[[#This Row],[TAT Utility (unclipped)]]&lt;0,0, TechniqueData[[#This Row],[TAT Utility (unclipped)]]) )</f>
        <v>1</v>
      </c>
      <c r="AS594" s="37">
        <f>(TechniqueData[[#This Row],[Ransomware (Total '# of ATT&amp;CK Observations)]]-parameters!$D$21)/(parameters!$D$22-parameters!$D$21)</f>
        <v>0.14285714285714285</v>
      </c>
      <c r="AT594" s="37">
        <f>IF(TechniqueData[[#This Row],[Count Utility (unclipped)]]&gt;1,1, IF(TechniqueData[[#This Row],[Count Utility (unclipped)]]&lt;0,0, TechniqueData[[#This Row],[Count Utility (unclipped)]]) )</f>
        <v>0.14285714285714285</v>
      </c>
      <c r="AU59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10.377367568027211</v>
      </c>
    </row>
    <row r="595" spans="1:47" ht="51" x14ac:dyDescent="0.2">
      <c r="A595" s="37">
        <f>parameters!$J$21*TechniqueData[[#This Row],[TAT Utility]]+parameters!$J$22*TechniqueData[[#This Row],[Count Utility]]</f>
        <v>0.36666666666666664</v>
      </c>
      <c r="B595" s="37">
        <f t="shared" si="9"/>
        <v>366.01190476190476</v>
      </c>
      <c r="C595" s="37" t="s">
        <v>1939</v>
      </c>
      <c r="D595" s="58" t="s">
        <v>1934</v>
      </c>
      <c r="E595" s="37" t="s">
        <v>1665</v>
      </c>
      <c r="F595" s="37">
        <v>0</v>
      </c>
      <c r="G595" s="37">
        <v>1</v>
      </c>
      <c r="H595" s="37">
        <f>parameters!$J$10*TechniqueData[[#This Row],[Before Utility]]+parameters!$J$11*TechniqueData[[#This Row],[After Utility]]</f>
        <v>0.05</v>
      </c>
      <c r="I595" s="37">
        <f>(TechniqueData[[#This Row],[Num. TID Before]]-parameters!$D$8)/(parameters!$D$9-parameters!$D$8)</f>
        <v>0</v>
      </c>
      <c r="J595" s="37">
        <f>IF(TechniqueData[[#This Row],[Before Utility (unclipped)]]&gt;1,1, IF(TechniqueData[[#This Row],[Before Utility (unclipped)]]&lt;0,0, TechniqueData[[#This Row],[Before Utility (unclipped)]]))</f>
        <v>0</v>
      </c>
      <c r="K595" s="37">
        <f>(TechniqueData[[#This Row],[Num. TID After]]-parameters!$D$10)/(parameters!$D$11-parameters!$D$10)</f>
        <v>0.1</v>
      </c>
      <c r="L595" s="37">
        <f>IF(TechniqueData[[#This Row],[After Utility (unclipped)]]&gt;1,1, IF(TechniqueData[[#This Row],[After Utility (unclipped)]]&lt;0,0, TechniqueData[[#This Row],[After Utility (unclipped)]]))</f>
        <v>0.1</v>
      </c>
      <c r="M595" s="37">
        <v>0</v>
      </c>
      <c r="N595" s="68">
        <v>0</v>
      </c>
      <c r="O595" s="68">
        <v>0</v>
      </c>
      <c r="P595" s="68">
        <v>0</v>
      </c>
      <c r="Q595" s="68">
        <v>0</v>
      </c>
      <c r="R595" s="69" t="s">
        <v>416</v>
      </c>
      <c r="S595" s="69">
        <v>0</v>
      </c>
      <c r="T595" s="69" t="s">
        <v>1667</v>
      </c>
      <c r="U595" s="69">
        <v>11</v>
      </c>
      <c r="V595" s="37">
        <f>parameters!$J$4*TechniqueData[[#This Row],[Mitigations Utility]] + parameters!$J$5*TechniqueData[[#This Row],[Detections Utility]]</f>
        <v>0.10476190476190478</v>
      </c>
      <c r="W595" s="37">
        <v>11</v>
      </c>
      <c r="X595" s="37">
        <v>0.2</v>
      </c>
      <c r="Y595" s="37">
        <v>0.2</v>
      </c>
      <c r="Z595" s="37">
        <v>0</v>
      </c>
      <c r="AA595" s="37">
        <v>0</v>
      </c>
      <c r="AB595" s="37">
        <v>0</v>
      </c>
      <c r="AC595" s="37"/>
      <c r="AD595" s="58" t="s">
        <v>1151</v>
      </c>
      <c r="AE595" s="37" t="str" cm="1">
        <f t="array" ref="AE595">IF(SUMPRODUCT(--(NOT(ISERR(SEARCH({"Process","Command","Script","WMI","Module","Pipe","Service"},AD595)))))&gt;0,"1","0")</f>
        <v>0</v>
      </c>
      <c r="AF595" s="37">
        <v>591</v>
      </c>
      <c r="AG595" s="37" t="str" cm="1">
        <f t="array" ref="AG595">IF(SUMPRODUCT(--(NOT(ISERR(SEARCH({"Network","Firewall"},AD595)))))&gt;0,"1","0")</f>
        <v>1</v>
      </c>
      <c r="AH595" s="37">
        <v>591</v>
      </c>
      <c r="AI595" s="37" t="str" cm="1">
        <f t="array" ref="AI595">IF(SUMPRODUCT(--(NOT(ISERR(SEARCH({"File","Group","Logon","Schedule","User","Registry","Active","Application"},AD595)))))&gt;0,"1","0")</f>
        <v>1</v>
      </c>
      <c r="AJ595" s="37">
        <v>591</v>
      </c>
      <c r="AK595" s="37" t="str" cm="1">
        <f t="array" ref="AK595">IF(SUMPRODUCT(--(NOT(ISERR(SEARCH({"Cloud","Cluster","Container","Image","Instance","Pod","Snapshot","Volume"},AD595)))))&gt;0,"1","0")</f>
        <v>0</v>
      </c>
      <c r="AL595" s="37">
        <v>591</v>
      </c>
      <c r="AM595" s="37" t="str" cm="1">
        <f t="array" ref="AM595">IF(SUMPRODUCT(--(NOT(ISERR(SEARCH({"Drive","Firmware","Host","Kernel"},AD595)))))&gt;0,"1","0")</f>
        <v>0</v>
      </c>
      <c r="AN595" s="37">
        <v>0</v>
      </c>
      <c r="AO595" s="37">
        <v>2</v>
      </c>
      <c r="AP595" s="37">
        <f>parameters!$J$21*TechniqueData[[#This Row],[TAT Utility]]+parameters!$J$22*TechniqueData[[#This Row],[Count Utility]]</f>
        <v>0.36666666666666664</v>
      </c>
      <c r="AQ595" s="37">
        <f>(TechniqueData[[#This Row],[Total Top Att&amp;ck Score ]]-parameters!$D$19)/(parameters!$D$20-parameters!$D$19)</f>
        <v>122.00396825396825</v>
      </c>
      <c r="AR595" s="37">
        <f>IF(TechniqueData[[#This Row],[TAT Utility (unclipped)]]&gt;1,1, IF(TechniqueData[[#This Row],[TAT Utility (unclipped)]]&lt;0,0, TechniqueData[[#This Row],[TAT Utility (unclipped)]]) )</f>
        <v>1</v>
      </c>
      <c r="AS595" s="37">
        <f>(TechniqueData[[#This Row],[Ransomware (Total '# of ATT&amp;CK Observations)]]-parameters!$D$21)/(parameters!$D$22-parameters!$D$21)</f>
        <v>9.5238095238095233E-2</v>
      </c>
      <c r="AT595" s="37">
        <f>IF(TechniqueData[[#This Row],[Count Utility (unclipped)]]&gt;1,1, IF(TechniqueData[[#This Row],[Count Utility (unclipped)]]&lt;0,0, TechniqueData[[#This Row],[Count Utility (unclipped)]]) )</f>
        <v>9.5238095238095233E-2</v>
      </c>
      <c r="AU59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5.8573318216175352</v>
      </c>
    </row>
    <row r="596" spans="1:47" ht="17" x14ac:dyDescent="0.2">
      <c r="A596" s="37">
        <f>parameters!$J$21*TechniqueData[[#This Row],[TAT Utility]]+parameters!$J$22*TechniqueData[[#This Row],[Count Utility]]</f>
        <v>0.3</v>
      </c>
      <c r="B596" s="37">
        <f t="shared" si="9"/>
        <v>236.9</v>
      </c>
      <c r="C596" s="37" t="s">
        <v>3823</v>
      </c>
      <c r="D596" s="58" t="s">
        <v>1934</v>
      </c>
      <c r="E596" s="37" t="s">
        <v>3810</v>
      </c>
      <c r="F596" s="37">
        <v>1</v>
      </c>
      <c r="G596" s="37">
        <v>1</v>
      </c>
      <c r="H596" s="37">
        <f>parameters!$J$10*TechniqueData[[#This Row],[Before Utility]]+parameters!$J$11*TechniqueData[[#This Row],[After Utility]]</f>
        <v>0.1</v>
      </c>
      <c r="I596" s="37">
        <f>(TechniqueData[[#This Row],[Num. TID Before]]-parameters!$D$8)/(parameters!$D$9-parameters!$D$8)</f>
        <v>0.1</v>
      </c>
      <c r="J596" s="37">
        <f>IF(TechniqueData[[#This Row],[Before Utility (unclipped)]]&gt;1,1, IF(TechniqueData[[#This Row],[Before Utility (unclipped)]]&lt;0,0, TechniqueData[[#This Row],[Before Utility (unclipped)]]))</f>
        <v>0.1</v>
      </c>
      <c r="K596" s="37">
        <f>(TechniqueData[[#This Row],[Num. TID After]]-parameters!$D$10)/(parameters!$D$11-parameters!$D$10)</f>
        <v>0.1</v>
      </c>
      <c r="L596" s="37">
        <f>IF(TechniqueData[[#This Row],[After Utility (unclipped)]]&gt;1,1, IF(TechniqueData[[#This Row],[After Utility (unclipped)]]&lt;0,0, TechniqueData[[#This Row],[After Utility (unclipped)]]))</f>
        <v>0.1</v>
      </c>
      <c r="M596" s="37">
        <v>0</v>
      </c>
      <c r="N596" s="68">
        <v>0</v>
      </c>
      <c r="O596" s="68">
        <v>0</v>
      </c>
      <c r="P596" s="68">
        <v>0</v>
      </c>
      <c r="Q596" s="68">
        <v>0</v>
      </c>
      <c r="R596" s="69"/>
      <c r="S596" s="69"/>
      <c r="T596" s="69"/>
      <c r="U596" s="69"/>
      <c r="V596" s="37">
        <f>parameters!$J$4*TechniqueData[[#This Row],[Mitigations Utility]] + parameters!$J$5*TechniqueData[[#This Row],[Detections Utility]]</f>
        <v>0</v>
      </c>
      <c r="W596" s="37"/>
      <c r="X596" s="37"/>
      <c r="Y596" s="37"/>
      <c r="Z596" s="37"/>
      <c r="AA596" s="37"/>
      <c r="AB596" s="37"/>
      <c r="AC596" s="37"/>
      <c r="AD596" s="58" t="s">
        <v>227</v>
      </c>
      <c r="AE596" s="37" t="str" cm="1">
        <f t="array" ref="AE596">IF(SUMPRODUCT(--(NOT(ISERR(SEARCH({"Process","Command","Script","WMI","Module","Pipe","Service"},AD596)))))&gt;0,"1","0")</f>
        <v>0</v>
      </c>
      <c r="AF596" s="37">
        <v>592</v>
      </c>
      <c r="AG596" s="37" t="str" cm="1">
        <f t="array" ref="AG596">IF(SUMPRODUCT(--(NOT(ISERR(SEARCH({"Network","Firewall"},AD596)))))&gt;0,"1","0")</f>
        <v>0</v>
      </c>
      <c r="AH596" s="37">
        <v>592</v>
      </c>
      <c r="AI596" s="37" t="str" cm="1">
        <f t="array" ref="AI596">IF(SUMPRODUCT(--(NOT(ISERR(SEARCH({"File","Group","Logon","Schedule","User","Registry","Active","Application"},AD596)))))&gt;0,"1","0")</f>
        <v>1</v>
      </c>
      <c r="AJ596" s="37">
        <v>592</v>
      </c>
      <c r="AK596" s="37" t="str" cm="1">
        <f t="array" ref="AK596">IF(SUMPRODUCT(--(NOT(ISERR(SEARCH({"Cloud","Cluster","Container","Image","Instance","Pod","Snapshot","Volume"},AD596)))))&gt;0,"1","0")</f>
        <v>0</v>
      </c>
      <c r="AL596" s="37">
        <v>592</v>
      </c>
      <c r="AM596" s="37" t="str" cm="1">
        <f t="array" ref="AM596">IF(SUMPRODUCT(--(NOT(ISERR(SEARCH({"Drive","Firmware","Host","Kernel"},AD596)))))&gt;0,"1","0")</f>
        <v>0</v>
      </c>
      <c r="AN596" s="37"/>
      <c r="AO596" s="37"/>
      <c r="AP596" s="37">
        <f>parameters!$J$21*TechniqueData[[#This Row],[TAT Utility]]+parameters!$J$22*TechniqueData[[#This Row],[Count Utility]]</f>
        <v>0.3</v>
      </c>
      <c r="AQ596" s="37">
        <f>(TechniqueData[[#This Row],[Total Top Att&amp;ck Score ]]-parameters!$D$19)/(parameters!$D$20-parameters!$D$19)</f>
        <v>78.966666666666669</v>
      </c>
      <c r="AR596" s="37">
        <f>IF(TechniqueData[[#This Row],[TAT Utility (unclipped)]]&gt;1,1, IF(TechniqueData[[#This Row],[TAT Utility (unclipped)]]&lt;0,0, TechniqueData[[#This Row],[TAT Utility (unclipped)]]) )</f>
        <v>1</v>
      </c>
      <c r="AS596" s="37">
        <f>(TechniqueData[[#This Row],[Ransomware (Total '# of ATT&amp;CK Observations)]]-parameters!$D$21)/(parameters!$D$22-parameters!$D$21)</f>
        <v>0</v>
      </c>
      <c r="AT596" s="37">
        <f>IF(TechniqueData[[#This Row],[Count Utility (unclipped)]]&gt;1,1, IF(TechniqueData[[#This Row],[Count Utility (unclipped)]]&lt;0,0, TechniqueData[[#This Row],[Count Utility (unclipped)]]) )</f>
        <v>0</v>
      </c>
      <c r="AU59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7" spans="1:47" ht="34" x14ac:dyDescent="0.2">
      <c r="A597" s="37">
        <f>parameters!$J$21*TechniqueData[[#This Row],[TAT Utility]]+parameters!$J$22*TechniqueData[[#This Row],[Count Utility]]</f>
        <v>0.3</v>
      </c>
      <c r="B597" s="37">
        <f t="shared" si="9"/>
        <v>841.84977399999991</v>
      </c>
      <c r="C597" s="37" t="s">
        <v>1940</v>
      </c>
      <c r="D597" s="58" t="s">
        <v>1941</v>
      </c>
      <c r="E597" s="37"/>
      <c r="F597" s="37">
        <v>1</v>
      </c>
      <c r="G597" s="37">
        <v>0</v>
      </c>
      <c r="H597" s="37">
        <f>parameters!$J$10*TechniqueData[[#This Row],[Before Utility]]+parameters!$J$11*TechniqueData[[#This Row],[After Utility]]</f>
        <v>0.05</v>
      </c>
      <c r="I597" s="37">
        <f>(TechniqueData[[#This Row],[Num. TID Before]]-parameters!$D$8)/(parameters!$D$9-parameters!$D$8)</f>
        <v>0.1</v>
      </c>
      <c r="J597" s="37">
        <f>IF(TechniqueData[[#This Row],[Before Utility (unclipped)]]&gt;1,1, IF(TechniqueData[[#This Row],[Before Utility (unclipped)]]&lt;0,0, TechniqueData[[#This Row],[Before Utility (unclipped)]]))</f>
        <v>0.1</v>
      </c>
      <c r="K597" s="37">
        <f>(TechniqueData[[#This Row],[Num. TID After]]-parameters!$D$10)/(parameters!$D$11-parameters!$D$10)</f>
        <v>0</v>
      </c>
      <c r="L597" s="37">
        <f>IF(TechniqueData[[#This Row],[After Utility (unclipped)]]&gt;1,1, IF(TechniqueData[[#This Row],[After Utility (unclipped)]]&lt;0,0, TechniqueData[[#This Row],[After Utility (unclipped)]]))</f>
        <v>0</v>
      </c>
      <c r="M597" s="37">
        <v>0</v>
      </c>
      <c r="N597" s="68">
        <v>0</v>
      </c>
      <c r="O597" s="68">
        <v>0</v>
      </c>
      <c r="P597" s="68">
        <v>0</v>
      </c>
      <c r="Q597" s="68">
        <v>0</v>
      </c>
      <c r="R597" s="69" t="s">
        <v>1942</v>
      </c>
      <c r="S597" s="69">
        <v>14</v>
      </c>
      <c r="T597" s="69" t="s">
        <v>1943</v>
      </c>
      <c r="U597" s="69">
        <v>18</v>
      </c>
      <c r="V597" s="37">
        <f>parameters!$J$4*TechniqueData[[#This Row],[Mitigations Utility]] + parameters!$J$5*TechniqueData[[#This Row],[Detections Utility]]</f>
        <v>0.30476180952380949</v>
      </c>
      <c r="W597" s="37">
        <v>32</v>
      </c>
      <c r="X597" s="37">
        <v>0.58181799999999995</v>
      </c>
      <c r="Y597" s="37">
        <v>0.58181799999999995</v>
      </c>
      <c r="Z597" s="37">
        <v>0</v>
      </c>
      <c r="AA597" s="37">
        <v>0</v>
      </c>
      <c r="AB597" s="37">
        <v>0</v>
      </c>
      <c r="AC597" s="37"/>
      <c r="AD597" s="58" t="s">
        <v>526</v>
      </c>
      <c r="AE597" s="37" t="str" cm="1">
        <f t="array" ref="AE597">IF(SUMPRODUCT(--(NOT(ISERR(SEARCH({"Process","Command","Script","WMI","Module","Pipe","Service"},AD597)))))&gt;0,"1","0")</f>
        <v>0</v>
      </c>
      <c r="AF597" s="37">
        <v>593</v>
      </c>
      <c r="AG597" s="37" t="str" cm="1">
        <f t="array" ref="AG597">IF(SUMPRODUCT(--(NOT(ISERR(SEARCH({"Network","Firewall"},AD597)))))&gt;0,"1","0")</f>
        <v>1</v>
      </c>
      <c r="AH597" s="37">
        <v>593</v>
      </c>
      <c r="AI597" s="37" t="str" cm="1">
        <f t="array" ref="AI597">IF(SUMPRODUCT(--(NOT(ISERR(SEARCH({"File","Group","Logon","Schedule","User","Registry","Active","Application"},AD597)))))&gt;0,"1","0")</f>
        <v>0</v>
      </c>
      <c r="AJ597" s="37">
        <v>593</v>
      </c>
      <c r="AK597" s="37" t="str" cm="1">
        <f t="array" ref="AK597">IF(SUMPRODUCT(--(NOT(ISERR(SEARCH({"Cloud","Cluster","Container","Image","Instance","Pod","Snapshot","Volume"},AD597)))))&gt;0,"1","0")</f>
        <v>0</v>
      </c>
      <c r="AL597" s="37">
        <v>593</v>
      </c>
      <c r="AM597" s="37" t="str" cm="1">
        <f t="array" ref="AM597">IF(SUMPRODUCT(--(NOT(ISERR(SEARCH({"Drive","Firmware","Host","Kernel"},AD597)))))&gt;0,"1","0")</f>
        <v>0</v>
      </c>
      <c r="AN597" s="37">
        <v>0</v>
      </c>
      <c r="AO597" s="37">
        <v>0</v>
      </c>
      <c r="AP597" s="37">
        <f>parameters!$J$21*TechniqueData[[#This Row],[TAT Utility]]+parameters!$J$22*TechniqueData[[#This Row],[Count Utility]]</f>
        <v>0.3</v>
      </c>
      <c r="AQ597" s="37">
        <f>(TechniqueData[[#This Row],[Total Top Att&amp;ck Score ]]-parameters!$D$19)/(parameters!$D$20-parameters!$D$19)</f>
        <v>280.6165913333333</v>
      </c>
      <c r="AR597" s="37">
        <f>IF(TechniqueData[[#This Row],[TAT Utility (unclipped)]]&gt;1,1, IF(TechniqueData[[#This Row],[TAT Utility (unclipped)]]&lt;0,0, TechniqueData[[#This Row],[TAT Utility (unclipped)]]) )</f>
        <v>1</v>
      </c>
      <c r="AS597" s="37">
        <f>(TechniqueData[[#This Row],[Ransomware (Total '# of ATT&amp;CK Observations)]]-parameters!$D$21)/(parameters!$D$22-parameters!$D$21)</f>
        <v>0</v>
      </c>
      <c r="AT597" s="37">
        <f>IF(TechniqueData[[#This Row],[Count Utility (unclipped)]]&gt;1,1, IF(TechniqueData[[#This Row],[Count Utility (unclipped)]]&lt;0,0, TechniqueData[[#This Row],[Count Utility (unclipped)]]) )</f>
        <v>0</v>
      </c>
      <c r="AU59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8" spans="1:47" ht="34" x14ac:dyDescent="0.2">
      <c r="A598" s="37">
        <f>parameters!$J$21*TechniqueData[[#This Row],[TAT Utility]]+parameters!$J$22*TechniqueData[[#This Row],[Count Utility]]</f>
        <v>0.3</v>
      </c>
      <c r="B598" s="37">
        <f t="shared" si="9"/>
        <v>854.58786885714267</v>
      </c>
      <c r="C598" s="37" t="s">
        <v>1944</v>
      </c>
      <c r="D598" s="58" t="s">
        <v>1941</v>
      </c>
      <c r="E598" s="37" t="s">
        <v>1945</v>
      </c>
      <c r="F598" s="37">
        <v>1</v>
      </c>
      <c r="G598" s="37">
        <v>0</v>
      </c>
      <c r="H598" s="37">
        <f>parameters!$J$10*TechniqueData[[#This Row],[Before Utility]]+parameters!$J$11*TechniqueData[[#This Row],[After Utility]]</f>
        <v>0.05</v>
      </c>
      <c r="I598" s="37">
        <f>(TechniqueData[[#This Row],[Num. TID Before]]-parameters!$D$8)/(parameters!$D$9-parameters!$D$8)</f>
        <v>0.1</v>
      </c>
      <c r="J598" s="37">
        <f>IF(TechniqueData[[#This Row],[Before Utility (unclipped)]]&gt;1,1, IF(TechniqueData[[#This Row],[Before Utility (unclipped)]]&lt;0,0, TechniqueData[[#This Row],[Before Utility (unclipped)]]))</f>
        <v>0.1</v>
      </c>
      <c r="K598" s="37">
        <f>(TechniqueData[[#This Row],[Num. TID After]]-parameters!$D$10)/(parameters!$D$11-parameters!$D$10)</f>
        <v>0</v>
      </c>
      <c r="L598" s="37">
        <f>IF(TechniqueData[[#This Row],[After Utility (unclipped)]]&gt;1,1, IF(TechniqueData[[#This Row],[After Utility (unclipped)]]&lt;0,0, TechniqueData[[#This Row],[After Utility (unclipped)]]))</f>
        <v>0</v>
      </c>
      <c r="M598" s="37">
        <v>0</v>
      </c>
      <c r="N598" s="68">
        <v>0</v>
      </c>
      <c r="O598" s="68">
        <v>1</v>
      </c>
      <c r="P598" s="68">
        <v>0</v>
      </c>
      <c r="Q598" s="68">
        <v>0</v>
      </c>
      <c r="R598" s="69" t="s">
        <v>1942</v>
      </c>
      <c r="S598" s="69">
        <v>14</v>
      </c>
      <c r="T598" s="69" t="s">
        <v>1943</v>
      </c>
      <c r="U598" s="69">
        <v>18</v>
      </c>
      <c r="V598" s="37">
        <f>parameters!$J$4*TechniqueData[[#This Row],[Mitigations Utility]] + parameters!$J$5*TechniqueData[[#This Row],[Detections Utility]]</f>
        <v>0.30952371428571424</v>
      </c>
      <c r="W598" s="37">
        <v>32</v>
      </c>
      <c r="X598" s="37">
        <v>0.58181799999999995</v>
      </c>
      <c r="Y598" s="37">
        <v>0.58181799999999995</v>
      </c>
      <c r="Z598" s="37">
        <v>1</v>
      </c>
      <c r="AA598" s="37">
        <v>0.01</v>
      </c>
      <c r="AB598" s="37">
        <v>0.01</v>
      </c>
      <c r="AC598" s="37"/>
      <c r="AD598" s="58" t="s">
        <v>526</v>
      </c>
      <c r="AE598" s="37" t="str" cm="1">
        <f t="array" ref="AE598">IF(SUMPRODUCT(--(NOT(ISERR(SEARCH({"Process","Command","Script","WMI","Module","Pipe","Service"},AD598)))))&gt;0,"1","0")</f>
        <v>0</v>
      </c>
      <c r="AF598" s="37">
        <v>594</v>
      </c>
      <c r="AG598" s="37" t="str" cm="1">
        <f t="array" ref="AG598">IF(SUMPRODUCT(--(NOT(ISERR(SEARCH({"Network","Firewall"},AD598)))))&gt;0,"1","0")</f>
        <v>1</v>
      </c>
      <c r="AH598" s="37">
        <v>594</v>
      </c>
      <c r="AI598" s="37" t="str" cm="1">
        <f t="array" ref="AI598">IF(SUMPRODUCT(--(NOT(ISERR(SEARCH({"File","Group","Logon","Schedule","User","Registry","Active","Application"},AD598)))))&gt;0,"1","0")</f>
        <v>0</v>
      </c>
      <c r="AJ598" s="37">
        <v>594</v>
      </c>
      <c r="AK598" s="37" t="str" cm="1">
        <f t="array" ref="AK598">IF(SUMPRODUCT(--(NOT(ISERR(SEARCH({"Cloud","Cluster","Container","Image","Instance","Pod","Snapshot","Volume"},AD598)))))&gt;0,"1","0")</f>
        <v>0</v>
      </c>
      <c r="AL598" s="37">
        <v>594</v>
      </c>
      <c r="AM598" s="37" t="str" cm="1">
        <f t="array" ref="AM598">IF(SUMPRODUCT(--(NOT(ISERR(SEARCH({"Drive","Firmware","Host","Kernel"},AD598)))))&gt;0,"1","0")</f>
        <v>0</v>
      </c>
      <c r="AN598" s="37">
        <v>0</v>
      </c>
      <c r="AO598" s="37">
        <v>0</v>
      </c>
      <c r="AP598" s="37">
        <f>parameters!$J$21*TechniqueData[[#This Row],[TAT Utility]]+parameters!$J$22*TechniqueData[[#This Row],[Count Utility]]</f>
        <v>0.3</v>
      </c>
      <c r="AQ598" s="37">
        <f>(TechniqueData[[#This Row],[Total Top Att&amp;ck Score ]]-parameters!$D$19)/(parameters!$D$20-parameters!$D$19)</f>
        <v>284.86262295238089</v>
      </c>
      <c r="AR598" s="37">
        <f>IF(TechniqueData[[#This Row],[TAT Utility (unclipped)]]&gt;1,1, IF(TechniqueData[[#This Row],[TAT Utility (unclipped)]]&lt;0,0, TechniqueData[[#This Row],[TAT Utility (unclipped)]]) )</f>
        <v>1</v>
      </c>
      <c r="AS598" s="37">
        <f>(TechniqueData[[#This Row],[Ransomware (Total '# of ATT&amp;CK Observations)]]-parameters!$D$21)/(parameters!$D$22-parameters!$D$21)</f>
        <v>0</v>
      </c>
      <c r="AT598" s="37">
        <f>IF(TechniqueData[[#This Row],[Count Utility (unclipped)]]&gt;1,1, IF(TechniqueData[[#This Row],[Count Utility (unclipped)]]&lt;0,0, TechniqueData[[#This Row],[Count Utility (unclipped)]]) )</f>
        <v>0</v>
      </c>
      <c r="AU59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9" spans="1:47" ht="17" x14ac:dyDescent="0.2">
      <c r="A599" s="37">
        <f>parameters!$J$21*TechniqueData[[#This Row],[TAT Utility]]+parameters!$J$22*TechniqueData[[#This Row],[Count Utility]]</f>
        <v>0.33333333333333331</v>
      </c>
      <c r="B599" s="37">
        <f t="shared" si="9"/>
        <v>119.05000000000001</v>
      </c>
      <c r="C599" s="37" t="s">
        <v>1946</v>
      </c>
      <c r="D599" s="58" t="s">
        <v>1947</v>
      </c>
      <c r="E599" s="37"/>
      <c r="F599" s="37">
        <v>1</v>
      </c>
      <c r="G599" s="37">
        <v>0</v>
      </c>
      <c r="H599" s="37">
        <f>parameters!$J$10*TechniqueData[[#This Row],[Before Utility]]+parameters!$J$11*TechniqueData[[#This Row],[After Utility]]</f>
        <v>0.05</v>
      </c>
      <c r="I599" s="37">
        <f>(TechniqueData[[#This Row],[Num. TID Before]]-parameters!$D$8)/(parameters!$D$9-parameters!$D$8)</f>
        <v>0.1</v>
      </c>
      <c r="J599" s="37">
        <f>IF(TechniqueData[[#This Row],[Before Utility (unclipped)]]&gt;1,1, IF(TechniqueData[[#This Row],[Before Utility (unclipped)]]&lt;0,0, TechniqueData[[#This Row],[Before Utility (unclipped)]]))</f>
        <v>0.1</v>
      </c>
      <c r="K599" s="37">
        <f>(TechniqueData[[#This Row],[Num. TID After]]-parameters!$D$10)/(parameters!$D$11-parameters!$D$10)</f>
        <v>0</v>
      </c>
      <c r="L599" s="37">
        <f>IF(TechniqueData[[#This Row],[After Utility (unclipped)]]&gt;1,1, IF(TechniqueData[[#This Row],[After Utility (unclipped)]]&lt;0,0, TechniqueData[[#This Row],[After Utility (unclipped)]]))</f>
        <v>0</v>
      </c>
      <c r="M599" s="37">
        <v>0</v>
      </c>
      <c r="N599" s="68">
        <v>0</v>
      </c>
      <c r="O599" s="68">
        <v>0</v>
      </c>
      <c r="P599" s="68">
        <v>0</v>
      </c>
      <c r="Q599" s="68">
        <v>0</v>
      </c>
      <c r="R599" s="69"/>
      <c r="S599" s="69">
        <v>0</v>
      </c>
      <c r="T599" s="69"/>
      <c r="U599" s="69">
        <v>0</v>
      </c>
      <c r="V599" s="37">
        <f>parameters!$J$4*TechniqueData[[#This Row],[Mitigations Utility]] + parameters!$J$5*TechniqueData[[#This Row],[Detections Utility]]</f>
        <v>0</v>
      </c>
      <c r="W599" s="37">
        <v>0</v>
      </c>
      <c r="X599" s="37">
        <v>0</v>
      </c>
      <c r="Y599" s="37">
        <v>0</v>
      </c>
      <c r="Z599" s="37">
        <v>0</v>
      </c>
      <c r="AA599" s="37">
        <v>0</v>
      </c>
      <c r="AB599" s="37">
        <v>0</v>
      </c>
      <c r="AC599" s="37"/>
      <c r="AD599" s="58" t="s">
        <v>393</v>
      </c>
      <c r="AE599" s="37" t="str" cm="1">
        <f t="array" ref="AE599">IF(SUMPRODUCT(--(NOT(ISERR(SEARCH({"Process","Command","Script","WMI","Module","Pipe","Service"},AD599)))))&gt;0,"1","0")</f>
        <v>0</v>
      </c>
      <c r="AF599" s="37">
        <v>595</v>
      </c>
      <c r="AG599" s="37" t="str" cm="1">
        <f t="array" ref="AG599">IF(SUMPRODUCT(--(NOT(ISERR(SEARCH({"Network","Firewall"},AD599)))))&gt;0,"1","0")</f>
        <v>0</v>
      </c>
      <c r="AH599" s="37">
        <v>595</v>
      </c>
      <c r="AI599" s="37" t="str" cm="1">
        <f t="array" ref="AI599">IF(SUMPRODUCT(--(NOT(ISERR(SEARCH({"File","Group","Logon","Schedule","User","Registry","Active","Application"},AD599)))))&gt;0,"1","0")</f>
        <v>1</v>
      </c>
      <c r="AJ599" s="37">
        <v>595</v>
      </c>
      <c r="AK599" s="37" t="str" cm="1">
        <f t="array" ref="AK599">IF(SUMPRODUCT(--(NOT(ISERR(SEARCH({"Cloud","Cluster","Container","Image","Instance","Pod","Snapshot","Volume"},AD599)))))&gt;0,"1","0")</f>
        <v>0</v>
      </c>
      <c r="AL599" s="37">
        <v>595</v>
      </c>
      <c r="AM599" s="37" t="str" cm="1">
        <f t="array" ref="AM599">IF(SUMPRODUCT(--(NOT(ISERR(SEARCH({"Drive","Firmware","Host","Kernel"},AD599)))))&gt;0,"1","0")</f>
        <v>0</v>
      </c>
      <c r="AN599" s="37">
        <v>0</v>
      </c>
      <c r="AO599" s="37">
        <v>1</v>
      </c>
      <c r="AP599" s="37">
        <f>parameters!$J$21*TechniqueData[[#This Row],[TAT Utility]]+parameters!$J$22*TechniqueData[[#This Row],[Count Utility]]</f>
        <v>0.33333333333333331</v>
      </c>
      <c r="AQ599" s="37">
        <f>(TechniqueData[[#This Row],[Total Top Att&amp;ck Score ]]-parameters!$D$19)/(parameters!$D$20-parameters!$D$19)</f>
        <v>39.683333333333337</v>
      </c>
      <c r="AR599" s="37">
        <f>IF(TechniqueData[[#This Row],[TAT Utility (unclipped)]]&gt;1,1, IF(TechniqueData[[#This Row],[TAT Utility (unclipped)]]&lt;0,0, TechniqueData[[#This Row],[TAT Utility (unclipped)]]) )</f>
        <v>1</v>
      </c>
      <c r="AS599" s="37">
        <f>(TechniqueData[[#This Row],[Ransomware (Total '# of ATT&amp;CK Observations)]]-parameters!$D$21)/(parameters!$D$22-parameters!$D$21)</f>
        <v>4.7619047619047616E-2</v>
      </c>
      <c r="AT599" s="37">
        <f>IF(TechniqueData[[#This Row],[Count Utility (unclipped)]]&gt;1,1, IF(TechniqueData[[#This Row],[Count Utility (unclipped)]]&lt;0,0, TechniqueData[[#This Row],[Count Utility (unclipped)]]) )</f>
        <v>4.7619047619047616E-2</v>
      </c>
      <c r="AU59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0.96865079365079376</v>
      </c>
    </row>
    <row r="600" spans="1:47" ht="17" x14ac:dyDescent="0.2">
      <c r="A600" s="37">
        <f>parameters!$J$21*TechniqueData[[#This Row],[TAT Utility]]+parameters!$J$22*TechniqueData[[#This Row],[Count Utility]]</f>
        <v>0.3</v>
      </c>
      <c r="B600" s="37">
        <f t="shared" si="9"/>
        <v>119.25</v>
      </c>
      <c r="C600" s="37" t="s">
        <v>1948</v>
      </c>
      <c r="D600" s="58" t="s">
        <v>1947</v>
      </c>
      <c r="E600" s="37" t="s">
        <v>1949</v>
      </c>
      <c r="F600" s="37">
        <v>1</v>
      </c>
      <c r="G600" s="37">
        <v>0</v>
      </c>
      <c r="H600" s="37">
        <f>parameters!$J$10*TechniqueData[[#This Row],[Before Utility]]+parameters!$J$11*TechniqueData[[#This Row],[After Utility]]</f>
        <v>0.05</v>
      </c>
      <c r="I600" s="37">
        <f>(TechniqueData[[#This Row],[Num. TID Before]]-parameters!$D$8)/(parameters!$D$9-parameters!$D$8)</f>
        <v>0.1</v>
      </c>
      <c r="J600" s="37">
        <f>IF(TechniqueData[[#This Row],[Before Utility (unclipped)]]&gt;1,1, IF(TechniqueData[[#This Row],[Before Utility (unclipped)]]&lt;0,0, TechniqueData[[#This Row],[Before Utility (unclipped)]]))</f>
        <v>0.1</v>
      </c>
      <c r="K600" s="37">
        <f>(TechniqueData[[#This Row],[Num. TID After]]-parameters!$D$10)/(parameters!$D$11-parameters!$D$10)</f>
        <v>0</v>
      </c>
      <c r="L600" s="37">
        <f>IF(TechniqueData[[#This Row],[After Utility (unclipped)]]&gt;1,1, IF(TechniqueData[[#This Row],[After Utility (unclipped)]]&lt;0,0, TechniqueData[[#This Row],[After Utility (unclipped)]]))</f>
        <v>0</v>
      </c>
      <c r="M600" s="37">
        <v>0</v>
      </c>
      <c r="N600" s="68">
        <v>0</v>
      </c>
      <c r="O600" s="68">
        <v>0</v>
      </c>
      <c r="P600" s="68">
        <v>0</v>
      </c>
      <c r="Q600" s="68">
        <v>0</v>
      </c>
      <c r="R600" s="69"/>
      <c r="S600" s="69">
        <v>0</v>
      </c>
      <c r="T600" s="69"/>
      <c r="U600" s="69">
        <v>0</v>
      </c>
      <c r="V600" s="37">
        <f>parameters!$J$4*TechniqueData[[#This Row],[Mitigations Utility]] + parameters!$J$5*TechniqueData[[#This Row],[Detections Utility]]</f>
        <v>0</v>
      </c>
      <c r="W600" s="37">
        <v>0</v>
      </c>
      <c r="X600" s="37">
        <v>0</v>
      </c>
      <c r="Y600" s="37">
        <v>0</v>
      </c>
      <c r="Z600" s="37">
        <v>0</v>
      </c>
      <c r="AA600" s="37">
        <v>0</v>
      </c>
      <c r="AB600" s="37">
        <v>0</v>
      </c>
      <c r="AC600" s="37"/>
      <c r="AD600" s="58" t="s">
        <v>393</v>
      </c>
      <c r="AE600" s="37" t="str" cm="1">
        <f t="array" ref="AE600">IF(SUMPRODUCT(--(NOT(ISERR(SEARCH({"Process","Command","Script","WMI","Module","Pipe","Service"},AD600)))))&gt;0,"1","0")</f>
        <v>0</v>
      </c>
      <c r="AF600" s="37">
        <v>596</v>
      </c>
      <c r="AG600" s="37" t="str" cm="1">
        <f t="array" ref="AG600">IF(SUMPRODUCT(--(NOT(ISERR(SEARCH({"Network","Firewall"},AD600)))))&gt;0,"1","0")</f>
        <v>0</v>
      </c>
      <c r="AH600" s="37">
        <v>596</v>
      </c>
      <c r="AI600" s="37" t="str" cm="1">
        <f t="array" ref="AI600">IF(SUMPRODUCT(--(NOT(ISERR(SEARCH({"File","Group","Logon","Schedule","User","Registry","Active","Application"},AD600)))))&gt;0,"1","0")</f>
        <v>1</v>
      </c>
      <c r="AJ600" s="37">
        <v>596</v>
      </c>
      <c r="AK600" s="37" t="str" cm="1">
        <f t="array" ref="AK600">IF(SUMPRODUCT(--(NOT(ISERR(SEARCH({"Cloud","Cluster","Container","Image","Instance","Pod","Snapshot","Volume"},AD600)))))&gt;0,"1","0")</f>
        <v>0</v>
      </c>
      <c r="AL600" s="37">
        <v>596</v>
      </c>
      <c r="AM600" s="37" t="str" cm="1">
        <f t="array" ref="AM600">IF(SUMPRODUCT(--(NOT(ISERR(SEARCH({"Drive","Firmware","Host","Kernel"},AD600)))))&gt;0,"1","0")</f>
        <v>0</v>
      </c>
      <c r="AN600" s="37">
        <v>0</v>
      </c>
      <c r="AO600" s="37">
        <v>0</v>
      </c>
      <c r="AP600" s="37">
        <f>parameters!$J$21*TechniqueData[[#This Row],[TAT Utility]]+parameters!$J$22*TechniqueData[[#This Row],[Count Utility]]</f>
        <v>0.3</v>
      </c>
      <c r="AQ600" s="37">
        <f>(TechniqueData[[#This Row],[Total Top Att&amp;ck Score ]]-parameters!$D$19)/(parameters!$D$20-parameters!$D$19)</f>
        <v>39.75</v>
      </c>
      <c r="AR600" s="37">
        <f>IF(TechniqueData[[#This Row],[TAT Utility (unclipped)]]&gt;1,1, IF(TechniqueData[[#This Row],[TAT Utility (unclipped)]]&lt;0,0, TechniqueData[[#This Row],[TAT Utility (unclipped)]]) )</f>
        <v>1</v>
      </c>
      <c r="AS600" s="37">
        <f>(TechniqueData[[#This Row],[Ransomware (Total '# of ATT&amp;CK Observations)]]-parameters!$D$21)/(parameters!$D$22-parameters!$D$21)</f>
        <v>0</v>
      </c>
      <c r="AT600" s="37">
        <f>IF(TechniqueData[[#This Row],[Count Utility (unclipped)]]&gt;1,1, IF(TechniqueData[[#This Row],[Count Utility (unclipped)]]&lt;0,0, TechniqueData[[#This Row],[Count Utility (unclipped)]]) )</f>
        <v>0</v>
      </c>
      <c r="AU60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1" spans="1:47" ht="17" x14ac:dyDescent="0.2">
      <c r="A601" s="37">
        <f>parameters!$J$21*TechniqueData[[#This Row],[TAT Utility]]+parameters!$J$22*TechniqueData[[#This Row],[Count Utility]]</f>
        <v>0.33333333333333331</v>
      </c>
      <c r="B601" s="37">
        <f t="shared" si="9"/>
        <v>119.45</v>
      </c>
      <c r="C601" s="37" t="s">
        <v>1950</v>
      </c>
      <c r="D601" s="58" t="s">
        <v>1947</v>
      </c>
      <c r="E601" s="37" t="s">
        <v>1951</v>
      </c>
      <c r="F601" s="37">
        <v>1</v>
      </c>
      <c r="G601" s="37">
        <v>0</v>
      </c>
      <c r="H601" s="37">
        <f>parameters!$J$10*TechniqueData[[#This Row],[Before Utility]]+parameters!$J$11*TechniqueData[[#This Row],[After Utility]]</f>
        <v>0.05</v>
      </c>
      <c r="I601" s="37">
        <f>(TechniqueData[[#This Row],[Num. TID Before]]-parameters!$D$8)/(parameters!$D$9-parameters!$D$8)</f>
        <v>0.1</v>
      </c>
      <c r="J601" s="37">
        <f>IF(TechniqueData[[#This Row],[Before Utility (unclipped)]]&gt;1,1, IF(TechniqueData[[#This Row],[Before Utility (unclipped)]]&lt;0,0, TechniqueData[[#This Row],[Before Utility (unclipped)]]))</f>
        <v>0.1</v>
      </c>
      <c r="K601" s="37">
        <f>(TechniqueData[[#This Row],[Num. TID After]]-parameters!$D$10)/(parameters!$D$11-parameters!$D$10)</f>
        <v>0</v>
      </c>
      <c r="L601" s="37">
        <f>IF(TechniqueData[[#This Row],[After Utility (unclipped)]]&gt;1,1, IF(TechniqueData[[#This Row],[After Utility (unclipped)]]&lt;0,0, TechniqueData[[#This Row],[After Utility (unclipped)]]))</f>
        <v>0</v>
      </c>
      <c r="M601" s="37">
        <v>0</v>
      </c>
      <c r="N601" s="68">
        <v>0</v>
      </c>
      <c r="O601" s="68">
        <v>0</v>
      </c>
      <c r="P601" s="68">
        <v>0</v>
      </c>
      <c r="Q601" s="68">
        <v>0</v>
      </c>
      <c r="R601" s="69"/>
      <c r="S601" s="69">
        <v>0</v>
      </c>
      <c r="T601" s="69"/>
      <c r="U601" s="69">
        <v>0</v>
      </c>
      <c r="V601" s="37">
        <f>parameters!$J$4*TechniqueData[[#This Row],[Mitigations Utility]] + parameters!$J$5*TechniqueData[[#This Row],[Detections Utility]]</f>
        <v>0</v>
      </c>
      <c r="W601" s="37">
        <v>0</v>
      </c>
      <c r="X601" s="37">
        <v>0</v>
      </c>
      <c r="Y601" s="37">
        <v>0</v>
      </c>
      <c r="Z601" s="37">
        <v>0</v>
      </c>
      <c r="AA601" s="37">
        <v>0</v>
      </c>
      <c r="AB601" s="37">
        <v>0</v>
      </c>
      <c r="AC601" s="37"/>
      <c r="AD601" s="58" t="s">
        <v>393</v>
      </c>
      <c r="AE601" s="37" t="str" cm="1">
        <f t="array" ref="AE601">IF(SUMPRODUCT(--(NOT(ISERR(SEARCH({"Process","Command","Script","WMI","Module","Pipe","Service"},AD601)))))&gt;0,"1","0")</f>
        <v>0</v>
      </c>
      <c r="AF601" s="37">
        <v>597</v>
      </c>
      <c r="AG601" s="37" t="str" cm="1">
        <f t="array" ref="AG601">IF(SUMPRODUCT(--(NOT(ISERR(SEARCH({"Network","Firewall"},AD601)))))&gt;0,"1","0")</f>
        <v>0</v>
      </c>
      <c r="AH601" s="37">
        <v>597</v>
      </c>
      <c r="AI601" s="37" t="str" cm="1">
        <f t="array" ref="AI601">IF(SUMPRODUCT(--(NOT(ISERR(SEARCH({"File","Group","Logon","Schedule","User","Registry","Active","Application"},AD601)))))&gt;0,"1","0")</f>
        <v>1</v>
      </c>
      <c r="AJ601" s="37">
        <v>597</v>
      </c>
      <c r="AK601" s="37" t="str" cm="1">
        <f t="array" ref="AK601">IF(SUMPRODUCT(--(NOT(ISERR(SEARCH({"Cloud","Cluster","Container","Image","Instance","Pod","Snapshot","Volume"},AD601)))))&gt;0,"1","0")</f>
        <v>0</v>
      </c>
      <c r="AL601" s="37">
        <v>597</v>
      </c>
      <c r="AM601" s="37" t="str" cm="1">
        <f t="array" ref="AM601">IF(SUMPRODUCT(--(NOT(ISERR(SEARCH({"Drive","Firmware","Host","Kernel"},AD601)))))&gt;0,"1","0")</f>
        <v>0</v>
      </c>
      <c r="AN601" s="37">
        <v>0</v>
      </c>
      <c r="AO601" s="37">
        <v>1</v>
      </c>
      <c r="AP601" s="37">
        <f>parameters!$J$21*TechniqueData[[#This Row],[TAT Utility]]+parameters!$J$22*TechniqueData[[#This Row],[Count Utility]]</f>
        <v>0.33333333333333331</v>
      </c>
      <c r="AQ601" s="37">
        <f>(TechniqueData[[#This Row],[Total Top Att&amp;ck Score ]]-parameters!$D$19)/(parameters!$D$20-parameters!$D$19)</f>
        <v>39.81666666666667</v>
      </c>
      <c r="AR601" s="37">
        <f>IF(TechniqueData[[#This Row],[TAT Utility (unclipped)]]&gt;1,1, IF(TechniqueData[[#This Row],[TAT Utility (unclipped)]]&lt;0,0, TechniqueData[[#This Row],[TAT Utility (unclipped)]]) )</f>
        <v>1</v>
      </c>
      <c r="AS601" s="37">
        <f>(TechniqueData[[#This Row],[Ransomware (Total '# of ATT&amp;CK Observations)]]-parameters!$D$21)/(parameters!$D$22-parameters!$D$21)</f>
        <v>4.7619047619047616E-2</v>
      </c>
      <c r="AT601" s="37">
        <f>IF(TechniqueData[[#This Row],[Count Utility (unclipped)]]&gt;1,1, IF(TechniqueData[[#This Row],[Count Utility (unclipped)]]&lt;0,0, TechniqueData[[#This Row],[Count Utility (unclipped)]]) )</f>
        <v>4.7619047619047616E-2</v>
      </c>
      <c r="AU60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0.97182539682539693</v>
      </c>
    </row>
    <row r="602" spans="1:47" ht="17" x14ac:dyDescent="0.2">
      <c r="A602" s="37">
        <f>parameters!$J$21*TechniqueData[[#This Row],[TAT Utility]]+parameters!$J$22*TechniqueData[[#This Row],[Count Utility]]</f>
        <v>0.3</v>
      </c>
      <c r="B602" s="37">
        <f t="shared" si="9"/>
        <v>1105.3379812857145</v>
      </c>
      <c r="C602" s="37" t="s">
        <v>1952</v>
      </c>
      <c r="D602" s="58" t="s">
        <v>1953</v>
      </c>
      <c r="E602" s="37"/>
      <c r="F602" s="37">
        <v>1</v>
      </c>
      <c r="G602" s="37">
        <v>1</v>
      </c>
      <c r="H602" s="37">
        <f>parameters!$J$10*TechniqueData[[#This Row],[Before Utility]]+parameters!$J$11*TechniqueData[[#This Row],[After Utility]]</f>
        <v>0.1</v>
      </c>
      <c r="I602" s="37">
        <f>(TechniqueData[[#This Row],[Num. TID Before]]-parameters!$D$8)/(parameters!$D$9-parameters!$D$8)</f>
        <v>0.1</v>
      </c>
      <c r="J602" s="37">
        <f>IF(TechniqueData[[#This Row],[Before Utility (unclipped)]]&gt;1,1, IF(TechniqueData[[#This Row],[Before Utility (unclipped)]]&lt;0,0, TechniqueData[[#This Row],[Before Utility (unclipped)]]))</f>
        <v>0.1</v>
      </c>
      <c r="K602" s="37">
        <f>(TechniqueData[[#This Row],[Num. TID After]]-parameters!$D$10)/(parameters!$D$11-parameters!$D$10)</f>
        <v>0.1</v>
      </c>
      <c r="L602" s="37">
        <f>IF(TechniqueData[[#This Row],[After Utility (unclipped)]]&gt;1,1, IF(TechniqueData[[#This Row],[After Utility (unclipped)]]&lt;0,0, TechniqueData[[#This Row],[After Utility (unclipped)]]))</f>
        <v>0.1</v>
      </c>
      <c r="M602" s="37">
        <v>0</v>
      </c>
      <c r="N602" s="68">
        <v>0</v>
      </c>
      <c r="O602" s="68">
        <v>0</v>
      </c>
      <c r="P602" s="68">
        <v>0</v>
      </c>
      <c r="Q602" s="68">
        <v>0</v>
      </c>
      <c r="R602" s="69"/>
      <c r="S602" s="69">
        <v>12</v>
      </c>
      <c r="T602" s="69" t="s">
        <v>1954</v>
      </c>
      <c r="U602" s="69">
        <v>26</v>
      </c>
      <c r="V602" s="37">
        <f>parameters!$J$4*TechniqueData[[#This Row],[Mitigations Utility]] + parameters!$J$5*TechniqueData[[#This Row],[Detections Utility]]</f>
        <v>0.3619047142857143</v>
      </c>
      <c r="W602" s="37">
        <v>38</v>
      </c>
      <c r="X602" s="37">
        <v>0.690909</v>
      </c>
      <c r="Y602" s="37">
        <v>0.690909</v>
      </c>
      <c r="Z602" s="37">
        <v>0</v>
      </c>
      <c r="AA602" s="37">
        <v>0</v>
      </c>
      <c r="AB602" s="37">
        <v>0</v>
      </c>
      <c r="AC602" s="37"/>
      <c r="AD602" s="58" t="s">
        <v>393</v>
      </c>
      <c r="AE602" s="37" t="str" cm="1">
        <f t="array" ref="AE602">IF(SUMPRODUCT(--(NOT(ISERR(SEARCH({"Process","Command","Script","WMI","Module","Pipe","Service"},AD602)))))&gt;0,"1","0")</f>
        <v>0</v>
      </c>
      <c r="AF602" s="37">
        <v>598</v>
      </c>
      <c r="AG602" s="37" t="str" cm="1">
        <f t="array" ref="AG602">IF(SUMPRODUCT(--(NOT(ISERR(SEARCH({"Network","Firewall"},AD602)))))&gt;0,"1","0")</f>
        <v>0</v>
      </c>
      <c r="AH602" s="37">
        <v>598</v>
      </c>
      <c r="AI602" s="37" t="str" cm="1">
        <f t="array" ref="AI602">IF(SUMPRODUCT(--(NOT(ISERR(SEARCH({"File","Group","Logon","Schedule","User","Registry","Active","Application"},AD602)))))&gt;0,"1","0")</f>
        <v>1</v>
      </c>
      <c r="AJ602" s="37">
        <v>598</v>
      </c>
      <c r="AK602" s="37" t="str" cm="1">
        <f t="array" ref="AK602">IF(SUMPRODUCT(--(NOT(ISERR(SEARCH({"Cloud","Cluster","Container","Image","Instance","Pod","Snapshot","Volume"},AD602)))))&gt;0,"1","0")</f>
        <v>0</v>
      </c>
      <c r="AL602" s="37">
        <v>598</v>
      </c>
      <c r="AM602" s="37" t="str" cm="1">
        <f t="array" ref="AM602">IF(SUMPRODUCT(--(NOT(ISERR(SEARCH({"Drive","Firmware","Host","Kernel"},AD602)))))&gt;0,"1","0")</f>
        <v>0</v>
      </c>
      <c r="AN602" s="37">
        <v>0</v>
      </c>
      <c r="AO602" s="37">
        <v>0</v>
      </c>
      <c r="AP602" s="37">
        <f>parameters!$J$21*TechniqueData[[#This Row],[TAT Utility]]+parameters!$J$22*TechniqueData[[#This Row],[Count Utility]]</f>
        <v>0.3</v>
      </c>
      <c r="AQ602" s="37">
        <f>(TechniqueData[[#This Row],[Total Top Att&amp;ck Score ]]-parameters!$D$19)/(parameters!$D$20-parameters!$D$19)</f>
        <v>368.44599376190484</v>
      </c>
      <c r="AR602" s="37">
        <f>IF(TechniqueData[[#This Row],[TAT Utility (unclipped)]]&gt;1,1, IF(TechniqueData[[#This Row],[TAT Utility (unclipped)]]&lt;0,0, TechniqueData[[#This Row],[TAT Utility (unclipped)]]) )</f>
        <v>1</v>
      </c>
      <c r="AS602" s="37">
        <f>(TechniqueData[[#This Row],[Ransomware (Total '# of ATT&amp;CK Observations)]]-parameters!$D$21)/(parameters!$D$22-parameters!$D$21)</f>
        <v>0</v>
      </c>
      <c r="AT602" s="37">
        <f>IF(TechniqueData[[#This Row],[Count Utility (unclipped)]]&gt;1,1, IF(TechniqueData[[#This Row],[Count Utility (unclipped)]]&lt;0,0, TechniqueData[[#This Row],[Count Utility (unclipped)]]) )</f>
        <v>0</v>
      </c>
      <c r="AU60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3" spans="1:47" ht="17" x14ac:dyDescent="0.2">
      <c r="A603" s="37">
        <f>parameters!$J$21*TechniqueData[[#This Row],[TAT Utility]]+parameters!$J$22*TechniqueData[[#This Row],[Count Utility]]</f>
        <v>0.3</v>
      </c>
      <c r="B603" s="37">
        <f t="shared" si="9"/>
        <v>987.33560014285717</v>
      </c>
      <c r="C603" s="37" t="s">
        <v>1955</v>
      </c>
      <c r="D603" s="58" t="s">
        <v>1953</v>
      </c>
      <c r="E603" s="37" t="s">
        <v>1956</v>
      </c>
      <c r="F603" s="37">
        <v>1</v>
      </c>
      <c r="G603" s="37">
        <v>0</v>
      </c>
      <c r="H603" s="37">
        <f>parameters!$J$10*TechniqueData[[#This Row],[Before Utility]]+parameters!$J$11*TechniqueData[[#This Row],[After Utility]]</f>
        <v>0.05</v>
      </c>
      <c r="I603" s="37">
        <f>(TechniqueData[[#This Row],[Num. TID Before]]-parameters!$D$8)/(parameters!$D$9-parameters!$D$8)</f>
        <v>0.1</v>
      </c>
      <c r="J603" s="37">
        <f>IF(TechniqueData[[#This Row],[Before Utility (unclipped)]]&gt;1,1, IF(TechniqueData[[#This Row],[Before Utility (unclipped)]]&lt;0,0, TechniqueData[[#This Row],[Before Utility (unclipped)]]))</f>
        <v>0.1</v>
      </c>
      <c r="K603" s="37">
        <f>(TechniqueData[[#This Row],[Num. TID After]]-parameters!$D$10)/(parameters!$D$11-parameters!$D$10)</f>
        <v>0</v>
      </c>
      <c r="L603" s="37">
        <f>IF(TechniqueData[[#This Row],[After Utility (unclipped)]]&gt;1,1, IF(TechniqueData[[#This Row],[After Utility (unclipped)]]&lt;0,0, TechniqueData[[#This Row],[After Utility (unclipped)]]))</f>
        <v>0</v>
      </c>
      <c r="M603" s="37">
        <v>0</v>
      </c>
      <c r="N603" s="68">
        <v>0</v>
      </c>
      <c r="O603" s="68">
        <v>0</v>
      </c>
      <c r="P603" s="68">
        <v>0</v>
      </c>
      <c r="Q603" s="68">
        <v>0</v>
      </c>
      <c r="R603" s="69" t="s">
        <v>1957</v>
      </c>
      <c r="S603" s="69">
        <v>12</v>
      </c>
      <c r="T603" s="69" t="s">
        <v>1954</v>
      </c>
      <c r="U603" s="69">
        <v>26</v>
      </c>
      <c r="V603" s="37">
        <f>parameters!$J$4*TechniqueData[[#This Row],[Mitigations Utility]] + parameters!$J$5*TechniqueData[[#This Row],[Detections Utility]]</f>
        <v>0.3619047142857143</v>
      </c>
      <c r="W603" s="37">
        <v>38</v>
      </c>
      <c r="X603" s="37">
        <v>0.690909</v>
      </c>
      <c r="Y603" s="37">
        <v>0.690909</v>
      </c>
      <c r="Z603" s="37">
        <v>0</v>
      </c>
      <c r="AA603" s="37">
        <v>0</v>
      </c>
      <c r="AB603" s="37">
        <v>0</v>
      </c>
      <c r="AC603" s="37"/>
      <c r="AD603" s="58" t="s">
        <v>393</v>
      </c>
      <c r="AE603" s="37" t="str" cm="1">
        <f t="array" ref="AE603">IF(SUMPRODUCT(--(NOT(ISERR(SEARCH({"Process","Command","Script","WMI","Module","Pipe","Service"},AD603)))))&gt;0,"1","0")</f>
        <v>0</v>
      </c>
      <c r="AF603" s="37">
        <v>599</v>
      </c>
      <c r="AG603" s="37" t="str" cm="1">
        <f t="array" ref="AG603">IF(SUMPRODUCT(--(NOT(ISERR(SEARCH({"Network","Firewall"},AD603)))))&gt;0,"1","0")</f>
        <v>0</v>
      </c>
      <c r="AH603" s="37">
        <v>599</v>
      </c>
      <c r="AI603" s="37" t="str" cm="1">
        <f t="array" ref="AI603">IF(SUMPRODUCT(--(NOT(ISERR(SEARCH({"File","Group","Logon","Schedule","User","Registry","Active","Application"},AD603)))))&gt;0,"1","0")</f>
        <v>1</v>
      </c>
      <c r="AJ603" s="37">
        <v>599</v>
      </c>
      <c r="AK603" s="37" t="str" cm="1">
        <f t="array" ref="AK603">IF(SUMPRODUCT(--(NOT(ISERR(SEARCH({"Cloud","Cluster","Container","Image","Instance","Pod","Snapshot","Volume"},AD603)))))&gt;0,"1","0")</f>
        <v>0</v>
      </c>
      <c r="AL603" s="37">
        <v>599</v>
      </c>
      <c r="AM603" s="37" t="str" cm="1">
        <f t="array" ref="AM603">IF(SUMPRODUCT(--(NOT(ISERR(SEARCH({"Drive","Firmware","Host","Kernel"},AD603)))))&gt;0,"1","0")</f>
        <v>0</v>
      </c>
      <c r="AN603" s="37">
        <v>0</v>
      </c>
      <c r="AO603" s="37">
        <v>0</v>
      </c>
      <c r="AP603" s="37">
        <f>parameters!$J$21*TechniqueData[[#This Row],[TAT Utility]]+parameters!$J$22*TechniqueData[[#This Row],[Count Utility]]</f>
        <v>0.3</v>
      </c>
      <c r="AQ603" s="37">
        <f>(TechniqueData[[#This Row],[Total Top Att&amp;ck Score ]]-parameters!$D$19)/(parameters!$D$20-parameters!$D$19)</f>
        <v>329.11186671428572</v>
      </c>
      <c r="AR603" s="37">
        <f>IF(TechniqueData[[#This Row],[TAT Utility (unclipped)]]&gt;1,1, IF(TechniqueData[[#This Row],[TAT Utility (unclipped)]]&lt;0,0, TechniqueData[[#This Row],[TAT Utility (unclipped)]]) )</f>
        <v>1</v>
      </c>
      <c r="AS603" s="37">
        <f>(TechniqueData[[#This Row],[Ransomware (Total '# of ATT&amp;CK Observations)]]-parameters!$D$21)/(parameters!$D$22-parameters!$D$21)</f>
        <v>0</v>
      </c>
      <c r="AT603" s="37">
        <f>IF(TechniqueData[[#This Row],[Count Utility (unclipped)]]&gt;1,1, IF(TechniqueData[[#This Row],[Count Utility (unclipped)]]&lt;0,0, TechniqueData[[#This Row],[Count Utility (unclipped)]]) )</f>
        <v>0</v>
      </c>
      <c r="AU60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4" spans="1:47" ht="17" x14ac:dyDescent="0.2">
      <c r="A604" s="37">
        <f>parameters!$J$21*TechniqueData[[#This Row],[TAT Utility]]+parameters!$J$22*TechniqueData[[#This Row],[Count Utility]]</f>
        <v>0.3</v>
      </c>
      <c r="B604" s="37">
        <f t="shared" si="9"/>
        <v>988.98321899999996</v>
      </c>
      <c r="C604" s="37" t="s">
        <v>1958</v>
      </c>
      <c r="D604" s="58" t="s">
        <v>1953</v>
      </c>
      <c r="E604" s="37" t="s">
        <v>1959</v>
      </c>
      <c r="F604" s="37">
        <v>1</v>
      </c>
      <c r="G604" s="37">
        <v>0</v>
      </c>
      <c r="H604" s="37">
        <f>parameters!$J$10*TechniqueData[[#This Row],[Before Utility]]+parameters!$J$11*TechniqueData[[#This Row],[After Utility]]</f>
        <v>0.05</v>
      </c>
      <c r="I604" s="37">
        <f>(TechniqueData[[#This Row],[Num. TID Before]]-parameters!$D$8)/(parameters!$D$9-parameters!$D$8)</f>
        <v>0.1</v>
      </c>
      <c r="J604" s="37">
        <f>IF(TechniqueData[[#This Row],[Before Utility (unclipped)]]&gt;1,1, IF(TechniqueData[[#This Row],[Before Utility (unclipped)]]&lt;0,0, TechniqueData[[#This Row],[Before Utility (unclipped)]]))</f>
        <v>0.1</v>
      </c>
      <c r="K604" s="37">
        <f>(TechniqueData[[#This Row],[Num. TID After]]-parameters!$D$10)/(parameters!$D$11-parameters!$D$10)</f>
        <v>0</v>
      </c>
      <c r="L604" s="37">
        <f>IF(TechniqueData[[#This Row],[After Utility (unclipped)]]&gt;1,1, IF(TechniqueData[[#This Row],[After Utility (unclipped)]]&lt;0,0, TechniqueData[[#This Row],[After Utility (unclipped)]]))</f>
        <v>0</v>
      </c>
      <c r="M604" s="37">
        <v>0</v>
      </c>
      <c r="N604" s="68">
        <v>0</v>
      </c>
      <c r="O604" s="68">
        <v>0</v>
      </c>
      <c r="P604" s="68">
        <v>0</v>
      </c>
      <c r="Q604" s="68">
        <v>0</v>
      </c>
      <c r="R604" s="69" t="s">
        <v>1957</v>
      </c>
      <c r="S604" s="69">
        <v>12</v>
      </c>
      <c r="T604" s="69" t="s">
        <v>1954</v>
      </c>
      <c r="U604" s="69">
        <v>26</v>
      </c>
      <c r="V604" s="37">
        <f>parameters!$J$4*TechniqueData[[#This Row],[Mitigations Utility]] + parameters!$J$5*TechniqueData[[#This Row],[Detections Utility]]</f>
        <v>0.3619047142857143</v>
      </c>
      <c r="W604" s="37">
        <v>38</v>
      </c>
      <c r="X604" s="37">
        <v>0.690909</v>
      </c>
      <c r="Y604" s="37">
        <v>0.690909</v>
      </c>
      <c r="Z604" s="37">
        <v>0</v>
      </c>
      <c r="AA604" s="37">
        <v>0</v>
      </c>
      <c r="AB604" s="37">
        <v>0</v>
      </c>
      <c r="AC604" s="37"/>
      <c r="AD604" s="58" t="s">
        <v>393</v>
      </c>
      <c r="AE604" s="37" t="str" cm="1">
        <f t="array" ref="AE604">IF(SUMPRODUCT(--(NOT(ISERR(SEARCH({"Process","Command","Script","WMI","Module","Pipe","Service"},AD604)))))&gt;0,"1","0")</f>
        <v>0</v>
      </c>
      <c r="AF604" s="37">
        <v>600</v>
      </c>
      <c r="AG604" s="37" t="str" cm="1">
        <f t="array" ref="AG604">IF(SUMPRODUCT(--(NOT(ISERR(SEARCH({"Network","Firewall"},AD604)))))&gt;0,"1","0")</f>
        <v>0</v>
      </c>
      <c r="AH604" s="37">
        <v>600</v>
      </c>
      <c r="AI604" s="37" t="str" cm="1">
        <f t="array" ref="AI604">IF(SUMPRODUCT(--(NOT(ISERR(SEARCH({"File","Group","Logon","Schedule","User","Registry","Active","Application"},AD604)))))&gt;0,"1","0")</f>
        <v>1</v>
      </c>
      <c r="AJ604" s="37">
        <v>600</v>
      </c>
      <c r="AK604" s="37" t="str" cm="1">
        <f t="array" ref="AK604">IF(SUMPRODUCT(--(NOT(ISERR(SEARCH({"Cloud","Cluster","Container","Image","Instance","Pod","Snapshot","Volume"},AD604)))))&gt;0,"1","0")</f>
        <v>0</v>
      </c>
      <c r="AL604" s="37">
        <v>600</v>
      </c>
      <c r="AM604" s="37" t="str" cm="1">
        <f t="array" ref="AM604">IF(SUMPRODUCT(--(NOT(ISERR(SEARCH({"Drive","Firmware","Host","Kernel"},AD604)))))&gt;0,"1","0")</f>
        <v>0</v>
      </c>
      <c r="AN604" s="37">
        <v>0</v>
      </c>
      <c r="AO604" s="37">
        <v>0</v>
      </c>
      <c r="AP604" s="37">
        <f>parameters!$J$21*TechniqueData[[#This Row],[TAT Utility]]+parameters!$J$22*TechniqueData[[#This Row],[Count Utility]]</f>
        <v>0.3</v>
      </c>
      <c r="AQ604" s="37">
        <f>(TechniqueData[[#This Row],[Total Top Att&amp;ck Score ]]-parameters!$D$19)/(parameters!$D$20-parameters!$D$19)</f>
        <v>329.66107299999999</v>
      </c>
      <c r="AR604" s="37">
        <f>IF(TechniqueData[[#This Row],[TAT Utility (unclipped)]]&gt;1,1, IF(TechniqueData[[#This Row],[TAT Utility (unclipped)]]&lt;0,0, TechniqueData[[#This Row],[TAT Utility (unclipped)]]) )</f>
        <v>1</v>
      </c>
      <c r="AS604" s="37">
        <f>(TechniqueData[[#This Row],[Ransomware (Total '# of ATT&amp;CK Observations)]]-parameters!$D$21)/(parameters!$D$22-parameters!$D$21)</f>
        <v>0</v>
      </c>
      <c r="AT604" s="37">
        <f>IF(TechniqueData[[#This Row],[Count Utility (unclipped)]]&gt;1,1, IF(TechniqueData[[#This Row],[Count Utility (unclipped)]]&lt;0,0, TechniqueData[[#This Row],[Count Utility (unclipped)]]) )</f>
        <v>0</v>
      </c>
      <c r="AU60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5" spans="1:47" ht="34" x14ac:dyDescent="0.2">
      <c r="A605" s="37">
        <f>parameters!$J$21*TechniqueData[[#This Row],[TAT Utility]]+parameters!$J$22*TechniqueData[[#This Row],[Count Utility]]</f>
        <v>0.3</v>
      </c>
      <c r="B605" s="37">
        <f t="shared" si="9"/>
        <v>1036.4408197619048</v>
      </c>
      <c r="C605" s="37" t="s">
        <v>1960</v>
      </c>
      <c r="D605" s="58" t="s">
        <v>1961</v>
      </c>
      <c r="E605" s="37"/>
      <c r="F605" s="37">
        <v>1</v>
      </c>
      <c r="G605" s="37">
        <v>0</v>
      </c>
      <c r="H605" s="37">
        <f>parameters!$J$10*TechniqueData[[#This Row],[Before Utility]]+parameters!$J$11*TechniqueData[[#This Row],[After Utility]]</f>
        <v>0.05</v>
      </c>
      <c r="I605" s="37">
        <f>(TechniqueData[[#This Row],[Num. TID Before]]-parameters!$D$8)/(parameters!$D$9-parameters!$D$8)</f>
        <v>0.1</v>
      </c>
      <c r="J605" s="37">
        <f>IF(TechniqueData[[#This Row],[Before Utility (unclipped)]]&gt;1,1, IF(TechniqueData[[#This Row],[Before Utility (unclipped)]]&lt;0,0, TechniqueData[[#This Row],[Before Utility (unclipped)]]))</f>
        <v>0.1</v>
      </c>
      <c r="K605" s="37">
        <f>(TechniqueData[[#This Row],[Num. TID After]]-parameters!$D$10)/(parameters!$D$11-parameters!$D$10)</f>
        <v>0</v>
      </c>
      <c r="L605" s="37">
        <f>IF(TechniqueData[[#This Row],[After Utility (unclipped)]]&gt;1,1, IF(TechniqueData[[#This Row],[After Utility (unclipped)]]&lt;0,0, TechniqueData[[#This Row],[After Utility (unclipped)]]))</f>
        <v>0</v>
      </c>
      <c r="M605" s="37">
        <v>0</v>
      </c>
      <c r="N605" s="68">
        <v>0</v>
      </c>
      <c r="O605" s="68">
        <v>0</v>
      </c>
      <c r="P605" s="68">
        <v>0</v>
      </c>
      <c r="Q605" s="68">
        <v>0</v>
      </c>
      <c r="R605" s="69" t="s">
        <v>1962</v>
      </c>
      <c r="S605" s="69">
        <v>17</v>
      </c>
      <c r="T605" s="69" t="s">
        <v>1963</v>
      </c>
      <c r="U605" s="69">
        <v>23</v>
      </c>
      <c r="V605" s="37">
        <f>parameters!$J$4*TechniqueData[[#This Row],[Mitigations Utility]] + parameters!$J$5*TechniqueData[[#This Row],[Detections Utility]]</f>
        <v>0.38095252380952382</v>
      </c>
      <c r="W605" s="37">
        <v>40</v>
      </c>
      <c r="X605" s="37">
        <v>0.72727299999999995</v>
      </c>
      <c r="Y605" s="37">
        <v>0.72727299999999995</v>
      </c>
      <c r="Z605" s="37">
        <v>0</v>
      </c>
      <c r="AA605" s="37">
        <v>0</v>
      </c>
      <c r="AB605" s="37">
        <v>0</v>
      </c>
      <c r="AC605" s="37"/>
      <c r="AD605" s="58" t="s">
        <v>1964</v>
      </c>
      <c r="AE605" s="37" t="str" cm="1">
        <f t="array" ref="AE605">IF(SUMPRODUCT(--(NOT(ISERR(SEARCH({"Process","Command","Script","WMI","Module","Pipe","Service"},AD605)))))&gt;0,"1","0")</f>
        <v>0</v>
      </c>
      <c r="AF605" s="37">
        <v>601</v>
      </c>
      <c r="AG605" s="37" t="str" cm="1">
        <f t="array" ref="AG605">IF(SUMPRODUCT(--(NOT(ISERR(SEARCH({"Network","Firewall"},AD605)))))&gt;0,"1","0")</f>
        <v>1</v>
      </c>
      <c r="AH605" s="37">
        <v>601</v>
      </c>
      <c r="AI605" s="37" t="str" cm="1">
        <f t="array" ref="AI605">IF(SUMPRODUCT(--(NOT(ISERR(SEARCH({"File","Group","Logon","Schedule","User","Registry","Active","Application"},AD605)))))&gt;0,"1","0")</f>
        <v>0</v>
      </c>
      <c r="AJ605" s="37">
        <v>601</v>
      </c>
      <c r="AK605" s="37" t="str" cm="1">
        <f t="array" ref="AK605">IF(SUMPRODUCT(--(NOT(ISERR(SEARCH({"Cloud","Cluster","Container","Image","Instance","Pod","Snapshot","Volume"},AD605)))))&gt;0,"1","0")</f>
        <v>0</v>
      </c>
      <c r="AL605" s="37">
        <v>601</v>
      </c>
      <c r="AM605" s="37" t="str" cm="1">
        <f t="array" ref="AM605">IF(SUMPRODUCT(--(NOT(ISERR(SEARCH({"Drive","Firmware","Host","Kernel"},AD605)))))&gt;0,"1","0")</f>
        <v>0</v>
      </c>
      <c r="AN605" s="37">
        <v>0</v>
      </c>
      <c r="AO605" s="37">
        <v>0</v>
      </c>
      <c r="AP605" s="37">
        <f>parameters!$J$21*TechniqueData[[#This Row],[TAT Utility]]+parameters!$J$22*TechniqueData[[#This Row],[Count Utility]]</f>
        <v>0.3</v>
      </c>
      <c r="AQ605" s="37">
        <f>(TechniqueData[[#This Row],[Total Top Att&amp;ck Score ]]-parameters!$D$19)/(parameters!$D$20-parameters!$D$19)</f>
        <v>345.48027325396828</v>
      </c>
      <c r="AR605" s="37">
        <f>IF(TechniqueData[[#This Row],[TAT Utility (unclipped)]]&gt;1,1, IF(TechniqueData[[#This Row],[TAT Utility (unclipped)]]&lt;0,0, TechniqueData[[#This Row],[TAT Utility (unclipped)]]) )</f>
        <v>1</v>
      </c>
      <c r="AS605" s="37">
        <f>(TechniqueData[[#This Row],[Ransomware (Total '# of ATT&amp;CK Observations)]]-parameters!$D$21)/(parameters!$D$22-parameters!$D$21)</f>
        <v>0</v>
      </c>
      <c r="AT605" s="37">
        <f>IF(TechniqueData[[#This Row],[Count Utility (unclipped)]]&gt;1,1, IF(TechniqueData[[#This Row],[Count Utility (unclipped)]]&lt;0,0, TechniqueData[[#This Row],[Count Utility (unclipped)]]) )</f>
        <v>0</v>
      </c>
      <c r="AU60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6" spans="1:47" ht="34" x14ac:dyDescent="0.2">
      <c r="A606" s="37">
        <f>parameters!$J$21*TechniqueData[[#This Row],[TAT Utility]]+parameters!$J$22*TechniqueData[[#This Row],[Count Utility]]</f>
        <v>0.3</v>
      </c>
      <c r="B606" s="37">
        <f t="shared" si="9"/>
        <v>1158.6146298571427</v>
      </c>
      <c r="C606" s="37" t="s">
        <v>1965</v>
      </c>
      <c r="D606" s="58" t="s">
        <v>1961</v>
      </c>
      <c r="E606" s="37" t="s">
        <v>1966</v>
      </c>
      <c r="F606" s="37">
        <v>1</v>
      </c>
      <c r="G606" s="37">
        <v>1</v>
      </c>
      <c r="H606" s="37">
        <f>parameters!$J$10*TechniqueData[[#This Row],[Before Utility]]+parameters!$J$11*TechniqueData[[#This Row],[After Utility]]</f>
        <v>0.1</v>
      </c>
      <c r="I606" s="37">
        <f>(TechniqueData[[#This Row],[Num. TID Before]]-parameters!$D$8)/(parameters!$D$9-parameters!$D$8)</f>
        <v>0.1</v>
      </c>
      <c r="J606" s="37">
        <f>IF(TechniqueData[[#This Row],[Before Utility (unclipped)]]&gt;1,1, IF(TechniqueData[[#This Row],[Before Utility (unclipped)]]&lt;0,0, TechniqueData[[#This Row],[Before Utility (unclipped)]]))</f>
        <v>0.1</v>
      </c>
      <c r="K606" s="37">
        <f>(TechniqueData[[#This Row],[Num. TID After]]-parameters!$D$10)/(parameters!$D$11-parameters!$D$10)</f>
        <v>0.1</v>
      </c>
      <c r="L606" s="37">
        <f>IF(TechniqueData[[#This Row],[After Utility (unclipped)]]&gt;1,1, IF(TechniqueData[[#This Row],[After Utility (unclipped)]]&lt;0,0, TechniqueData[[#This Row],[After Utility (unclipped)]]))</f>
        <v>0.1</v>
      </c>
      <c r="M606" s="37">
        <v>0</v>
      </c>
      <c r="N606" s="68">
        <v>0</v>
      </c>
      <c r="O606" s="68">
        <v>0</v>
      </c>
      <c r="P606" s="68">
        <v>0</v>
      </c>
      <c r="Q606" s="68">
        <v>0</v>
      </c>
      <c r="R606" s="69" t="s">
        <v>1967</v>
      </c>
      <c r="S606" s="69">
        <v>17</v>
      </c>
      <c r="T606" s="69" t="s">
        <v>1963</v>
      </c>
      <c r="U606" s="69">
        <v>23</v>
      </c>
      <c r="V606" s="37">
        <f>parameters!$J$4*TechniqueData[[#This Row],[Mitigations Utility]] + parameters!$J$5*TechniqueData[[#This Row],[Detections Utility]]</f>
        <v>0.38095252380952382</v>
      </c>
      <c r="W606" s="37">
        <v>40</v>
      </c>
      <c r="X606" s="37">
        <v>0.72727299999999995</v>
      </c>
      <c r="Y606" s="37">
        <v>0.72727299999999995</v>
      </c>
      <c r="Z606" s="37">
        <v>0</v>
      </c>
      <c r="AA606" s="37">
        <v>0</v>
      </c>
      <c r="AB606" s="37">
        <v>0</v>
      </c>
      <c r="AC606" s="37"/>
      <c r="AD606" s="58" t="s">
        <v>1964</v>
      </c>
      <c r="AE606" s="37" t="str" cm="1">
        <f t="array" ref="AE606">IF(SUMPRODUCT(--(NOT(ISERR(SEARCH({"Process","Command","Script","WMI","Module","Pipe","Service"},AD606)))))&gt;0,"1","0")</f>
        <v>0</v>
      </c>
      <c r="AF606" s="37">
        <v>602</v>
      </c>
      <c r="AG606" s="37" t="str" cm="1">
        <f t="array" ref="AG606">IF(SUMPRODUCT(--(NOT(ISERR(SEARCH({"Network","Firewall"},AD606)))))&gt;0,"1","0")</f>
        <v>1</v>
      </c>
      <c r="AH606" s="37">
        <v>602</v>
      </c>
      <c r="AI606" s="37" t="str" cm="1">
        <f t="array" ref="AI606">IF(SUMPRODUCT(--(NOT(ISERR(SEARCH({"File","Group","Logon","Schedule","User","Registry","Active","Application"},AD606)))))&gt;0,"1","0")</f>
        <v>0</v>
      </c>
      <c r="AJ606" s="37">
        <v>602</v>
      </c>
      <c r="AK606" s="37" t="str" cm="1">
        <f t="array" ref="AK606">IF(SUMPRODUCT(--(NOT(ISERR(SEARCH({"Cloud","Cluster","Container","Image","Instance","Pod","Snapshot","Volume"},AD606)))))&gt;0,"1","0")</f>
        <v>0</v>
      </c>
      <c r="AL606" s="37">
        <v>602</v>
      </c>
      <c r="AM606" s="37" t="str" cm="1">
        <f t="array" ref="AM606">IF(SUMPRODUCT(--(NOT(ISERR(SEARCH({"Drive","Firmware","Host","Kernel"},AD606)))))&gt;0,"1","0")</f>
        <v>0</v>
      </c>
      <c r="AN606" s="37">
        <v>0</v>
      </c>
      <c r="AO606" s="37">
        <v>0</v>
      </c>
      <c r="AP606" s="37">
        <f>parameters!$J$21*TechniqueData[[#This Row],[TAT Utility]]+parameters!$J$22*TechniqueData[[#This Row],[Count Utility]]</f>
        <v>0.3</v>
      </c>
      <c r="AQ606" s="37">
        <f>(TechniqueData[[#This Row],[Total Top Att&amp;ck Score ]]-parameters!$D$19)/(parameters!$D$20-parameters!$D$19)</f>
        <v>386.20487661904758</v>
      </c>
      <c r="AR606" s="37">
        <f>IF(TechniqueData[[#This Row],[TAT Utility (unclipped)]]&gt;1,1, IF(TechniqueData[[#This Row],[TAT Utility (unclipped)]]&lt;0,0, TechniqueData[[#This Row],[TAT Utility (unclipped)]]) )</f>
        <v>1</v>
      </c>
      <c r="AS606" s="37">
        <f>(TechniqueData[[#This Row],[Ransomware (Total '# of ATT&amp;CK Observations)]]-parameters!$D$21)/(parameters!$D$22-parameters!$D$21)</f>
        <v>0</v>
      </c>
      <c r="AT606" s="37">
        <f>IF(TechniqueData[[#This Row],[Count Utility (unclipped)]]&gt;1,1, IF(TechniqueData[[#This Row],[Count Utility (unclipped)]]&lt;0,0, TechniqueData[[#This Row],[Count Utility (unclipped)]]) )</f>
        <v>0</v>
      </c>
      <c r="AU60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7" spans="1:47" ht="34" x14ac:dyDescent="0.2">
      <c r="A607" s="37">
        <f>parameters!$J$21*TechniqueData[[#This Row],[TAT Utility]]+parameters!$J$22*TechniqueData[[#This Row],[Count Utility]]</f>
        <v>0.3</v>
      </c>
      <c r="B607" s="37">
        <f t="shared" si="9"/>
        <v>1206.4995403809523</v>
      </c>
      <c r="C607" s="37" t="s">
        <v>1968</v>
      </c>
      <c r="D607" s="58" t="s">
        <v>1961</v>
      </c>
      <c r="E607" s="37" t="s">
        <v>1969</v>
      </c>
      <c r="F607" s="37">
        <v>1</v>
      </c>
      <c r="G607" s="37">
        <v>1</v>
      </c>
      <c r="H607" s="37">
        <f>parameters!$J$10*TechniqueData[[#This Row],[Before Utility]]+parameters!$J$11*TechniqueData[[#This Row],[After Utility]]</f>
        <v>0.1</v>
      </c>
      <c r="I607" s="37">
        <f>(TechniqueData[[#This Row],[Num. TID Before]]-parameters!$D$8)/(parameters!$D$9-parameters!$D$8)</f>
        <v>0.1</v>
      </c>
      <c r="J607" s="37">
        <f>IF(TechniqueData[[#This Row],[Before Utility (unclipped)]]&gt;1,1, IF(TechniqueData[[#This Row],[Before Utility (unclipped)]]&lt;0,0, TechniqueData[[#This Row],[Before Utility (unclipped)]]))</f>
        <v>0.1</v>
      </c>
      <c r="K607" s="37">
        <f>(TechniqueData[[#This Row],[Num. TID After]]-parameters!$D$10)/(parameters!$D$11-parameters!$D$10)</f>
        <v>0.1</v>
      </c>
      <c r="L607" s="37">
        <f>IF(TechniqueData[[#This Row],[After Utility (unclipped)]]&gt;1,1, IF(TechniqueData[[#This Row],[After Utility (unclipped)]]&lt;0,0, TechniqueData[[#This Row],[After Utility (unclipped)]]))</f>
        <v>0.1</v>
      </c>
      <c r="M607" s="37">
        <v>0</v>
      </c>
      <c r="N607" s="68">
        <v>0</v>
      </c>
      <c r="O607" s="68">
        <v>0</v>
      </c>
      <c r="P607" s="68">
        <v>0</v>
      </c>
      <c r="Q607" s="68">
        <v>0</v>
      </c>
      <c r="R607" s="69" t="s">
        <v>1967</v>
      </c>
      <c r="S607" s="69">
        <v>17</v>
      </c>
      <c r="T607" s="69" t="s">
        <v>1963</v>
      </c>
      <c r="U607" s="69">
        <v>25</v>
      </c>
      <c r="V607" s="37">
        <f>parameters!$J$4*TechniqueData[[#This Row],[Mitigations Utility]] + parameters!$J$5*TechniqueData[[#This Row],[Detections Utility]]</f>
        <v>0.39999980952380954</v>
      </c>
      <c r="W607" s="37">
        <v>42</v>
      </c>
      <c r="X607" s="37">
        <v>0.76363599999999998</v>
      </c>
      <c r="Y607" s="37">
        <v>0.76363599999999998</v>
      </c>
      <c r="Z607" s="37">
        <v>0</v>
      </c>
      <c r="AA607" s="37">
        <v>0</v>
      </c>
      <c r="AB607" s="37">
        <v>0</v>
      </c>
      <c r="AC607" s="37"/>
      <c r="AD607" s="58" t="s">
        <v>1964</v>
      </c>
      <c r="AE607" s="37" t="str" cm="1">
        <f t="array" ref="AE607">IF(SUMPRODUCT(--(NOT(ISERR(SEARCH({"Process","Command","Script","WMI","Module","Pipe","Service"},AD607)))))&gt;0,"1","0")</f>
        <v>0</v>
      </c>
      <c r="AF607" s="37">
        <v>603</v>
      </c>
      <c r="AG607" s="37" t="str" cm="1">
        <f t="array" ref="AG607">IF(SUMPRODUCT(--(NOT(ISERR(SEARCH({"Network","Firewall"},AD607)))))&gt;0,"1","0")</f>
        <v>1</v>
      </c>
      <c r="AH607" s="37">
        <v>603</v>
      </c>
      <c r="AI607" s="37" t="str" cm="1">
        <f t="array" ref="AI607">IF(SUMPRODUCT(--(NOT(ISERR(SEARCH({"File","Group","Logon","Schedule","User","Registry","Active","Application"},AD607)))))&gt;0,"1","0")</f>
        <v>0</v>
      </c>
      <c r="AJ607" s="37">
        <v>603</v>
      </c>
      <c r="AK607" s="37" t="str" cm="1">
        <f t="array" ref="AK607">IF(SUMPRODUCT(--(NOT(ISERR(SEARCH({"Cloud","Cluster","Container","Image","Instance","Pod","Snapshot","Volume"},AD607)))))&gt;0,"1","0")</f>
        <v>0</v>
      </c>
      <c r="AL607" s="37">
        <v>603</v>
      </c>
      <c r="AM607" s="37" t="str" cm="1">
        <f t="array" ref="AM607">IF(SUMPRODUCT(--(NOT(ISERR(SEARCH({"Drive","Firmware","Host","Kernel"},AD607)))))&gt;0,"1","0")</f>
        <v>0</v>
      </c>
      <c r="AN607" s="37">
        <v>0</v>
      </c>
      <c r="AO607" s="37">
        <v>0</v>
      </c>
      <c r="AP607" s="37">
        <f>parameters!$J$21*TechniqueData[[#This Row],[TAT Utility]]+parameters!$J$22*TechniqueData[[#This Row],[Count Utility]]</f>
        <v>0.3</v>
      </c>
      <c r="AQ607" s="37">
        <f>(TechniqueData[[#This Row],[Total Top Att&amp;ck Score ]]-parameters!$D$19)/(parameters!$D$20-parameters!$D$19)</f>
        <v>402.16651346031745</v>
      </c>
      <c r="AR607" s="37">
        <f>IF(TechniqueData[[#This Row],[TAT Utility (unclipped)]]&gt;1,1, IF(TechniqueData[[#This Row],[TAT Utility (unclipped)]]&lt;0,0, TechniqueData[[#This Row],[TAT Utility (unclipped)]]) )</f>
        <v>1</v>
      </c>
      <c r="AS607" s="37">
        <f>(TechniqueData[[#This Row],[Ransomware (Total '# of ATT&amp;CK Observations)]]-parameters!$D$21)/(parameters!$D$22-parameters!$D$21)</f>
        <v>0</v>
      </c>
      <c r="AT607" s="37">
        <f>IF(TechniqueData[[#This Row],[Count Utility (unclipped)]]&gt;1,1, IF(TechniqueData[[#This Row],[Count Utility (unclipped)]]&lt;0,0, TechniqueData[[#This Row],[Count Utility (unclipped)]]) )</f>
        <v>0</v>
      </c>
      <c r="AU60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8" spans="1:47" ht="51" x14ac:dyDescent="0.2">
      <c r="A608" s="37">
        <f>parameters!$J$21*TechniqueData[[#This Row],[TAT Utility]]+parameters!$J$22*TechniqueData[[#This Row],[Count Utility]]</f>
        <v>0.3</v>
      </c>
      <c r="B608" s="37">
        <f t="shared" si="9"/>
        <v>730.85464680952384</v>
      </c>
      <c r="C608" s="37" t="s">
        <v>1970</v>
      </c>
      <c r="D608" s="58" t="s">
        <v>1971</v>
      </c>
      <c r="E608" s="37"/>
      <c r="F608" s="37">
        <v>1</v>
      </c>
      <c r="G608" s="37">
        <v>2</v>
      </c>
      <c r="H608" s="37">
        <f>parameters!$J$10*TechniqueData[[#This Row],[Before Utility]]+parameters!$J$11*TechniqueData[[#This Row],[After Utility]]</f>
        <v>0.15000000000000002</v>
      </c>
      <c r="I608" s="37">
        <f>(TechniqueData[[#This Row],[Num. TID Before]]-parameters!$D$8)/(parameters!$D$9-parameters!$D$8)</f>
        <v>0.1</v>
      </c>
      <c r="J608" s="37">
        <f>IF(TechniqueData[[#This Row],[Before Utility (unclipped)]]&gt;1,1, IF(TechniqueData[[#This Row],[Before Utility (unclipped)]]&lt;0,0, TechniqueData[[#This Row],[Before Utility (unclipped)]]))</f>
        <v>0.1</v>
      </c>
      <c r="K608" s="37">
        <f>(TechniqueData[[#This Row],[Num. TID After]]-parameters!$D$10)/(parameters!$D$11-parameters!$D$10)</f>
        <v>0.2</v>
      </c>
      <c r="L608" s="37">
        <f>IF(TechniqueData[[#This Row],[After Utility (unclipped)]]&gt;1,1, IF(TechniqueData[[#This Row],[After Utility (unclipped)]]&lt;0,0, TechniqueData[[#This Row],[After Utility (unclipped)]]))</f>
        <v>0.2</v>
      </c>
      <c r="M608" s="37">
        <v>0</v>
      </c>
      <c r="N608" s="68">
        <v>0</v>
      </c>
      <c r="O608" s="68">
        <v>0</v>
      </c>
      <c r="P608" s="68">
        <v>0</v>
      </c>
      <c r="Q608" s="68">
        <v>0</v>
      </c>
      <c r="R608" s="69" t="s">
        <v>1033</v>
      </c>
      <c r="S608" s="69">
        <v>9</v>
      </c>
      <c r="T608" s="69" t="s">
        <v>1972</v>
      </c>
      <c r="U608" s="69">
        <v>7</v>
      </c>
      <c r="V608" s="37">
        <f>parameters!$J$4*TechniqueData[[#This Row],[Mitigations Utility]] + parameters!$J$5*TechniqueData[[#This Row],[Detections Utility]]</f>
        <v>0.15238090476190475</v>
      </c>
      <c r="W608" s="37">
        <v>16</v>
      </c>
      <c r="X608" s="37">
        <v>0.29090899999999997</v>
      </c>
      <c r="Y608" s="37">
        <v>0.29090899999999997</v>
      </c>
      <c r="Z608" s="37">
        <v>0</v>
      </c>
      <c r="AA608" s="37">
        <v>0</v>
      </c>
      <c r="AB608" s="37">
        <v>0</v>
      </c>
      <c r="AC608" s="37"/>
      <c r="AD608" s="58" t="s">
        <v>1973</v>
      </c>
      <c r="AE608" s="37" t="str" cm="1">
        <f t="array" ref="AE608">IF(SUMPRODUCT(--(NOT(ISERR(SEARCH({"Process","Command","Script","WMI","Module","Pipe","Service"},AD608)))))&gt;0,"1","0")</f>
        <v>0</v>
      </c>
      <c r="AF608" s="37">
        <v>604</v>
      </c>
      <c r="AG608" s="37" t="str" cm="1">
        <f t="array" ref="AG608">IF(SUMPRODUCT(--(NOT(ISERR(SEARCH({"Network","Firewall"},AD608)))))&gt;0,"1","0")</f>
        <v>0</v>
      </c>
      <c r="AH608" s="37">
        <v>604</v>
      </c>
      <c r="AI608" s="37" t="str" cm="1">
        <f t="array" ref="AI608">IF(SUMPRODUCT(--(NOT(ISERR(SEARCH({"File","Group","Logon","Schedule","User","Registry","Active","Application"},AD608)))))&gt;0,"1","0")</f>
        <v>1</v>
      </c>
      <c r="AJ608" s="37">
        <v>604</v>
      </c>
      <c r="AK608" s="37" t="str" cm="1">
        <f t="array" ref="AK608">IF(SUMPRODUCT(--(NOT(ISERR(SEARCH({"Cloud","Cluster","Container","Image","Instance","Pod","Snapshot","Volume"},AD608)))))&gt;0,"1","0")</f>
        <v>0</v>
      </c>
      <c r="AL608" s="37">
        <v>604</v>
      </c>
      <c r="AM608" s="37" t="str" cm="1">
        <f t="array" ref="AM608">IF(SUMPRODUCT(--(NOT(ISERR(SEARCH({"Drive","Firmware","Host","Kernel"},AD608)))))&gt;0,"1","0")</f>
        <v>0</v>
      </c>
      <c r="AN608" s="37">
        <v>0</v>
      </c>
      <c r="AO608" s="37">
        <v>0</v>
      </c>
      <c r="AP608" s="37">
        <f>parameters!$J$21*TechniqueData[[#This Row],[TAT Utility]]+parameters!$J$22*TechniqueData[[#This Row],[Count Utility]]</f>
        <v>0.3</v>
      </c>
      <c r="AQ608" s="37">
        <f>(TechniqueData[[#This Row],[Total Top Att&amp;ck Score ]]-parameters!$D$19)/(parameters!$D$20-parameters!$D$19)</f>
        <v>243.6182156031746</v>
      </c>
      <c r="AR608" s="37">
        <f>IF(TechniqueData[[#This Row],[TAT Utility (unclipped)]]&gt;1,1, IF(TechniqueData[[#This Row],[TAT Utility (unclipped)]]&lt;0,0, TechniqueData[[#This Row],[TAT Utility (unclipped)]]) )</f>
        <v>1</v>
      </c>
      <c r="AS608" s="37">
        <f>(TechniqueData[[#This Row],[Ransomware (Total '# of ATT&amp;CK Observations)]]-parameters!$D$21)/(parameters!$D$22-parameters!$D$21)</f>
        <v>0</v>
      </c>
      <c r="AT608" s="37">
        <f>IF(TechniqueData[[#This Row],[Count Utility (unclipped)]]&gt;1,1, IF(TechniqueData[[#This Row],[Count Utility (unclipped)]]&lt;0,0, TechniqueData[[#This Row],[Count Utility (unclipped)]]) )</f>
        <v>0</v>
      </c>
      <c r="AU60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9" spans="1:47" ht="34" x14ac:dyDescent="0.2">
      <c r="A609" s="37">
        <f>parameters!$J$21*TechniqueData[[#This Row],[TAT Utility]]+parameters!$J$22*TechniqueData[[#This Row],[Count Utility]]</f>
        <v>0.3</v>
      </c>
      <c r="B609" s="37">
        <f t="shared" si="9"/>
        <v>472.67119800000006</v>
      </c>
      <c r="C609" s="37" t="s">
        <v>1974</v>
      </c>
      <c r="D609" s="58" t="s">
        <v>1971</v>
      </c>
      <c r="E609" s="37" t="s">
        <v>1975</v>
      </c>
      <c r="F609" s="37">
        <v>1</v>
      </c>
      <c r="G609" s="37">
        <v>1</v>
      </c>
      <c r="H609" s="37">
        <f>parameters!$J$10*TechniqueData[[#This Row],[Before Utility]]+parameters!$J$11*TechniqueData[[#This Row],[After Utility]]</f>
        <v>0.1</v>
      </c>
      <c r="I609" s="37">
        <f>(TechniqueData[[#This Row],[Num. TID Before]]-parameters!$D$8)/(parameters!$D$9-parameters!$D$8)</f>
        <v>0.1</v>
      </c>
      <c r="J609" s="37">
        <f>IF(TechniqueData[[#This Row],[Before Utility (unclipped)]]&gt;1,1, IF(TechniqueData[[#This Row],[Before Utility (unclipped)]]&lt;0,0, TechniqueData[[#This Row],[Before Utility (unclipped)]]))</f>
        <v>0.1</v>
      </c>
      <c r="K609" s="37">
        <f>(TechniqueData[[#This Row],[Num. TID After]]-parameters!$D$10)/(parameters!$D$11-parameters!$D$10)</f>
        <v>0.1</v>
      </c>
      <c r="L609" s="37">
        <f>IF(TechniqueData[[#This Row],[After Utility (unclipped)]]&gt;1,1, IF(TechniqueData[[#This Row],[After Utility (unclipped)]]&lt;0,0, TechniqueData[[#This Row],[After Utility (unclipped)]]))</f>
        <v>0.1</v>
      </c>
      <c r="M609" s="37">
        <v>0</v>
      </c>
      <c r="N609" s="68">
        <v>0</v>
      </c>
      <c r="O609" s="68">
        <v>0</v>
      </c>
      <c r="P609" s="68">
        <v>0</v>
      </c>
      <c r="Q609" s="68">
        <v>0</v>
      </c>
      <c r="R609" s="69" t="s">
        <v>1976</v>
      </c>
      <c r="S609" s="69">
        <v>6</v>
      </c>
      <c r="T609" s="69" t="s">
        <v>1977</v>
      </c>
      <c r="U609" s="69">
        <v>4</v>
      </c>
      <c r="V609" s="37">
        <f>parameters!$J$4*TechniqueData[[#This Row],[Mitigations Utility]] + parameters!$J$5*TechniqueData[[#This Row],[Detections Utility]]</f>
        <v>9.5238000000000003E-2</v>
      </c>
      <c r="W609" s="37">
        <v>10</v>
      </c>
      <c r="X609" s="37">
        <v>0.18181800000000001</v>
      </c>
      <c r="Y609" s="37">
        <v>0.18181800000000001</v>
      </c>
      <c r="Z609" s="37">
        <v>0</v>
      </c>
      <c r="AA609" s="37">
        <v>0</v>
      </c>
      <c r="AB609" s="37">
        <v>0</v>
      </c>
      <c r="AC609" s="37"/>
      <c r="AD609" s="58" t="s">
        <v>1978</v>
      </c>
      <c r="AE609" s="37" t="str" cm="1">
        <f t="array" ref="AE609">IF(SUMPRODUCT(--(NOT(ISERR(SEARCH({"Process","Command","Script","WMI","Module","Pipe","Service"},AD609)))))&gt;0,"1","0")</f>
        <v>0</v>
      </c>
      <c r="AF609" s="37">
        <v>605</v>
      </c>
      <c r="AG609" s="37" t="str" cm="1">
        <f t="array" ref="AG609">IF(SUMPRODUCT(--(NOT(ISERR(SEARCH({"Network","Firewall"},AD609)))))&gt;0,"1","0")</f>
        <v>0</v>
      </c>
      <c r="AH609" s="37">
        <v>605</v>
      </c>
      <c r="AI609" s="37" t="str" cm="1">
        <f t="array" ref="AI609">IF(SUMPRODUCT(--(NOT(ISERR(SEARCH({"File","Group","Logon","Schedule","User","Registry","Active","Application"},AD609)))))&gt;0,"1","0")</f>
        <v>1</v>
      </c>
      <c r="AJ609" s="37">
        <v>605</v>
      </c>
      <c r="AK609" s="37" t="str" cm="1">
        <f t="array" ref="AK609">IF(SUMPRODUCT(--(NOT(ISERR(SEARCH({"Cloud","Cluster","Container","Image","Instance","Pod","Snapshot","Volume"},AD609)))))&gt;0,"1","0")</f>
        <v>0</v>
      </c>
      <c r="AL609" s="37">
        <v>605</v>
      </c>
      <c r="AM609" s="37" t="str" cm="1">
        <f t="array" ref="AM609">IF(SUMPRODUCT(--(NOT(ISERR(SEARCH({"Drive","Firmware","Host","Kernel"},AD609)))))&gt;0,"1","0")</f>
        <v>0</v>
      </c>
      <c r="AN609" s="37">
        <v>0</v>
      </c>
      <c r="AO609" s="37">
        <v>0</v>
      </c>
      <c r="AP609" s="37">
        <f>parameters!$J$21*TechniqueData[[#This Row],[TAT Utility]]+parameters!$J$22*TechniqueData[[#This Row],[Count Utility]]</f>
        <v>0.3</v>
      </c>
      <c r="AQ609" s="37">
        <f>(TechniqueData[[#This Row],[Total Top Att&amp;ck Score ]]-parameters!$D$19)/(parameters!$D$20-parameters!$D$19)</f>
        <v>157.55706600000002</v>
      </c>
      <c r="AR609" s="37">
        <f>IF(TechniqueData[[#This Row],[TAT Utility (unclipped)]]&gt;1,1, IF(TechniqueData[[#This Row],[TAT Utility (unclipped)]]&lt;0,0, TechniqueData[[#This Row],[TAT Utility (unclipped)]]) )</f>
        <v>1</v>
      </c>
      <c r="AS609" s="37">
        <f>(TechniqueData[[#This Row],[Ransomware (Total '# of ATT&amp;CK Observations)]]-parameters!$D$21)/(parameters!$D$22-parameters!$D$21)</f>
        <v>0</v>
      </c>
      <c r="AT609" s="37">
        <f>IF(TechniqueData[[#This Row],[Count Utility (unclipped)]]&gt;1,1, IF(TechniqueData[[#This Row],[Count Utility (unclipped)]]&lt;0,0, TechniqueData[[#This Row],[Count Utility (unclipped)]]) )</f>
        <v>0</v>
      </c>
      <c r="AU60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10" spans="1:47" ht="68" x14ac:dyDescent="0.2">
      <c r="A610" s="37">
        <f>parameters!$J$21*TechniqueData[[#This Row],[TAT Utility]]+parameters!$J$22*TechniqueData[[#This Row],[Count Utility]]</f>
        <v>0.3</v>
      </c>
      <c r="B610" s="37">
        <f t="shared" si="9"/>
        <v>531.19070714285715</v>
      </c>
      <c r="C610" s="37" t="s">
        <v>1979</v>
      </c>
      <c r="D610" s="58" t="s">
        <v>1971</v>
      </c>
      <c r="E610" s="37" t="s">
        <v>1980</v>
      </c>
      <c r="F610" s="37">
        <v>1</v>
      </c>
      <c r="G610" s="37">
        <v>1</v>
      </c>
      <c r="H610" s="37">
        <f>parameters!$J$10*TechniqueData[[#This Row],[Before Utility]]+parameters!$J$11*TechniqueData[[#This Row],[After Utility]]</f>
        <v>0.1</v>
      </c>
      <c r="I610" s="37">
        <f>(TechniqueData[[#This Row],[Num. TID Before]]-parameters!$D$8)/(parameters!$D$9-parameters!$D$8)</f>
        <v>0.1</v>
      </c>
      <c r="J610" s="37">
        <f>IF(TechniqueData[[#This Row],[Before Utility (unclipped)]]&gt;1,1, IF(TechniqueData[[#This Row],[Before Utility (unclipped)]]&lt;0,0, TechniqueData[[#This Row],[Before Utility (unclipped)]]))</f>
        <v>0.1</v>
      </c>
      <c r="K610" s="37">
        <f>(TechniqueData[[#This Row],[Num. TID After]]-parameters!$D$10)/(parameters!$D$11-parameters!$D$10)</f>
        <v>0.1</v>
      </c>
      <c r="L610" s="37">
        <f>IF(TechniqueData[[#This Row],[After Utility (unclipped)]]&gt;1,1, IF(TechniqueData[[#This Row],[After Utility (unclipped)]]&lt;0,0, TechniqueData[[#This Row],[After Utility (unclipped)]]))</f>
        <v>0.1</v>
      </c>
      <c r="M610" s="37">
        <v>0</v>
      </c>
      <c r="N610" s="68">
        <v>1</v>
      </c>
      <c r="O610" s="68">
        <v>0</v>
      </c>
      <c r="P610" s="68">
        <v>0</v>
      </c>
      <c r="Q610" s="68">
        <v>0</v>
      </c>
      <c r="R610" s="69" t="s">
        <v>1033</v>
      </c>
      <c r="S610" s="69">
        <v>9</v>
      </c>
      <c r="T610" s="69" t="s">
        <v>1981</v>
      </c>
      <c r="U610" s="69">
        <v>3</v>
      </c>
      <c r="V610" s="37">
        <f>parameters!$J$4*TechniqueData[[#This Row],[Mitigations Utility]] + parameters!$J$5*TechniqueData[[#This Row],[Detections Utility]]</f>
        <v>0.11904771428571428</v>
      </c>
      <c r="W610" s="37">
        <v>12</v>
      </c>
      <c r="X610" s="37">
        <v>0.21818199999999999</v>
      </c>
      <c r="Y610" s="37">
        <v>0.21818199999999999</v>
      </c>
      <c r="Z610" s="37">
        <v>1</v>
      </c>
      <c r="AA610" s="37">
        <v>0.01</v>
      </c>
      <c r="AB610" s="37">
        <v>0.01</v>
      </c>
      <c r="AC610" s="37"/>
      <c r="AD610" s="58" t="s">
        <v>1982</v>
      </c>
      <c r="AE610" s="37" t="str" cm="1">
        <f t="array" ref="AE610">IF(SUMPRODUCT(--(NOT(ISERR(SEARCH({"Process","Command","Script","WMI","Module","Pipe","Service"},AD610)))))&gt;0,"1","0")</f>
        <v>0</v>
      </c>
      <c r="AF610" s="37">
        <v>606</v>
      </c>
      <c r="AG610" s="37" t="str" cm="1">
        <f t="array" ref="AG610">IF(SUMPRODUCT(--(NOT(ISERR(SEARCH({"Network","Firewall"},AD610)))))&gt;0,"1","0")</f>
        <v>0</v>
      </c>
      <c r="AH610" s="37">
        <v>606</v>
      </c>
      <c r="AI610" s="37" t="str" cm="1">
        <f t="array" ref="AI610">IF(SUMPRODUCT(--(NOT(ISERR(SEARCH({"File","Group","Logon","Schedule","User","Registry","Active","Application"},AD610)))))&gt;0,"1","0")</f>
        <v>1</v>
      </c>
      <c r="AJ610" s="37">
        <v>606</v>
      </c>
      <c r="AK610" s="37" t="str" cm="1">
        <f t="array" ref="AK610">IF(SUMPRODUCT(--(NOT(ISERR(SEARCH({"Cloud","Cluster","Container","Image","Instance","Pod","Snapshot","Volume"},AD610)))))&gt;0,"1","0")</f>
        <v>0</v>
      </c>
      <c r="AL610" s="37">
        <v>606</v>
      </c>
      <c r="AM610" s="37" t="str" cm="1">
        <f t="array" ref="AM610">IF(SUMPRODUCT(--(NOT(ISERR(SEARCH({"Drive","Firmware","Host","Kernel"},AD610)))))&gt;0,"1","0")</f>
        <v>0</v>
      </c>
      <c r="AN610" s="37">
        <v>0</v>
      </c>
      <c r="AO610" s="37">
        <v>0</v>
      </c>
      <c r="AP610" s="37">
        <f>parameters!$J$21*TechniqueData[[#This Row],[TAT Utility]]+parameters!$J$22*TechniqueData[[#This Row],[Count Utility]]</f>
        <v>0.3</v>
      </c>
      <c r="AQ610" s="37">
        <f>(TechniqueData[[#This Row],[Total Top Att&amp;ck Score ]]-parameters!$D$19)/(parameters!$D$20-parameters!$D$19)</f>
        <v>177.06356904761904</v>
      </c>
      <c r="AR610" s="37">
        <f>IF(TechniqueData[[#This Row],[TAT Utility (unclipped)]]&gt;1,1, IF(TechniqueData[[#This Row],[TAT Utility (unclipped)]]&lt;0,0, TechniqueData[[#This Row],[TAT Utility (unclipped)]]) )</f>
        <v>1</v>
      </c>
      <c r="AS610" s="37">
        <f>(TechniqueData[[#This Row],[Ransomware (Total '# of ATT&amp;CK Observations)]]-parameters!$D$21)/(parameters!$D$22-parameters!$D$21)</f>
        <v>0</v>
      </c>
      <c r="AT610" s="37">
        <f>IF(TechniqueData[[#This Row],[Count Utility (unclipped)]]&gt;1,1, IF(TechniqueData[[#This Row],[Count Utility (unclipped)]]&lt;0,0, TechniqueData[[#This Row],[Count Utility (unclipped)]]) )</f>
        <v>0</v>
      </c>
      <c r="AU61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11" spans="1:47" ht="17" x14ac:dyDescent="0.2">
      <c r="A611" s="37">
        <f>parameters!$J$21*TechniqueData[[#This Row],[TAT Utility]]+parameters!$J$22*TechniqueData[[#This Row],[Count Utility]]</f>
        <v>0.3</v>
      </c>
      <c r="B611" s="37">
        <f t="shared" si="9"/>
        <v>133.01666666666668</v>
      </c>
      <c r="C611" s="37" t="s">
        <v>1983</v>
      </c>
      <c r="D611" s="58" t="s">
        <v>1984</v>
      </c>
      <c r="E611" s="37"/>
      <c r="F611" s="37">
        <v>0</v>
      </c>
      <c r="G611" s="37">
        <v>1</v>
      </c>
      <c r="H611" s="37">
        <f>parameters!$J$10*TechniqueData[[#This Row],[Before Utility]]+parameters!$J$11*TechniqueData[[#This Row],[After Utility]]</f>
        <v>0.05</v>
      </c>
      <c r="I611" s="37">
        <f>(TechniqueData[[#This Row],[Num. TID Before]]-parameters!$D$8)/(parameters!$D$9-parameters!$D$8)</f>
        <v>0</v>
      </c>
      <c r="J611" s="37">
        <f>IF(TechniqueData[[#This Row],[Before Utility (unclipped)]]&gt;1,1, IF(TechniqueData[[#This Row],[Before Utility (unclipped)]]&lt;0,0, TechniqueData[[#This Row],[Before Utility (unclipped)]]))</f>
        <v>0</v>
      </c>
      <c r="K611" s="37">
        <f>(TechniqueData[[#This Row],[Num. TID After]]-parameters!$D$10)/(parameters!$D$11-parameters!$D$10)</f>
        <v>0.1</v>
      </c>
      <c r="L611" s="37">
        <f>IF(TechniqueData[[#This Row],[After Utility (unclipped)]]&gt;1,1, IF(TechniqueData[[#This Row],[After Utility (unclipped)]]&lt;0,0, TechniqueData[[#This Row],[After Utility (unclipped)]]))</f>
        <v>0.1</v>
      </c>
      <c r="M611" s="37">
        <v>0</v>
      </c>
      <c r="N611" s="68">
        <v>0</v>
      </c>
      <c r="O611" s="68">
        <v>1</v>
      </c>
      <c r="P611" s="68">
        <v>0</v>
      </c>
      <c r="Q611" s="68">
        <v>0</v>
      </c>
      <c r="R611" s="69"/>
      <c r="S611" s="69">
        <v>0</v>
      </c>
      <c r="T611" s="69"/>
      <c r="U611" s="69">
        <v>0</v>
      </c>
      <c r="V611" s="37">
        <f>parameters!$J$4*TechniqueData[[#This Row],[Mitigations Utility]] + parameters!$J$5*TechniqueData[[#This Row],[Detections Utility]]</f>
        <v>4.7619047619047615E-3</v>
      </c>
      <c r="W611" s="37">
        <v>0</v>
      </c>
      <c r="X611" s="37">
        <v>0</v>
      </c>
      <c r="Y611" s="37">
        <v>0</v>
      </c>
      <c r="Z611" s="37">
        <v>1</v>
      </c>
      <c r="AA611" s="37">
        <v>0.01</v>
      </c>
      <c r="AB611" s="37">
        <v>0.01</v>
      </c>
      <c r="AC611" s="37" t="s">
        <v>127</v>
      </c>
      <c r="AD611" s="58" t="s">
        <v>1808</v>
      </c>
      <c r="AE611" s="37" t="str" cm="1">
        <f t="array" ref="AE611">IF(SUMPRODUCT(--(NOT(ISERR(SEARCH({"Process","Command","Script","WMI","Module","Pipe","Service"},AD611)))))&gt;0,"1","0")</f>
        <v>0</v>
      </c>
      <c r="AF611" s="37">
        <v>607</v>
      </c>
      <c r="AG611" s="37" t="str" cm="1">
        <f t="array" ref="AG611">IF(SUMPRODUCT(--(NOT(ISERR(SEARCH({"Network","Firewall"},AD611)))))&gt;0,"1","0")</f>
        <v>0</v>
      </c>
      <c r="AH611" s="37">
        <v>607</v>
      </c>
      <c r="AI611" s="37" t="str" cm="1">
        <f t="array" ref="AI611">IF(SUMPRODUCT(--(NOT(ISERR(SEARCH({"File","Group","Logon","Schedule","User","Registry","Active","Application"},AD611)))))&gt;0,"1","0")</f>
        <v>0</v>
      </c>
      <c r="AJ611" s="37">
        <v>607</v>
      </c>
      <c r="AK611" s="37" t="str" cm="1">
        <f t="array" ref="AK611">IF(SUMPRODUCT(--(NOT(ISERR(SEARCH({"Cloud","Cluster","Container","Image","Instance","Pod","Snapshot","Volume"},AD611)))))&gt;0,"1","0")</f>
        <v>0</v>
      </c>
      <c r="AL611" s="37">
        <v>607</v>
      </c>
      <c r="AM611" s="37" t="str" cm="1">
        <f t="array" ref="AM611">IF(SUMPRODUCT(--(NOT(ISERR(SEARCH({"Drive","Firmware","Host","Kernel"},AD611)))))&gt;0,"1","0")</f>
        <v>0</v>
      </c>
      <c r="AN611" s="37">
        <v>0</v>
      </c>
      <c r="AO611" s="37">
        <v>0</v>
      </c>
      <c r="AP611" s="37">
        <f>parameters!$J$21*TechniqueData[[#This Row],[TAT Utility]]+parameters!$J$22*TechniqueData[[#This Row],[Count Utility]]</f>
        <v>0.3</v>
      </c>
      <c r="AQ611" s="37">
        <f>(TechniqueData[[#This Row],[Total Top Att&amp;ck Score ]]-parameters!$D$19)/(parameters!$D$20-parameters!$D$19)</f>
        <v>44.338888888888896</v>
      </c>
      <c r="AR611" s="37">
        <f>IF(TechniqueData[[#This Row],[TAT Utility (unclipped)]]&gt;1,1, IF(TechniqueData[[#This Row],[TAT Utility (unclipped)]]&lt;0,0, TechniqueData[[#This Row],[TAT Utility (unclipped)]]) )</f>
        <v>1</v>
      </c>
      <c r="AS611" s="37">
        <f>(TechniqueData[[#This Row],[Ransomware (Total '# of ATT&amp;CK Observations)]]-parameters!$D$21)/(parameters!$D$22-parameters!$D$21)</f>
        <v>0</v>
      </c>
      <c r="AT611" s="37">
        <f>IF(TechniqueData[[#This Row],[Count Utility (unclipped)]]&gt;1,1, IF(TechniqueData[[#This Row],[Count Utility (unclipped)]]&lt;0,0, TechniqueData[[#This Row],[Count Utility (unclipped)]]) )</f>
        <v>0</v>
      </c>
      <c r="AU61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12" spans="1:47" ht="17" x14ac:dyDescent="0.2">
      <c r="A612" s="37">
        <f>parameters!$J$21*TechniqueData[[#This Row],[TAT Utility]]+parameters!$J$22*TechniqueData[[#This Row],[Count Utility]]</f>
        <v>0.3</v>
      </c>
      <c r="B612" s="37">
        <f t="shared" si="9"/>
        <v>121.65</v>
      </c>
      <c r="C612" s="37" t="s">
        <v>1985</v>
      </c>
      <c r="D612" s="58" t="s">
        <v>1984</v>
      </c>
      <c r="E612" s="37" t="s">
        <v>1986</v>
      </c>
      <c r="F612" s="37">
        <v>0</v>
      </c>
      <c r="G612" s="37">
        <v>1</v>
      </c>
      <c r="H612" s="37">
        <f>parameters!$J$10*TechniqueData[[#This Row],[Before Utility]]+parameters!$J$11*TechniqueData[[#This Row],[After Utility]]</f>
        <v>0.05</v>
      </c>
      <c r="I612" s="37">
        <f>(TechniqueData[[#This Row],[Num. TID Before]]-parameters!$D$8)/(parameters!$D$9-parameters!$D$8)</f>
        <v>0</v>
      </c>
      <c r="J612" s="37">
        <f>IF(TechniqueData[[#This Row],[Before Utility (unclipped)]]&gt;1,1, IF(TechniqueData[[#This Row],[Before Utility (unclipped)]]&lt;0,0, TechniqueData[[#This Row],[Before Utility (unclipped)]]))</f>
        <v>0</v>
      </c>
      <c r="K612" s="37">
        <f>(TechniqueData[[#This Row],[Num. TID After]]-parameters!$D$10)/(parameters!$D$11-parameters!$D$10)</f>
        <v>0.1</v>
      </c>
      <c r="L612" s="37">
        <f>IF(TechniqueData[[#This Row],[After Utility (unclipped)]]&gt;1,1, IF(TechniqueData[[#This Row],[After Utility (unclipped)]]&lt;0,0, TechniqueData[[#This Row],[After Utility (unclipped)]]))</f>
        <v>0.1</v>
      </c>
      <c r="M612" s="37">
        <v>0</v>
      </c>
      <c r="N612" s="68">
        <v>0</v>
      </c>
      <c r="O612" s="68">
        <v>0</v>
      </c>
      <c r="P612" s="68">
        <v>0</v>
      </c>
      <c r="Q612" s="68">
        <v>0</v>
      </c>
      <c r="R612" s="69"/>
      <c r="S612" s="69">
        <v>0</v>
      </c>
      <c r="T612" s="69"/>
      <c r="U612" s="69">
        <v>0</v>
      </c>
      <c r="V612" s="37">
        <f>parameters!$J$4*TechniqueData[[#This Row],[Mitigations Utility]] + parameters!$J$5*TechniqueData[[#This Row],[Detections Utility]]</f>
        <v>0</v>
      </c>
      <c r="W612" s="37">
        <v>0</v>
      </c>
      <c r="X612" s="37">
        <v>0</v>
      </c>
      <c r="Y612" s="37">
        <v>0</v>
      </c>
      <c r="Z612" s="37">
        <v>0</v>
      </c>
      <c r="AA612" s="37">
        <v>0</v>
      </c>
      <c r="AB612" s="37">
        <v>0</v>
      </c>
      <c r="AC612" s="37" t="s">
        <v>127</v>
      </c>
      <c r="AD612" s="58" t="s">
        <v>1808</v>
      </c>
      <c r="AE612" s="37" t="str" cm="1">
        <f t="array" ref="AE612">IF(SUMPRODUCT(--(NOT(ISERR(SEARCH({"Process","Command","Script","WMI","Module","Pipe","Service"},AD612)))))&gt;0,"1","0")</f>
        <v>0</v>
      </c>
      <c r="AF612" s="37">
        <v>608</v>
      </c>
      <c r="AG612" s="37" t="str" cm="1">
        <f t="array" ref="AG612">IF(SUMPRODUCT(--(NOT(ISERR(SEARCH({"Network","Firewall"},AD612)))))&gt;0,"1","0")</f>
        <v>0</v>
      </c>
      <c r="AH612" s="37">
        <v>608</v>
      </c>
      <c r="AI612" s="37" t="str" cm="1">
        <f t="array" ref="AI612">IF(SUMPRODUCT(--(NOT(ISERR(SEARCH({"File","Group","Logon","Schedule","User","Registry","Active","Application"},AD612)))))&gt;0,"1","0")</f>
        <v>0</v>
      </c>
      <c r="AJ612" s="37">
        <v>608</v>
      </c>
      <c r="AK612" s="37" t="str" cm="1">
        <f t="array" ref="AK612">IF(SUMPRODUCT(--(NOT(ISERR(SEARCH({"Cloud","Cluster","Container","Image","Instance","Pod","Snapshot","Volume"},AD612)))))&gt;0,"1","0")</f>
        <v>0</v>
      </c>
      <c r="AL612" s="37">
        <v>608</v>
      </c>
      <c r="AM612" s="37" t="str" cm="1">
        <f t="array" ref="AM612">IF(SUMPRODUCT(--(NOT(ISERR(SEARCH({"Drive","Firmware","Host","Kernel"},AD612)))))&gt;0,"1","0")</f>
        <v>0</v>
      </c>
      <c r="AN612" s="37">
        <v>0</v>
      </c>
      <c r="AO612" s="37">
        <v>0</v>
      </c>
      <c r="AP612" s="37">
        <f>parameters!$J$21*TechniqueData[[#This Row],[TAT Utility]]+parameters!$J$22*TechniqueData[[#This Row],[Count Utility]]</f>
        <v>0.3</v>
      </c>
      <c r="AQ612" s="37">
        <f>(TechniqueData[[#This Row],[Total Top Att&amp;ck Score ]]-parameters!$D$19)/(parameters!$D$20-parameters!$D$19)</f>
        <v>40.550000000000004</v>
      </c>
      <c r="AR612" s="37">
        <f>IF(TechniqueData[[#This Row],[TAT Utility (unclipped)]]&gt;1,1, IF(TechniqueData[[#This Row],[TAT Utility (unclipped)]]&lt;0,0, TechniqueData[[#This Row],[TAT Utility (unclipped)]]) )</f>
        <v>1</v>
      </c>
      <c r="AS612" s="37">
        <f>(TechniqueData[[#This Row],[Ransomware (Total '# of ATT&amp;CK Observations)]]-parameters!$D$21)/(parameters!$D$22-parameters!$D$21)</f>
        <v>0</v>
      </c>
      <c r="AT612" s="37">
        <f>IF(TechniqueData[[#This Row],[Count Utility (unclipped)]]&gt;1,1, IF(TechniqueData[[#This Row],[Count Utility (unclipped)]]&lt;0,0, TechniqueData[[#This Row],[Count Utility (unclipped)]]) )</f>
        <v>0</v>
      </c>
      <c r="AU61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13" spans="1:47" ht="17" x14ac:dyDescent="0.2">
      <c r="A613" s="37">
        <f>parameters!$J$21*TechniqueData[[#This Row],[TAT Utility]]+parameters!$J$22*TechniqueData[[#This Row],[Count Utility]]</f>
        <v>0.3</v>
      </c>
      <c r="B613" s="37">
        <f t="shared" si="9"/>
        <v>121.85000000000001</v>
      </c>
      <c r="C613" s="37" t="s">
        <v>1987</v>
      </c>
      <c r="D613" s="58" t="s">
        <v>1984</v>
      </c>
      <c r="E613" s="37" t="s">
        <v>1988</v>
      </c>
      <c r="F613" s="37">
        <v>0</v>
      </c>
      <c r="G613" s="37">
        <v>1</v>
      </c>
      <c r="H613" s="37">
        <f>parameters!$J$10*TechniqueData[[#This Row],[Before Utility]]+parameters!$J$11*TechniqueData[[#This Row],[After Utility]]</f>
        <v>0.05</v>
      </c>
      <c r="I613" s="37">
        <f>(TechniqueData[[#This Row],[Num. TID Before]]-parameters!$D$8)/(parameters!$D$9-parameters!$D$8)</f>
        <v>0</v>
      </c>
      <c r="J613" s="37">
        <f>IF(TechniqueData[[#This Row],[Before Utility (unclipped)]]&gt;1,1, IF(TechniqueData[[#This Row],[Before Utility (unclipped)]]&lt;0,0, TechniqueData[[#This Row],[Before Utility (unclipped)]]))</f>
        <v>0</v>
      </c>
      <c r="K613" s="37">
        <f>(TechniqueData[[#This Row],[Num. TID After]]-parameters!$D$10)/(parameters!$D$11-parameters!$D$10)</f>
        <v>0.1</v>
      </c>
      <c r="L613" s="37">
        <f>IF(TechniqueData[[#This Row],[After Utility (unclipped)]]&gt;1,1, IF(TechniqueData[[#This Row],[After Utility (unclipped)]]&lt;0,0, TechniqueData[[#This Row],[After Utility (unclipped)]]))</f>
        <v>0.1</v>
      </c>
      <c r="M613" s="37">
        <v>0</v>
      </c>
      <c r="N613" s="68">
        <v>0</v>
      </c>
      <c r="O613" s="68">
        <v>0</v>
      </c>
      <c r="P613" s="68">
        <v>0</v>
      </c>
      <c r="Q613" s="68">
        <v>0</v>
      </c>
      <c r="R613" s="69"/>
      <c r="S613" s="69">
        <v>0</v>
      </c>
      <c r="T613" s="69"/>
      <c r="U613" s="69">
        <v>0</v>
      </c>
      <c r="V613" s="37">
        <f>parameters!$J$4*TechniqueData[[#This Row],[Mitigations Utility]] + parameters!$J$5*TechniqueData[[#This Row],[Detections Utility]]</f>
        <v>0</v>
      </c>
      <c r="W613" s="37">
        <v>0</v>
      </c>
      <c r="X613" s="37">
        <v>0</v>
      </c>
      <c r="Y613" s="37">
        <v>0</v>
      </c>
      <c r="Z613" s="37">
        <v>0</v>
      </c>
      <c r="AA613" s="37">
        <v>0</v>
      </c>
      <c r="AB613" s="37">
        <v>0</v>
      </c>
      <c r="AC613" s="37" t="s">
        <v>127</v>
      </c>
      <c r="AD613" s="58" t="s">
        <v>1808</v>
      </c>
      <c r="AE613" s="37" t="str" cm="1">
        <f t="array" ref="AE613">IF(SUMPRODUCT(--(NOT(ISERR(SEARCH({"Process","Command","Script","WMI","Module","Pipe","Service"},AD613)))))&gt;0,"1","0")</f>
        <v>0</v>
      </c>
      <c r="AF613" s="37">
        <v>609</v>
      </c>
      <c r="AG613" s="37" t="str" cm="1">
        <f t="array" ref="AG613">IF(SUMPRODUCT(--(NOT(ISERR(SEARCH({"Network","Firewall"},AD613)))))&gt;0,"1","0")</f>
        <v>0</v>
      </c>
      <c r="AH613" s="37">
        <v>609</v>
      </c>
      <c r="AI613" s="37" t="str" cm="1">
        <f t="array" ref="AI613">IF(SUMPRODUCT(--(NOT(ISERR(SEARCH({"File","Group","Logon","Schedule","User","Registry","Active","Application"},AD613)))))&gt;0,"1","0")</f>
        <v>0</v>
      </c>
      <c r="AJ613" s="37">
        <v>609</v>
      </c>
      <c r="AK613" s="37" t="str" cm="1">
        <f t="array" ref="AK613">IF(SUMPRODUCT(--(NOT(ISERR(SEARCH({"Cloud","Cluster","Container","Image","Instance","Pod","Snapshot","Volume"},AD613)))))&gt;0,"1","0")</f>
        <v>0</v>
      </c>
      <c r="AL613" s="37">
        <v>609</v>
      </c>
      <c r="AM613" s="37" t="str" cm="1">
        <f t="array" ref="AM613">IF(SUMPRODUCT(--(NOT(ISERR(SEARCH({"Drive","Firmware","Host","Kernel"},AD613)))))&gt;0,"1","0")</f>
        <v>0</v>
      </c>
      <c r="AN613" s="37">
        <v>0</v>
      </c>
      <c r="AO613" s="37">
        <v>0</v>
      </c>
      <c r="AP613" s="37">
        <f>parameters!$J$21*TechniqueData[[#This Row],[TAT Utility]]+parameters!$J$22*TechniqueData[[#This Row],[Count Utility]]</f>
        <v>0.3</v>
      </c>
      <c r="AQ613" s="37">
        <f>(TechniqueData[[#This Row],[Total Top Att&amp;ck Score ]]-parameters!$D$19)/(parameters!$D$20-parameters!$D$19)</f>
        <v>40.616666666666667</v>
      </c>
      <c r="AR613" s="37">
        <f>IF(TechniqueData[[#This Row],[TAT Utility (unclipped)]]&gt;1,1, IF(TechniqueData[[#This Row],[TAT Utility (unclipped)]]&lt;0,0, TechniqueData[[#This Row],[TAT Utility (unclipped)]]) )</f>
        <v>1</v>
      </c>
      <c r="AS613" s="37">
        <f>(TechniqueData[[#This Row],[Ransomware (Total '# of ATT&amp;CK Observations)]]-parameters!$D$21)/(parameters!$D$22-parameters!$D$21)</f>
        <v>0</v>
      </c>
      <c r="AT613" s="37">
        <f>IF(TechniqueData[[#This Row],[Count Utility (unclipped)]]&gt;1,1, IF(TechniqueData[[#This Row],[Count Utility (unclipped)]]&lt;0,0, TechniqueData[[#This Row],[Count Utility (unclipped)]]) )</f>
        <v>0</v>
      </c>
      <c r="AU61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14" spans="1:47" ht="17" x14ac:dyDescent="0.2">
      <c r="A614" s="37">
        <f>parameters!$J$21*TechniqueData[[#This Row],[TAT Utility]]+parameters!$J$22*TechniqueData[[#This Row],[Count Utility]]</f>
        <v>0.3</v>
      </c>
      <c r="B614" s="37">
        <f t="shared" si="9"/>
        <v>122.05000000000001</v>
      </c>
      <c r="C614" s="37" t="s">
        <v>1989</v>
      </c>
      <c r="D614" s="58" t="s">
        <v>1984</v>
      </c>
      <c r="E614" s="37" t="s">
        <v>1990</v>
      </c>
      <c r="F614" s="37">
        <v>0</v>
      </c>
      <c r="G614" s="37">
        <v>1</v>
      </c>
      <c r="H614" s="37">
        <f>parameters!$J$10*TechniqueData[[#This Row],[Before Utility]]+parameters!$J$11*TechniqueData[[#This Row],[After Utility]]</f>
        <v>0.05</v>
      </c>
      <c r="I614" s="37">
        <f>(TechniqueData[[#This Row],[Num. TID Before]]-parameters!$D$8)/(parameters!$D$9-parameters!$D$8)</f>
        <v>0</v>
      </c>
      <c r="J614" s="37">
        <f>IF(TechniqueData[[#This Row],[Before Utility (unclipped)]]&gt;1,1, IF(TechniqueData[[#This Row],[Before Utility (unclipped)]]&lt;0,0, TechniqueData[[#This Row],[Before Utility (unclipped)]]))</f>
        <v>0</v>
      </c>
      <c r="K614" s="37">
        <f>(TechniqueData[[#This Row],[Num. TID After]]-parameters!$D$10)/(parameters!$D$11-parameters!$D$10)</f>
        <v>0.1</v>
      </c>
      <c r="L614" s="37">
        <f>IF(TechniqueData[[#This Row],[After Utility (unclipped)]]&gt;1,1, IF(TechniqueData[[#This Row],[After Utility (unclipped)]]&lt;0,0, TechniqueData[[#This Row],[After Utility (unclipped)]]))</f>
        <v>0.1</v>
      </c>
      <c r="M614" s="37">
        <v>0</v>
      </c>
      <c r="N614" s="68">
        <v>0</v>
      </c>
      <c r="O614" s="68">
        <v>0</v>
      </c>
      <c r="P614" s="68">
        <v>0</v>
      </c>
      <c r="Q614" s="68">
        <v>0</v>
      </c>
      <c r="R614" s="69"/>
      <c r="S614" s="69">
        <v>0</v>
      </c>
      <c r="T614" s="69"/>
      <c r="U614" s="69">
        <v>0</v>
      </c>
      <c r="V614" s="37">
        <f>parameters!$J$4*TechniqueData[[#This Row],[Mitigations Utility]] + parameters!$J$5*TechniqueData[[#This Row],[Detections Utility]]</f>
        <v>0</v>
      </c>
      <c r="W614" s="37">
        <v>0</v>
      </c>
      <c r="X614" s="37">
        <v>0</v>
      </c>
      <c r="Y614" s="37">
        <v>0</v>
      </c>
      <c r="Z614" s="37">
        <v>0</v>
      </c>
      <c r="AA614" s="37">
        <v>0</v>
      </c>
      <c r="AB614" s="37">
        <v>0</v>
      </c>
      <c r="AC614" s="37" t="s">
        <v>127</v>
      </c>
      <c r="AD614" s="58" t="s">
        <v>1808</v>
      </c>
      <c r="AE614" s="37" t="str" cm="1">
        <f t="array" ref="AE614">IF(SUMPRODUCT(--(NOT(ISERR(SEARCH({"Process","Command","Script","WMI","Module","Pipe","Service"},AD614)))))&gt;0,"1","0")</f>
        <v>0</v>
      </c>
      <c r="AF614" s="37">
        <v>610</v>
      </c>
      <c r="AG614" s="37" t="str" cm="1">
        <f t="array" ref="AG614">IF(SUMPRODUCT(--(NOT(ISERR(SEARCH({"Network","Firewall"},AD614)))))&gt;0,"1","0")</f>
        <v>0</v>
      </c>
      <c r="AH614" s="37">
        <v>610</v>
      </c>
      <c r="AI614" s="37" t="str" cm="1">
        <f t="array" ref="AI614">IF(SUMPRODUCT(--(NOT(ISERR(SEARCH({"File","Group","Logon","Schedule","User","Registry","Active","Application"},AD614)))))&gt;0,"1","0")</f>
        <v>0</v>
      </c>
      <c r="AJ614" s="37">
        <v>610</v>
      </c>
      <c r="AK614" s="37" t="str" cm="1">
        <f t="array" ref="AK614">IF(SUMPRODUCT(--(NOT(ISERR(SEARCH({"Cloud","Cluster","Container","Image","Instance","Pod","Snapshot","Volume"},AD614)))))&gt;0,"1","0")</f>
        <v>0</v>
      </c>
      <c r="AL614" s="37">
        <v>610</v>
      </c>
      <c r="AM614" s="37" t="str" cm="1">
        <f t="array" ref="AM614">IF(SUMPRODUCT(--(NOT(ISERR(SEARCH({"Drive","Firmware","Host","Kernel"},AD614)))))&gt;0,"1","0")</f>
        <v>0</v>
      </c>
      <c r="AN614" s="37">
        <v>0</v>
      </c>
      <c r="AO614" s="37">
        <v>0</v>
      </c>
      <c r="AP614" s="37">
        <f>parameters!$J$21*TechniqueData[[#This Row],[TAT Utility]]+parameters!$J$22*TechniqueData[[#This Row],[Count Utility]]</f>
        <v>0.3</v>
      </c>
      <c r="AQ614" s="37">
        <f>(TechniqueData[[#This Row],[Total Top Att&amp;ck Score ]]-parameters!$D$19)/(parameters!$D$20-parameters!$D$19)</f>
        <v>40.683333333333337</v>
      </c>
      <c r="AR614" s="37">
        <f>IF(TechniqueData[[#This Row],[TAT Utility (unclipped)]]&gt;1,1, IF(TechniqueData[[#This Row],[TAT Utility (unclipped)]]&lt;0,0, TechniqueData[[#This Row],[TAT Utility (unclipped)]]) )</f>
        <v>1</v>
      </c>
      <c r="AS614" s="37">
        <f>(TechniqueData[[#This Row],[Ransomware (Total '# of ATT&amp;CK Observations)]]-parameters!$D$21)/(parameters!$D$22-parameters!$D$21)</f>
        <v>0</v>
      </c>
      <c r="AT614" s="37">
        <f>IF(TechniqueData[[#This Row],[Count Utility (unclipped)]]&gt;1,1, IF(TechniqueData[[#This Row],[Count Utility (unclipped)]]&lt;0,0, TechniqueData[[#This Row],[Count Utility (unclipped)]]) )</f>
        <v>0</v>
      </c>
      <c r="AU61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15" spans="1:47" ht="17" x14ac:dyDescent="0.2">
      <c r="A615" s="37">
        <f>parameters!$J$21*TechniqueData[[#This Row],[TAT Utility]]+parameters!$J$22*TechniqueData[[#This Row],[Count Utility]]</f>
        <v>0.3</v>
      </c>
      <c r="B615" s="37">
        <f t="shared" si="9"/>
        <v>122.25</v>
      </c>
      <c r="C615" s="37" t="s">
        <v>1991</v>
      </c>
      <c r="D615" s="58" t="s">
        <v>1984</v>
      </c>
      <c r="E615" s="37" t="s">
        <v>1992</v>
      </c>
      <c r="F615" s="37">
        <v>0</v>
      </c>
      <c r="G615" s="37">
        <v>1</v>
      </c>
      <c r="H615" s="37">
        <f>parameters!$J$10*TechniqueData[[#This Row],[Before Utility]]+parameters!$J$11*TechniqueData[[#This Row],[After Utility]]</f>
        <v>0.05</v>
      </c>
      <c r="I615" s="37">
        <f>(TechniqueData[[#This Row],[Num. TID Before]]-parameters!$D$8)/(parameters!$D$9-parameters!$D$8)</f>
        <v>0</v>
      </c>
      <c r="J615" s="37">
        <f>IF(TechniqueData[[#This Row],[Before Utility (unclipped)]]&gt;1,1, IF(TechniqueData[[#This Row],[Before Utility (unclipped)]]&lt;0,0, TechniqueData[[#This Row],[Before Utility (unclipped)]]))</f>
        <v>0</v>
      </c>
      <c r="K615" s="37">
        <f>(TechniqueData[[#This Row],[Num. TID After]]-parameters!$D$10)/(parameters!$D$11-parameters!$D$10)</f>
        <v>0.1</v>
      </c>
      <c r="L615" s="37">
        <f>IF(TechniqueData[[#This Row],[After Utility (unclipped)]]&gt;1,1, IF(TechniqueData[[#This Row],[After Utility (unclipped)]]&lt;0,0, TechniqueData[[#This Row],[After Utility (unclipped)]]))</f>
        <v>0.1</v>
      </c>
      <c r="M615" s="37">
        <v>0</v>
      </c>
      <c r="N615" s="68">
        <v>0</v>
      </c>
      <c r="O615" s="68">
        <v>0</v>
      </c>
      <c r="P615" s="68">
        <v>0</v>
      </c>
      <c r="Q615" s="68">
        <v>0</v>
      </c>
      <c r="R615" s="69"/>
      <c r="S615" s="69">
        <v>0</v>
      </c>
      <c r="T615" s="69"/>
      <c r="U615" s="69">
        <v>0</v>
      </c>
      <c r="V615" s="37">
        <f>parameters!$J$4*TechniqueData[[#This Row],[Mitigations Utility]] + parameters!$J$5*TechniqueData[[#This Row],[Detections Utility]]</f>
        <v>0</v>
      </c>
      <c r="W615" s="37">
        <v>0</v>
      </c>
      <c r="X615" s="37">
        <v>0</v>
      </c>
      <c r="Y615" s="37">
        <v>0</v>
      </c>
      <c r="Z615" s="37">
        <v>0</v>
      </c>
      <c r="AA615" s="37">
        <v>0</v>
      </c>
      <c r="AB615" s="37">
        <v>0</v>
      </c>
      <c r="AC615" s="37" t="s">
        <v>127</v>
      </c>
      <c r="AD615" s="58" t="s">
        <v>1808</v>
      </c>
      <c r="AE615" s="37" t="str" cm="1">
        <f t="array" ref="AE615">IF(SUMPRODUCT(--(NOT(ISERR(SEARCH({"Process","Command","Script","WMI","Module","Pipe","Service"},AD615)))))&gt;0,"1","0")</f>
        <v>0</v>
      </c>
      <c r="AF615" s="37">
        <v>611</v>
      </c>
      <c r="AG615" s="37" t="str" cm="1">
        <f t="array" ref="AG615">IF(SUMPRODUCT(--(NOT(ISERR(SEARCH({"Network","Firewall"},AD615)))))&gt;0,"1","0")</f>
        <v>0</v>
      </c>
      <c r="AH615" s="37">
        <v>611</v>
      </c>
      <c r="AI615" s="37" t="str" cm="1">
        <f t="array" ref="AI615">IF(SUMPRODUCT(--(NOT(ISERR(SEARCH({"File","Group","Logon","Schedule","User","Registry","Active","Application"},AD615)))))&gt;0,"1","0")</f>
        <v>0</v>
      </c>
      <c r="AJ615" s="37">
        <v>611</v>
      </c>
      <c r="AK615" s="37" t="str" cm="1">
        <f t="array" ref="AK615">IF(SUMPRODUCT(--(NOT(ISERR(SEARCH({"Cloud","Cluster","Container","Image","Instance","Pod","Snapshot","Volume"},AD615)))))&gt;0,"1","0")</f>
        <v>0</v>
      </c>
      <c r="AL615" s="37">
        <v>611</v>
      </c>
      <c r="AM615" s="37" t="str" cm="1">
        <f t="array" ref="AM615">IF(SUMPRODUCT(--(NOT(ISERR(SEARCH({"Drive","Firmware","Host","Kernel"},AD615)))))&gt;0,"1","0")</f>
        <v>0</v>
      </c>
      <c r="AN615" s="37">
        <v>0</v>
      </c>
      <c r="AO615" s="37">
        <v>0</v>
      </c>
      <c r="AP615" s="37">
        <f>parameters!$J$21*TechniqueData[[#This Row],[TAT Utility]]+parameters!$J$22*TechniqueData[[#This Row],[Count Utility]]</f>
        <v>0.3</v>
      </c>
      <c r="AQ615" s="37">
        <f>(TechniqueData[[#This Row],[Total Top Att&amp;ck Score ]]-parameters!$D$19)/(parameters!$D$20-parameters!$D$19)</f>
        <v>40.75</v>
      </c>
      <c r="AR615" s="37">
        <f>IF(TechniqueData[[#This Row],[TAT Utility (unclipped)]]&gt;1,1, IF(TechniqueData[[#This Row],[TAT Utility (unclipped)]]&lt;0,0, TechniqueData[[#This Row],[TAT Utility (unclipped)]]) )</f>
        <v>1</v>
      </c>
      <c r="AS615" s="37">
        <f>(TechniqueData[[#This Row],[Ransomware (Total '# of ATT&amp;CK Observations)]]-parameters!$D$21)/(parameters!$D$22-parameters!$D$21)</f>
        <v>0</v>
      </c>
      <c r="AT615" s="37">
        <f>IF(TechniqueData[[#This Row],[Count Utility (unclipped)]]&gt;1,1, IF(TechniqueData[[#This Row],[Count Utility (unclipped)]]&lt;0,0, TechniqueData[[#This Row],[Count Utility (unclipped)]]) )</f>
        <v>0</v>
      </c>
      <c r="AU61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16" spans="1:47" ht="17" x14ac:dyDescent="0.2">
      <c r="A616" s="37">
        <f>parameters!$J$21*TechniqueData[[#This Row],[TAT Utility]]+parameters!$J$22*TechniqueData[[#This Row],[Count Utility]]</f>
        <v>0.3</v>
      </c>
      <c r="B616" s="37">
        <f t="shared" si="9"/>
        <v>122.45</v>
      </c>
      <c r="C616" s="37" t="s">
        <v>1993</v>
      </c>
      <c r="D616" s="58" t="s">
        <v>1984</v>
      </c>
      <c r="E616" s="37" t="s">
        <v>1994</v>
      </c>
      <c r="F616" s="37">
        <v>0</v>
      </c>
      <c r="G616" s="37">
        <v>1</v>
      </c>
      <c r="H616" s="37">
        <f>parameters!$J$10*TechniqueData[[#This Row],[Before Utility]]+parameters!$J$11*TechniqueData[[#This Row],[After Utility]]</f>
        <v>0.05</v>
      </c>
      <c r="I616" s="37">
        <f>(TechniqueData[[#This Row],[Num. TID Before]]-parameters!$D$8)/(parameters!$D$9-parameters!$D$8)</f>
        <v>0</v>
      </c>
      <c r="J616" s="37">
        <f>IF(TechniqueData[[#This Row],[Before Utility (unclipped)]]&gt;1,1, IF(TechniqueData[[#This Row],[Before Utility (unclipped)]]&lt;0,0, TechniqueData[[#This Row],[Before Utility (unclipped)]]))</f>
        <v>0</v>
      </c>
      <c r="K616" s="37">
        <f>(TechniqueData[[#This Row],[Num. TID After]]-parameters!$D$10)/(parameters!$D$11-parameters!$D$10)</f>
        <v>0.1</v>
      </c>
      <c r="L616" s="37">
        <f>IF(TechniqueData[[#This Row],[After Utility (unclipped)]]&gt;1,1, IF(TechniqueData[[#This Row],[After Utility (unclipped)]]&lt;0,0, TechniqueData[[#This Row],[After Utility (unclipped)]]))</f>
        <v>0.1</v>
      </c>
      <c r="M616" s="37">
        <v>0</v>
      </c>
      <c r="N616" s="68">
        <v>0</v>
      </c>
      <c r="O616" s="68">
        <v>0</v>
      </c>
      <c r="P616" s="68">
        <v>0</v>
      </c>
      <c r="Q616" s="68">
        <v>0</v>
      </c>
      <c r="R616" s="69"/>
      <c r="S616" s="69">
        <v>0</v>
      </c>
      <c r="T616" s="69"/>
      <c r="U616" s="69">
        <v>0</v>
      </c>
      <c r="V616" s="37">
        <f>parameters!$J$4*TechniqueData[[#This Row],[Mitigations Utility]] + parameters!$J$5*TechniqueData[[#This Row],[Detections Utility]]</f>
        <v>0</v>
      </c>
      <c r="W616" s="37">
        <v>0</v>
      </c>
      <c r="X616" s="37">
        <v>0</v>
      </c>
      <c r="Y616" s="37">
        <v>0</v>
      </c>
      <c r="Z616" s="37">
        <v>0</v>
      </c>
      <c r="AA616" s="37">
        <v>0</v>
      </c>
      <c r="AB616" s="37">
        <v>0</v>
      </c>
      <c r="AC616" s="37" t="s">
        <v>127</v>
      </c>
      <c r="AD616" s="58" t="s">
        <v>1808</v>
      </c>
      <c r="AE616" s="37" t="str" cm="1">
        <f t="array" ref="AE616">IF(SUMPRODUCT(--(NOT(ISERR(SEARCH({"Process","Command","Script","WMI","Module","Pipe","Service"},AD616)))))&gt;0,"1","0")</f>
        <v>0</v>
      </c>
      <c r="AF616" s="37">
        <v>612</v>
      </c>
      <c r="AG616" s="37" t="str" cm="1">
        <f t="array" ref="AG616">IF(SUMPRODUCT(--(NOT(ISERR(SEARCH({"Network","Firewall"},AD616)))))&gt;0,"1","0")</f>
        <v>0</v>
      </c>
      <c r="AH616" s="37">
        <v>612</v>
      </c>
      <c r="AI616" s="37" t="str" cm="1">
        <f t="array" ref="AI616">IF(SUMPRODUCT(--(NOT(ISERR(SEARCH({"File","Group","Logon","Schedule","User","Registry","Active","Application"},AD616)))))&gt;0,"1","0")</f>
        <v>0</v>
      </c>
      <c r="AJ616" s="37">
        <v>612</v>
      </c>
      <c r="AK616" s="37" t="str" cm="1">
        <f t="array" ref="AK616">IF(SUMPRODUCT(--(NOT(ISERR(SEARCH({"Cloud","Cluster","Container","Image","Instance","Pod","Snapshot","Volume"},AD616)))))&gt;0,"1","0")</f>
        <v>0</v>
      </c>
      <c r="AL616" s="37">
        <v>612</v>
      </c>
      <c r="AM616" s="37" t="str" cm="1">
        <f t="array" ref="AM616">IF(SUMPRODUCT(--(NOT(ISERR(SEARCH({"Drive","Firmware","Host","Kernel"},AD616)))))&gt;0,"1","0")</f>
        <v>0</v>
      </c>
      <c r="AN616" s="37">
        <v>0</v>
      </c>
      <c r="AO616" s="37">
        <v>0</v>
      </c>
      <c r="AP616" s="37">
        <f>parameters!$J$21*TechniqueData[[#This Row],[TAT Utility]]+parameters!$J$22*TechniqueData[[#This Row],[Count Utility]]</f>
        <v>0.3</v>
      </c>
      <c r="AQ616" s="37">
        <f>(TechniqueData[[#This Row],[Total Top Att&amp;ck Score ]]-parameters!$D$19)/(parameters!$D$20-parameters!$D$19)</f>
        <v>40.81666666666667</v>
      </c>
      <c r="AR616" s="37">
        <f>IF(TechniqueData[[#This Row],[TAT Utility (unclipped)]]&gt;1,1, IF(TechniqueData[[#This Row],[TAT Utility (unclipped)]]&lt;0,0, TechniqueData[[#This Row],[TAT Utility (unclipped)]]) )</f>
        <v>1</v>
      </c>
      <c r="AS616" s="37">
        <f>(TechniqueData[[#This Row],[Ransomware (Total '# of ATT&amp;CK Observations)]]-parameters!$D$21)/(parameters!$D$22-parameters!$D$21)</f>
        <v>0</v>
      </c>
      <c r="AT616" s="37">
        <f>IF(TechniqueData[[#This Row],[Count Utility (unclipped)]]&gt;1,1, IF(TechniqueData[[#This Row],[Count Utility (unclipped)]]&lt;0,0, TechniqueData[[#This Row],[Count Utility (unclipped)]]) )</f>
        <v>0</v>
      </c>
      <c r="AU61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17" spans="1:47" ht="17" x14ac:dyDescent="0.2">
      <c r="A617" s="37">
        <f>parameters!$J$21*TechniqueData[[#This Row],[TAT Utility]]+parameters!$J$22*TechniqueData[[#This Row],[Count Utility]]</f>
        <v>0.3</v>
      </c>
      <c r="B617" s="37">
        <f t="shared" si="9"/>
        <v>122.65</v>
      </c>
      <c r="C617" s="37" t="s">
        <v>1995</v>
      </c>
      <c r="D617" s="58" t="s">
        <v>1984</v>
      </c>
      <c r="E617" s="37" t="s">
        <v>1996</v>
      </c>
      <c r="F617" s="37">
        <v>0</v>
      </c>
      <c r="G617" s="37">
        <v>1</v>
      </c>
      <c r="H617" s="37">
        <f>parameters!$J$10*TechniqueData[[#This Row],[Before Utility]]+parameters!$J$11*TechniqueData[[#This Row],[After Utility]]</f>
        <v>0.05</v>
      </c>
      <c r="I617" s="37">
        <f>(TechniqueData[[#This Row],[Num. TID Before]]-parameters!$D$8)/(parameters!$D$9-parameters!$D$8)</f>
        <v>0</v>
      </c>
      <c r="J617" s="37">
        <f>IF(TechniqueData[[#This Row],[Before Utility (unclipped)]]&gt;1,1, IF(TechniqueData[[#This Row],[Before Utility (unclipped)]]&lt;0,0, TechniqueData[[#This Row],[Before Utility (unclipped)]]))</f>
        <v>0</v>
      </c>
      <c r="K617" s="37">
        <f>(TechniqueData[[#This Row],[Num. TID After]]-parameters!$D$10)/(parameters!$D$11-parameters!$D$10)</f>
        <v>0.1</v>
      </c>
      <c r="L617" s="37">
        <f>IF(TechniqueData[[#This Row],[After Utility (unclipped)]]&gt;1,1, IF(TechniqueData[[#This Row],[After Utility (unclipped)]]&lt;0,0, TechniqueData[[#This Row],[After Utility (unclipped)]]))</f>
        <v>0.1</v>
      </c>
      <c r="M617" s="37">
        <v>0</v>
      </c>
      <c r="N617" s="68">
        <v>0</v>
      </c>
      <c r="O617" s="68">
        <v>0</v>
      </c>
      <c r="P617" s="68">
        <v>0</v>
      </c>
      <c r="Q617" s="68">
        <v>0</v>
      </c>
      <c r="R617" s="69"/>
      <c r="S617" s="69"/>
      <c r="T617" s="69"/>
      <c r="U617" s="69"/>
      <c r="V617" s="37">
        <f>parameters!$J$4*TechniqueData[[#This Row],[Mitigations Utility]] + parameters!$J$5*TechniqueData[[#This Row],[Detections Utility]]</f>
        <v>0</v>
      </c>
      <c r="W617" s="37">
        <v>0</v>
      </c>
      <c r="X617" s="37">
        <v>0</v>
      </c>
      <c r="Y617" s="37">
        <v>0</v>
      </c>
      <c r="Z617" s="37">
        <v>0</v>
      </c>
      <c r="AA617" s="37">
        <v>0</v>
      </c>
      <c r="AB617" s="37">
        <v>0</v>
      </c>
      <c r="AC617" s="37" t="s">
        <v>127</v>
      </c>
      <c r="AD617" s="58" t="s">
        <v>1808</v>
      </c>
      <c r="AE617" s="37" t="str" cm="1">
        <f t="array" ref="AE617">IF(SUMPRODUCT(--(NOT(ISERR(SEARCH({"Process","Command","Script","WMI","Module","Pipe","Service"},AD617)))))&gt;0,"1","0")</f>
        <v>0</v>
      </c>
      <c r="AF617" s="37">
        <v>613</v>
      </c>
      <c r="AG617" s="37" t="str" cm="1">
        <f t="array" ref="AG617">IF(SUMPRODUCT(--(NOT(ISERR(SEARCH({"Network","Firewall"},AD617)))))&gt;0,"1","0")</f>
        <v>0</v>
      </c>
      <c r="AH617" s="37">
        <v>613</v>
      </c>
      <c r="AI617" s="37" t="str" cm="1">
        <f t="array" ref="AI617">IF(SUMPRODUCT(--(NOT(ISERR(SEARCH({"File","Group","Logon","Schedule","User","Registry","Active","Application"},AD617)))))&gt;0,"1","0")</f>
        <v>0</v>
      </c>
      <c r="AJ617" s="37">
        <v>613</v>
      </c>
      <c r="AK617" s="37" t="str" cm="1">
        <f t="array" ref="AK617">IF(SUMPRODUCT(--(NOT(ISERR(SEARCH({"Cloud","Cluster","Container","Image","Instance","Pod","Snapshot","Volume"},AD617)))))&gt;0,"1","0")</f>
        <v>0</v>
      </c>
      <c r="AL617" s="37">
        <v>613</v>
      </c>
      <c r="AM617" s="37" t="str" cm="1">
        <f t="array" ref="AM617">IF(SUMPRODUCT(--(NOT(ISERR(SEARCH({"Drive","Firmware","Host","Kernel"},AD617)))))&gt;0,"1","0")</f>
        <v>0</v>
      </c>
      <c r="AN617" s="37">
        <v>0</v>
      </c>
      <c r="AO617" s="37"/>
      <c r="AP617" s="37">
        <f>parameters!$J$21*TechniqueData[[#This Row],[TAT Utility]]+parameters!$J$22*TechniqueData[[#This Row],[Count Utility]]</f>
        <v>0.3</v>
      </c>
      <c r="AQ617" s="37">
        <f>(TechniqueData[[#This Row],[Total Top Att&amp;ck Score ]]-parameters!$D$19)/(parameters!$D$20-parameters!$D$19)</f>
        <v>40.883333333333333</v>
      </c>
      <c r="AR617" s="37">
        <f>IF(TechniqueData[[#This Row],[TAT Utility (unclipped)]]&gt;1,1, IF(TechniqueData[[#This Row],[TAT Utility (unclipped)]]&lt;0,0, TechniqueData[[#This Row],[TAT Utility (unclipped)]]) )</f>
        <v>1</v>
      </c>
      <c r="AS617" s="37">
        <f>(TechniqueData[[#This Row],[Ransomware (Total '# of ATT&amp;CK Observations)]]-parameters!$D$21)/(parameters!$D$22-parameters!$D$21)</f>
        <v>0</v>
      </c>
      <c r="AT617" s="37">
        <f>IF(TechniqueData[[#This Row],[Count Utility (unclipped)]]&gt;1,1, IF(TechniqueData[[#This Row],[Count Utility (unclipped)]]&lt;0,0, TechniqueData[[#This Row],[Count Utility (unclipped)]]) )</f>
        <v>0</v>
      </c>
      <c r="AU61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18" spans="1:47" ht="34" x14ac:dyDescent="0.2">
      <c r="A618" s="37">
        <f>parameters!$J$21*TechniqueData[[#This Row],[TAT Utility]]+parameters!$J$22*TechniqueData[[#This Row],[Count Utility]]</f>
        <v>0.3</v>
      </c>
      <c r="B618" s="37">
        <f t="shared" si="9"/>
        <v>257.40000000000003</v>
      </c>
      <c r="C618" s="37" t="s">
        <v>1997</v>
      </c>
      <c r="D618" s="58" t="s">
        <v>1998</v>
      </c>
      <c r="E618" s="37"/>
      <c r="F618" s="37">
        <v>1</v>
      </c>
      <c r="G618" s="37">
        <v>1</v>
      </c>
      <c r="H618" s="37">
        <f>parameters!$J$10*TechniqueData[[#This Row],[Before Utility]]+parameters!$J$11*TechniqueData[[#This Row],[After Utility]]</f>
        <v>0.1</v>
      </c>
      <c r="I618" s="37">
        <f>(TechniqueData[[#This Row],[Num. TID Before]]-parameters!$D$8)/(parameters!$D$9-parameters!$D$8)</f>
        <v>0.1</v>
      </c>
      <c r="J618" s="37">
        <f>IF(TechniqueData[[#This Row],[Before Utility (unclipped)]]&gt;1,1, IF(TechniqueData[[#This Row],[Before Utility (unclipped)]]&lt;0,0, TechniqueData[[#This Row],[Before Utility (unclipped)]]))</f>
        <v>0.1</v>
      </c>
      <c r="K618" s="37">
        <f>(TechniqueData[[#This Row],[Num. TID After]]-parameters!$D$10)/(parameters!$D$11-parameters!$D$10)</f>
        <v>0.1</v>
      </c>
      <c r="L618" s="37">
        <f>IF(TechniqueData[[#This Row],[After Utility (unclipped)]]&gt;1,1, IF(TechniqueData[[#This Row],[After Utility (unclipped)]]&lt;0,0, TechniqueData[[#This Row],[After Utility (unclipped)]]))</f>
        <v>0.1</v>
      </c>
      <c r="M618" s="37">
        <v>0</v>
      </c>
      <c r="N618" s="68">
        <v>0</v>
      </c>
      <c r="O618" s="68">
        <v>0</v>
      </c>
      <c r="P618" s="68">
        <v>1</v>
      </c>
      <c r="Q618" s="68">
        <v>0</v>
      </c>
      <c r="R618" s="69"/>
      <c r="S618" s="69">
        <v>0</v>
      </c>
      <c r="T618" s="69" t="s">
        <v>1999</v>
      </c>
      <c r="U618" s="69">
        <v>0</v>
      </c>
      <c r="V618" s="37">
        <f>parameters!$J$4*TechniqueData[[#This Row],[Mitigations Utility]] + parameters!$J$5*TechniqueData[[#This Row],[Detections Utility]]</f>
        <v>4.7619047619047615E-3</v>
      </c>
      <c r="W618" s="37">
        <v>0</v>
      </c>
      <c r="X618" s="37">
        <v>0</v>
      </c>
      <c r="Y618" s="37">
        <v>0</v>
      </c>
      <c r="Z618" s="37">
        <v>1</v>
      </c>
      <c r="AA618" s="37">
        <v>0.01</v>
      </c>
      <c r="AB618" s="37">
        <v>0.01</v>
      </c>
      <c r="AC618" s="37"/>
      <c r="AD618" s="58" t="s">
        <v>159</v>
      </c>
      <c r="AE618" s="37" t="str" cm="1">
        <f t="array" ref="AE618">IF(SUMPRODUCT(--(NOT(ISERR(SEARCH({"Process","Command","Script","WMI","Module","Pipe","Service"},AD618)))))&gt;0,"1","0")</f>
        <v>1</v>
      </c>
      <c r="AF618" s="37">
        <v>614</v>
      </c>
      <c r="AG618" s="37" t="str" cm="1">
        <f t="array" ref="AG618">IF(SUMPRODUCT(--(NOT(ISERR(SEARCH({"Network","Firewall"},AD618)))))&gt;0,"1","0")</f>
        <v>0</v>
      </c>
      <c r="AH618" s="37">
        <v>614</v>
      </c>
      <c r="AI618" s="37" t="str" cm="1">
        <f t="array" ref="AI618">IF(SUMPRODUCT(--(NOT(ISERR(SEARCH({"File","Group","Logon","Schedule","User","Registry","Active","Application"},AD618)))))&gt;0,"1","0")</f>
        <v>0</v>
      </c>
      <c r="AJ618" s="37">
        <v>614</v>
      </c>
      <c r="AK618" s="37" t="str" cm="1">
        <f t="array" ref="AK618">IF(SUMPRODUCT(--(NOT(ISERR(SEARCH({"Cloud","Cluster","Container","Image","Instance","Pod","Snapshot","Volume"},AD618)))))&gt;0,"1","0")</f>
        <v>0</v>
      </c>
      <c r="AL618" s="37">
        <v>614</v>
      </c>
      <c r="AM618" s="37" t="str" cm="1">
        <f t="array" ref="AM618">IF(SUMPRODUCT(--(NOT(ISERR(SEARCH({"Drive","Firmware","Host","Kernel"},AD618)))))&gt;0,"1","0")</f>
        <v>0</v>
      </c>
      <c r="AN618" s="37">
        <v>0</v>
      </c>
      <c r="AO618" s="37">
        <v>0</v>
      </c>
      <c r="AP618" s="37">
        <f>parameters!$J$21*TechniqueData[[#This Row],[TAT Utility]]+parameters!$J$22*TechniqueData[[#This Row],[Count Utility]]</f>
        <v>0.3</v>
      </c>
      <c r="AQ618" s="37">
        <f>(TechniqueData[[#This Row],[Total Top Att&amp;ck Score ]]-parameters!$D$19)/(parameters!$D$20-parameters!$D$19)</f>
        <v>85.800000000000011</v>
      </c>
      <c r="AR618" s="37">
        <f>IF(TechniqueData[[#This Row],[TAT Utility (unclipped)]]&gt;1,1, IF(TechniqueData[[#This Row],[TAT Utility (unclipped)]]&lt;0,0, TechniqueData[[#This Row],[TAT Utility (unclipped)]]) )</f>
        <v>1</v>
      </c>
      <c r="AS618" s="37">
        <f>(TechniqueData[[#This Row],[Ransomware (Total '# of ATT&amp;CK Observations)]]-parameters!$D$21)/(parameters!$D$22-parameters!$D$21)</f>
        <v>0</v>
      </c>
      <c r="AT618" s="37">
        <f>IF(TechniqueData[[#This Row],[Count Utility (unclipped)]]&gt;1,1, IF(TechniqueData[[#This Row],[Count Utility (unclipped)]]&lt;0,0, TechniqueData[[#This Row],[Count Utility (unclipped)]]) )</f>
        <v>0</v>
      </c>
      <c r="AU61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19" spans="1:47" ht="51" x14ac:dyDescent="0.2">
      <c r="A619" s="37">
        <f>parameters!$J$21*TechniqueData[[#This Row],[TAT Utility]]+parameters!$J$22*TechniqueData[[#This Row],[Count Utility]]</f>
        <v>0.3</v>
      </c>
      <c r="B619" s="37">
        <f t="shared" si="9"/>
        <v>316.41428571428571</v>
      </c>
      <c r="C619" s="37" t="s">
        <v>2000</v>
      </c>
      <c r="D619" s="58" t="s">
        <v>2001</v>
      </c>
      <c r="E619" s="37"/>
      <c r="F619" s="37">
        <v>1</v>
      </c>
      <c r="G619" s="37">
        <v>1</v>
      </c>
      <c r="H619" s="37">
        <f>parameters!$J$10*TechniqueData[[#This Row],[Before Utility]]+parameters!$J$11*TechniqueData[[#This Row],[After Utility]]</f>
        <v>0.1</v>
      </c>
      <c r="I619" s="37">
        <f>(TechniqueData[[#This Row],[Num. TID Before]]-parameters!$D$8)/(parameters!$D$9-parameters!$D$8)</f>
        <v>0.1</v>
      </c>
      <c r="J619" s="37">
        <f>IF(TechniqueData[[#This Row],[Before Utility (unclipped)]]&gt;1,1, IF(TechniqueData[[#This Row],[Before Utility (unclipped)]]&lt;0,0, TechniqueData[[#This Row],[Before Utility (unclipped)]]))</f>
        <v>0.1</v>
      </c>
      <c r="K619" s="37">
        <f>(TechniqueData[[#This Row],[Num. TID After]]-parameters!$D$10)/(parameters!$D$11-parameters!$D$10)</f>
        <v>0.1</v>
      </c>
      <c r="L619" s="37">
        <f>IF(TechniqueData[[#This Row],[After Utility (unclipped)]]&gt;1,1, IF(TechniqueData[[#This Row],[After Utility (unclipped)]]&lt;0,0, TechniqueData[[#This Row],[After Utility (unclipped)]]))</f>
        <v>0.1</v>
      </c>
      <c r="M619" s="37">
        <v>0</v>
      </c>
      <c r="N619" s="68">
        <v>0</v>
      </c>
      <c r="O619" s="68">
        <v>0</v>
      </c>
      <c r="P619" s="68">
        <v>6</v>
      </c>
      <c r="Q619" s="68">
        <v>0</v>
      </c>
      <c r="R619" s="69"/>
      <c r="S619" s="69">
        <v>0</v>
      </c>
      <c r="T619" s="69" t="s">
        <v>2002</v>
      </c>
      <c r="U619" s="69">
        <v>0</v>
      </c>
      <c r="V619" s="37">
        <f>parameters!$J$4*TechniqueData[[#This Row],[Mitigations Utility]] + parameters!$J$5*TechniqueData[[#This Row],[Detections Utility]]</f>
        <v>2.8571428571428567E-2</v>
      </c>
      <c r="W619" s="37">
        <v>0</v>
      </c>
      <c r="X619" s="37">
        <v>0</v>
      </c>
      <c r="Y619" s="37">
        <v>0</v>
      </c>
      <c r="Z619" s="37">
        <v>6</v>
      </c>
      <c r="AA619" s="37">
        <v>0.06</v>
      </c>
      <c r="AB619" s="37">
        <v>0.06</v>
      </c>
      <c r="AC619" s="37"/>
      <c r="AD619" s="58" t="s">
        <v>2003</v>
      </c>
      <c r="AE619" s="37" t="str" cm="1">
        <f t="array" ref="AE619">IF(SUMPRODUCT(--(NOT(ISERR(SEARCH({"Process","Command","Script","WMI","Module","Pipe","Service"},AD619)))))&gt;0,"1","0")</f>
        <v>0</v>
      </c>
      <c r="AF619" s="37">
        <v>615</v>
      </c>
      <c r="AG619" s="37" t="str" cm="1">
        <f t="array" ref="AG619">IF(SUMPRODUCT(--(NOT(ISERR(SEARCH({"Network","Firewall"},AD619)))))&gt;0,"1","0")</f>
        <v>0</v>
      </c>
      <c r="AH619" s="37">
        <v>615</v>
      </c>
      <c r="AI619" s="37" t="str" cm="1">
        <f t="array" ref="AI619">IF(SUMPRODUCT(--(NOT(ISERR(SEARCH({"File","Group","Logon","Schedule","User","Registry","Active","Application"},AD619)))))&gt;0,"1","0")</f>
        <v>1</v>
      </c>
      <c r="AJ619" s="37">
        <v>615</v>
      </c>
      <c r="AK619" s="37" t="str" cm="1">
        <f t="array" ref="AK619">IF(SUMPRODUCT(--(NOT(ISERR(SEARCH({"Cloud","Cluster","Container","Image","Instance","Pod","Snapshot","Volume"},AD619)))))&gt;0,"1","0")</f>
        <v>1</v>
      </c>
      <c r="AL619" s="37">
        <v>615</v>
      </c>
      <c r="AM619" s="37" t="str" cm="1">
        <f t="array" ref="AM619">IF(SUMPRODUCT(--(NOT(ISERR(SEARCH({"Drive","Firmware","Host","Kernel"},AD619)))))&gt;0,"1","0")</f>
        <v>0</v>
      </c>
      <c r="AN619" s="37">
        <v>0</v>
      </c>
      <c r="AO619" s="37">
        <v>0</v>
      </c>
      <c r="AP619" s="37">
        <f>parameters!$J$21*TechniqueData[[#This Row],[TAT Utility]]+parameters!$J$22*TechniqueData[[#This Row],[Count Utility]]</f>
        <v>0.3</v>
      </c>
      <c r="AQ619" s="37">
        <f>(TechniqueData[[#This Row],[Total Top Att&amp;ck Score ]]-parameters!$D$19)/(parameters!$D$20-parameters!$D$19)</f>
        <v>105.47142857142858</v>
      </c>
      <c r="AR619" s="37">
        <f>IF(TechniqueData[[#This Row],[TAT Utility (unclipped)]]&gt;1,1, IF(TechniqueData[[#This Row],[TAT Utility (unclipped)]]&lt;0,0, TechniqueData[[#This Row],[TAT Utility (unclipped)]]) )</f>
        <v>1</v>
      </c>
      <c r="AS619" s="37">
        <f>(TechniqueData[[#This Row],[Ransomware (Total '# of ATT&amp;CK Observations)]]-parameters!$D$21)/(parameters!$D$22-parameters!$D$21)</f>
        <v>0</v>
      </c>
      <c r="AT619" s="37">
        <f>IF(TechniqueData[[#This Row],[Count Utility (unclipped)]]&gt;1,1, IF(TechniqueData[[#This Row],[Count Utility (unclipped)]]&lt;0,0, TechniqueData[[#This Row],[Count Utility (unclipped)]]) )</f>
        <v>0</v>
      </c>
      <c r="AU61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20" spans="1:47" ht="51" x14ac:dyDescent="0.2">
      <c r="A620" s="37">
        <f>parameters!$J$21*TechniqueData[[#This Row],[TAT Utility]]+parameters!$J$22*TechniqueData[[#This Row],[Count Utility]]</f>
        <v>0.3</v>
      </c>
      <c r="B620" s="37">
        <f t="shared" si="9"/>
        <v>316.92857142857139</v>
      </c>
      <c r="C620" s="37" t="s">
        <v>2004</v>
      </c>
      <c r="D620" s="58" t="s">
        <v>2005</v>
      </c>
      <c r="E620" s="37"/>
      <c r="F620" s="37">
        <v>1</v>
      </c>
      <c r="G620" s="37">
        <v>1</v>
      </c>
      <c r="H620" s="37">
        <f>parameters!$J$10*TechniqueData[[#This Row],[Before Utility]]+parameters!$J$11*TechniqueData[[#This Row],[After Utility]]</f>
        <v>0.1</v>
      </c>
      <c r="I620" s="37">
        <f>(TechniqueData[[#This Row],[Num. TID Before]]-parameters!$D$8)/(parameters!$D$9-parameters!$D$8)</f>
        <v>0.1</v>
      </c>
      <c r="J620" s="37">
        <f>IF(TechniqueData[[#This Row],[Before Utility (unclipped)]]&gt;1,1, IF(TechniqueData[[#This Row],[Before Utility (unclipped)]]&lt;0,0, TechniqueData[[#This Row],[Before Utility (unclipped)]]))</f>
        <v>0.1</v>
      </c>
      <c r="K620" s="37">
        <f>(TechniqueData[[#This Row],[Num. TID After]]-parameters!$D$10)/(parameters!$D$11-parameters!$D$10)</f>
        <v>0.1</v>
      </c>
      <c r="L620" s="37">
        <f>IF(TechniqueData[[#This Row],[After Utility (unclipped)]]&gt;1,1, IF(TechniqueData[[#This Row],[After Utility (unclipped)]]&lt;0,0, TechniqueData[[#This Row],[After Utility (unclipped)]]))</f>
        <v>0.1</v>
      </c>
      <c r="M620" s="37">
        <v>0</v>
      </c>
      <c r="N620" s="68">
        <v>0</v>
      </c>
      <c r="O620" s="68">
        <v>0</v>
      </c>
      <c r="P620" s="68">
        <v>6</v>
      </c>
      <c r="Q620" s="68">
        <v>0</v>
      </c>
      <c r="R620" s="69"/>
      <c r="S620" s="69">
        <v>0</v>
      </c>
      <c r="T620" s="69" t="s">
        <v>2006</v>
      </c>
      <c r="U620" s="69">
        <v>0</v>
      </c>
      <c r="V620" s="37">
        <f>parameters!$J$4*TechniqueData[[#This Row],[Mitigations Utility]] + parameters!$J$5*TechniqueData[[#This Row],[Detections Utility]]</f>
        <v>2.8571428571428567E-2</v>
      </c>
      <c r="W620" s="37">
        <v>0</v>
      </c>
      <c r="X620" s="37">
        <v>0</v>
      </c>
      <c r="Y620" s="37">
        <v>0</v>
      </c>
      <c r="Z620" s="37">
        <v>6</v>
      </c>
      <c r="AA620" s="37">
        <v>0.06</v>
      </c>
      <c r="AB620" s="37">
        <v>0.06</v>
      </c>
      <c r="AC620" s="37"/>
      <c r="AD620" s="58" t="s">
        <v>2007</v>
      </c>
      <c r="AE620" s="37" t="str" cm="1">
        <f t="array" ref="AE620">IF(SUMPRODUCT(--(NOT(ISERR(SEARCH({"Process","Command","Script","WMI","Module","Pipe","Service"},AD620)))))&gt;0,"1","0")</f>
        <v>1</v>
      </c>
      <c r="AF620" s="37">
        <v>616</v>
      </c>
      <c r="AG620" s="37" t="str" cm="1">
        <f t="array" ref="AG620">IF(SUMPRODUCT(--(NOT(ISERR(SEARCH({"Network","Firewall"},AD620)))))&gt;0,"1","0")</f>
        <v>0</v>
      </c>
      <c r="AH620" s="37">
        <v>616</v>
      </c>
      <c r="AI620" s="37" t="str" cm="1">
        <f t="array" ref="AI620">IF(SUMPRODUCT(--(NOT(ISERR(SEARCH({"File","Group","Logon","Schedule","User","Registry","Active","Application"},AD620)))))&gt;0,"1","0")</f>
        <v>0</v>
      </c>
      <c r="AJ620" s="37">
        <v>616</v>
      </c>
      <c r="AK620" s="37" t="str" cm="1">
        <f t="array" ref="AK620">IF(SUMPRODUCT(--(NOT(ISERR(SEARCH({"Cloud","Cluster","Container","Image","Instance","Pod","Snapshot","Volume"},AD620)))))&gt;0,"1","0")</f>
        <v>1</v>
      </c>
      <c r="AL620" s="37">
        <v>616</v>
      </c>
      <c r="AM620" s="37" t="str" cm="1">
        <f t="array" ref="AM620">IF(SUMPRODUCT(--(NOT(ISERR(SEARCH({"Drive","Firmware","Host","Kernel"},AD620)))))&gt;0,"1","0")</f>
        <v>1</v>
      </c>
      <c r="AN620" s="37">
        <v>0</v>
      </c>
      <c r="AO620" s="37">
        <v>0</v>
      </c>
      <c r="AP620" s="37">
        <f>parameters!$J$21*TechniqueData[[#This Row],[TAT Utility]]+parameters!$J$22*TechniqueData[[#This Row],[Count Utility]]</f>
        <v>0.3</v>
      </c>
      <c r="AQ620" s="37">
        <f>(TechniqueData[[#This Row],[Total Top Att&amp;ck Score ]]-parameters!$D$19)/(parameters!$D$20-parameters!$D$19)</f>
        <v>105.64285714285712</v>
      </c>
      <c r="AR620" s="37">
        <f>IF(TechniqueData[[#This Row],[TAT Utility (unclipped)]]&gt;1,1, IF(TechniqueData[[#This Row],[TAT Utility (unclipped)]]&lt;0,0, TechniqueData[[#This Row],[TAT Utility (unclipped)]]) )</f>
        <v>1</v>
      </c>
      <c r="AS620" s="37">
        <f>(TechniqueData[[#This Row],[Ransomware (Total '# of ATT&amp;CK Observations)]]-parameters!$D$21)/(parameters!$D$22-parameters!$D$21)</f>
        <v>0</v>
      </c>
      <c r="AT620" s="37">
        <f>IF(TechniqueData[[#This Row],[Count Utility (unclipped)]]&gt;1,1, IF(TechniqueData[[#This Row],[Count Utility (unclipped)]]&lt;0,0, TechniqueData[[#This Row],[Count Utility (unclipped)]]) )</f>
        <v>0</v>
      </c>
      <c r="AU62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21" spans="1:47" ht="51" x14ac:dyDescent="0.2">
      <c r="A621" s="37">
        <f>parameters!$J$21*TechniqueData[[#This Row],[TAT Utility]]+parameters!$J$22*TechniqueData[[#This Row],[Count Utility]]</f>
        <v>0.3</v>
      </c>
      <c r="B621" s="37">
        <f t="shared" si="9"/>
        <v>246.9</v>
      </c>
      <c r="C621" s="37" t="s">
        <v>3689</v>
      </c>
      <c r="D621" s="58" t="s">
        <v>2009</v>
      </c>
      <c r="E621" s="37" t="s">
        <v>72</v>
      </c>
      <c r="F621" s="37">
        <v>1</v>
      </c>
      <c r="G621" s="37">
        <v>1</v>
      </c>
      <c r="H621" s="37">
        <f>parameters!$J$10*TechniqueData[[#This Row],[Before Utility]]+parameters!$J$11*TechniqueData[[#This Row],[After Utility]]</f>
        <v>0.1</v>
      </c>
      <c r="I621" s="37">
        <f>(TechniqueData[[#This Row],[Num. TID Before]]-parameters!$D$8)/(parameters!$D$9-parameters!$D$8)</f>
        <v>0.1</v>
      </c>
      <c r="J621" s="37">
        <f>IF(TechniqueData[[#This Row],[Before Utility (unclipped)]]&gt;1,1, IF(TechniqueData[[#This Row],[Before Utility (unclipped)]]&lt;0,0, TechniqueData[[#This Row],[Before Utility (unclipped)]]))</f>
        <v>0.1</v>
      </c>
      <c r="K621" s="37">
        <f>(TechniqueData[[#This Row],[Num. TID After]]-parameters!$D$10)/(parameters!$D$11-parameters!$D$10)</f>
        <v>0.1</v>
      </c>
      <c r="L621" s="37">
        <f>IF(TechniqueData[[#This Row],[After Utility (unclipped)]]&gt;1,1, IF(TechniqueData[[#This Row],[After Utility (unclipped)]]&lt;0,0, TechniqueData[[#This Row],[After Utility (unclipped)]]))</f>
        <v>0.1</v>
      </c>
      <c r="M621" s="37">
        <v>0</v>
      </c>
      <c r="N621" s="68">
        <v>0</v>
      </c>
      <c r="O621" s="68">
        <v>0</v>
      </c>
      <c r="P621" s="68">
        <v>0</v>
      </c>
      <c r="Q621" s="68">
        <v>0</v>
      </c>
      <c r="R621" s="69"/>
      <c r="S621" s="69"/>
      <c r="T621" s="69"/>
      <c r="U621" s="69"/>
      <c r="V621" s="37">
        <f>parameters!$J$4*TechniqueData[[#This Row],[Mitigations Utility]] + parameters!$J$5*TechniqueData[[#This Row],[Detections Utility]]</f>
        <v>0</v>
      </c>
      <c r="W621" s="37"/>
      <c r="X621" s="37"/>
      <c r="Y621" s="37"/>
      <c r="Z621" s="37"/>
      <c r="AA621" s="37"/>
      <c r="AB621" s="37"/>
      <c r="AC621" s="37"/>
      <c r="AD621" s="58" t="s">
        <v>3824</v>
      </c>
      <c r="AE621" s="37" t="str" cm="1">
        <f t="array" ref="AE621">IF(SUMPRODUCT(--(NOT(ISERR(SEARCH({"Process","Command","Script","WMI","Module","Pipe","Service"},AD621)))))&gt;0,"1","0")</f>
        <v>0</v>
      </c>
      <c r="AF621" s="37">
        <v>617</v>
      </c>
      <c r="AG621" s="37" t="str" cm="1">
        <f t="array" ref="AG621">IF(SUMPRODUCT(--(NOT(ISERR(SEARCH({"Network","Firewall"},AD621)))))&gt;0,"1","0")</f>
        <v>1</v>
      </c>
      <c r="AH621" s="37">
        <v>617</v>
      </c>
      <c r="AI621" s="37" t="str" cm="1">
        <f t="array" ref="AI621">IF(SUMPRODUCT(--(NOT(ISERR(SEARCH({"File","Group","Logon","Schedule","User","Registry","Active","Application"},AD621)))))&gt;0,"1","0")</f>
        <v>0</v>
      </c>
      <c r="AJ621" s="37">
        <v>617</v>
      </c>
      <c r="AK621" s="37" t="str" cm="1">
        <f t="array" ref="AK621">IF(SUMPRODUCT(--(NOT(ISERR(SEARCH({"Cloud","Cluster","Container","Image","Instance","Pod","Snapshot","Volume"},AD621)))))&gt;0,"1","0")</f>
        <v>1</v>
      </c>
      <c r="AL621" s="37">
        <v>617</v>
      </c>
      <c r="AM621" s="37" t="str" cm="1">
        <f t="array" ref="AM621">IF(SUMPRODUCT(--(NOT(ISERR(SEARCH({"Drive","Firmware","Host","Kernel"},AD621)))))&gt;0,"1","0")</f>
        <v>0</v>
      </c>
      <c r="AN621" s="37"/>
      <c r="AO621" s="37"/>
      <c r="AP621" s="37">
        <f>parameters!$J$21*TechniqueData[[#This Row],[TAT Utility]]+parameters!$J$22*TechniqueData[[#This Row],[Count Utility]]</f>
        <v>0.3</v>
      </c>
      <c r="AQ621" s="37">
        <f>(TechniqueData[[#This Row],[Total Top Att&amp;ck Score ]]-parameters!$D$19)/(parameters!$D$20-parameters!$D$19)</f>
        <v>82.3</v>
      </c>
      <c r="AR621" s="37">
        <f>IF(TechniqueData[[#This Row],[TAT Utility (unclipped)]]&gt;1,1, IF(TechniqueData[[#This Row],[TAT Utility (unclipped)]]&lt;0,0, TechniqueData[[#This Row],[TAT Utility (unclipped)]]) )</f>
        <v>1</v>
      </c>
      <c r="AS621" s="37">
        <f>(TechniqueData[[#This Row],[Ransomware (Total '# of ATT&amp;CK Observations)]]-parameters!$D$21)/(parameters!$D$22-parameters!$D$21)</f>
        <v>0</v>
      </c>
      <c r="AT621" s="37">
        <f>IF(TechniqueData[[#This Row],[Count Utility (unclipped)]]&gt;1,1, IF(TechniqueData[[#This Row],[Count Utility (unclipped)]]&lt;0,0, TechniqueData[[#This Row],[Count Utility (unclipped)]]) )</f>
        <v>0</v>
      </c>
      <c r="AU62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22" spans="1:47" ht="51" x14ac:dyDescent="0.2">
      <c r="A622" s="37">
        <f>parameters!$J$21*TechniqueData[[#This Row],[TAT Utility]]+parameters!$J$22*TechniqueData[[#This Row],[Count Utility]]</f>
        <v>0.3</v>
      </c>
      <c r="B622" s="37">
        <f t="shared" si="9"/>
        <v>247.3</v>
      </c>
      <c r="C622" s="37" t="s">
        <v>2008</v>
      </c>
      <c r="D622" s="58" t="s">
        <v>2009</v>
      </c>
      <c r="E622" s="37"/>
      <c r="F622" s="37">
        <v>1</v>
      </c>
      <c r="G622" s="37">
        <v>1</v>
      </c>
      <c r="H622" s="37">
        <f>parameters!$J$10*TechniqueData[[#This Row],[Before Utility]]+parameters!$J$11*TechniqueData[[#This Row],[After Utility]]</f>
        <v>0.1</v>
      </c>
      <c r="I622" s="37">
        <f>(TechniqueData[[#This Row],[Num. TID Before]]-parameters!$D$8)/(parameters!$D$9-parameters!$D$8)</f>
        <v>0.1</v>
      </c>
      <c r="J622" s="37">
        <f>IF(TechniqueData[[#This Row],[Before Utility (unclipped)]]&gt;1,1, IF(TechniqueData[[#This Row],[Before Utility (unclipped)]]&lt;0,0, TechniqueData[[#This Row],[Before Utility (unclipped)]]))</f>
        <v>0.1</v>
      </c>
      <c r="K622" s="37">
        <f>(TechniqueData[[#This Row],[Num. TID After]]-parameters!$D$10)/(parameters!$D$11-parameters!$D$10)</f>
        <v>0.1</v>
      </c>
      <c r="L622" s="37">
        <f>IF(TechniqueData[[#This Row],[After Utility (unclipped)]]&gt;1,1, IF(TechniqueData[[#This Row],[After Utility (unclipped)]]&lt;0,0, TechniqueData[[#This Row],[After Utility (unclipped)]]))</f>
        <v>0.1</v>
      </c>
      <c r="M622" s="37">
        <v>0</v>
      </c>
      <c r="N622" s="68">
        <v>0</v>
      </c>
      <c r="O622" s="68">
        <v>0</v>
      </c>
      <c r="P622" s="68">
        <v>0</v>
      </c>
      <c r="Q622" s="68">
        <v>0</v>
      </c>
      <c r="R622" s="69"/>
      <c r="S622" s="69">
        <v>0</v>
      </c>
      <c r="T622" s="69" t="s">
        <v>2010</v>
      </c>
      <c r="U622" s="69">
        <v>0</v>
      </c>
      <c r="V622" s="37">
        <f>parameters!$J$4*TechniqueData[[#This Row],[Mitigations Utility]] + parameters!$J$5*TechniqueData[[#This Row],[Detections Utility]]</f>
        <v>0</v>
      </c>
      <c r="W622" s="37">
        <v>0</v>
      </c>
      <c r="X622" s="37">
        <v>0</v>
      </c>
      <c r="Y622" s="37">
        <v>0</v>
      </c>
      <c r="Z622" s="37">
        <v>0</v>
      </c>
      <c r="AA622" s="37">
        <v>0</v>
      </c>
      <c r="AB622" s="37">
        <v>0</v>
      </c>
      <c r="AC622" s="37"/>
      <c r="AD622" s="58" t="s">
        <v>2011</v>
      </c>
      <c r="AE622" s="37" t="str" cm="1">
        <f t="array" ref="AE622">IF(SUMPRODUCT(--(NOT(ISERR(SEARCH({"Process","Command","Script","WMI","Module","Pipe","Service"},AD622)))))&gt;0,"1","0")</f>
        <v>0</v>
      </c>
      <c r="AF622" s="37">
        <v>618</v>
      </c>
      <c r="AG622" s="37" t="str" cm="1">
        <f t="array" ref="AG622">IF(SUMPRODUCT(--(NOT(ISERR(SEARCH({"Network","Firewall"},AD622)))))&gt;0,"1","0")</f>
        <v>1</v>
      </c>
      <c r="AH622" s="37">
        <v>618</v>
      </c>
      <c r="AI622" s="37" t="str" cm="1">
        <f t="array" ref="AI622">IF(SUMPRODUCT(--(NOT(ISERR(SEARCH({"File","Group","Logon","Schedule","User","Registry","Active","Application"},AD622)))))&gt;0,"1","0")</f>
        <v>0</v>
      </c>
      <c r="AJ622" s="37">
        <v>618</v>
      </c>
      <c r="AK622" s="37" t="str" cm="1">
        <f t="array" ref="AK622">IF(SUMPRODUCT(--(NOT(ISERR(SEARCH({"Cloud","Cluster","Container","Image","Instance","Pod","Snapshot","Volume"},AD622)))))&gt;0,"1","0")</f>
        <v>1</v>
      </c>
      <c r="AL622" s="37">
        <v>618</v>
      </c>
      <c r="AM622" s="37" t="str" cm="1">
        <f t="array" ref="AM622">IF(SUMPRODUCT(--(NOT(ISERR(SEARCH({"Drive","Firmware","Host","Kernel"},AD622)))))&gt;0,"1","0")</f>
        <v>0</v>
      </c>
      <c r="AN622" s="37">
        <v>0</v>
      </c>
      <c r="AO622" s="37">
        <v>0</v>
      </c>
      <c r="AP622" s="37">
        <f>parameters!$J$21*TechniqueData[[#This Row],[TAT Utility]]+parameters!$J$22*TechniqueData[[#This Row],[Count Utility]]</f>
        <v>0.3</v>
      </c>
      <c r="AQ622" s="37">
        <f>(TechniqueData[[#This Row],[Total Top Att&amp;ck Score ]]-parameters!$D$19)/(parameters!$D$20-parameters!$D$19)</f>
        <v>82.433333333333337</v>
      </c>
      <c r="AR622" s="37">
        <f>IF(TechniqueData[[#This Row],[TAT Utility (unclipped)]]&gt;1,1, IF(TechniqueData[[#This Row],[TAT Utility (unclipped)]]&lt;0,0, TechniqueData[[#This Row],[TAT Utility (unclipped)]]) )</f>
        <v>1</v>
      </c>
      <c r="AS622" s="37">
        <f>(TechniqueData[[#This Row],[Ransomware (Total '# of ATT&amp;CK Observations)]]-parameters!$D$21)/(parameters!$D$22-parameters!$D$21)</f>
        <v>0</v>
      </c>
      <c r="AT622" s="37">
        <f>IF(TechniqueData[[#This Row],[Count Utility (unclipped)]]&gt;1,1, IF(TechniqueData[[#This Row],[Count Utility (unclipped)]]&lt;0,0, TechniqueData[[#This Row],[Count Utility (unclipped)]]) )</f>
        <v>0</v>
      </c>
      <c r="AU62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23" spans="1:47" ht="34" x14ac:dyDescent="0.2">
      <c r="A623" s="37">
        <f>parameters!$J$21*TechniqueData[[#This Row],[TAT Utility]]+parameters!$J$22*TechniqueData[[#This Row],[Count Utility]]</f>
        <v>0.3</v>
      </c>
      <c r="B623" s="37">
        <f t="shared" si="9"/>
        <v>271.29047619047617</v>
      </c>
      <c r="C623" s="37" t="s">
        <v>2012</v>
      </c>
      <c r="D623" s="58" t="s">
        <v>2013</v>
      </c>
      <c r="E623" s="37"/>
      <c r="F623" s="37">
        <v>1</v>
      </c>
      <c r="G623" s="37">
        <v>1</v>
      </c>
      <c r="H623" s="37">
        <f>parameters!$J$10*TechniqueData[[#This Row],[Before Utility]]+parameters!$J$11*TechniqueData[[#This Row],[After Utility]]</f>
        <v>0.1</v>
      </c>
      <c r="I623" s="37">
        <f>(TechniqueData[[#This Row],[Num. TID Before]]-parameters!$D$8)/(parameters!$D$9-parameters!$D$8)</f>
        <v>0.1</v>
      </c>
      <c r="J623" s="37">
        <f>IF(TechniqueData[[#This Row],[Before Utility (unclipped)]]&gt;1,1, IF(TechniqueData[[#This Row],[Before Utility (unclipped)]]&lt;0,0, TechniqueData[[#This Row],[Before Utility (unclipped)]]))</f>
        <v>0.1</v>
      </c>
      <c r="K623" s="37">
        <f>(TechniqueData[[#This Row],[Num. TID After]]-parameters!$D$10)/(parameters!$D$11-parameters!$D$10)</f>
        <v>0.1</v>
      </c>
      <c r="L623" s="37">
        <f>IF(TechniqueData[[#This Row],[After Utility (unclipped)]]&gt;1,1, IF(TechniqueData[[#This Row],[After Utility (unclipped)]]&lt;0,0, TechniqueData[[#This Row],[After Utility (unclipped)]]))</f>
        <v>0.1</v>
      </c>
      <c r="M623" s="37">
        <v>0</v>
      </c>
      <c r="N623" s="68">
        <v>0</v>
      </c>
      <c r="O623" s="68">
        <v>0</v>
      </c>
      <c r="P623" s="68">
        <v>2</v>
      </c>
      <c r="Q623" s="68">
        <v>0</v>
      </c>
      <c r="R623" s="69"/>
      <c r="S623" s="69">
        <v>0</v>
      </c>
      <c r="T623" s="69" t="s">
        <v>2014</v>
      </c>
      <c r="U623" s="69">
        <v>0</v>
      </c>
      <c r="V623" s="37">
        <f>parameters!$J$4*TechniqueData[[#This Row],[Mitigations Utility]] + parameters!$J$5*TechniqueData[[#This Row],[Detections Utility]]</f>
        <v>9.5238095238095229E-3</v>
      </c>
      <c r="W623" s="37">
        <v>0</v>
      </c>
      <c r="X623" s="37">
        <v>0</v>
      </c>
      <c r="Y623" s="37">
        <v>0</v>
      </c>
      <c r="Z623" s="37">
        <v>2</v>
      </c>
      <c r="AA623" s="37">
        <v>0.02</v>
      </c>
      <c r="AB623" s="37">
        <v>0.02</v>
      </c>
      <c r="AC623" s="37"/>
      <c r="AD623" s="58" t="s">
        <v>2015</v>
      </c>
      <c r="AE623" s="37" t="str" cm="1">
        <f t="array" ref="AE623">IF(SUMPRODUCT(--(NOT(ISERR(SEARCH({"Process","Command","Script","WMI","Module","Pipe","Service"},AD623)))))&gt;0,"1","0")</f>
        <v>0</v>
      </c>
      <c r="AF623" s="37">
        <v>619</v>
      </c>
      <c r="AG623" s="37" t="str" cm="1">
        <f t="array" ref="AG623">IF(SUMPRODUCT(--(NOT(ISERR(SEARCH({"Network","Firewall"},AD623)))))&gt;0,"1","0")</f>
        <v>0</v>
      </c>
      <c r="AH623" s="37">
        <v>619</v>
      </c>
      <c r="AI623" s="37" t="str" cm="1">
        <f t="array" ref="AI623">IF(SUMPRODUCT(--(NOT(ISERR(SEARCH({"File","Group","Logon","Schedule","User","Registry","Active","Application"},AD623)))))&gt;0,"1","0")</f>
        <v>0</v>
      </c>
      <c r="AJ623" s="37">
        <v>619</v>
      </c>
      <c r="AK623" s="37" t="str" cm="1">
        <f t="array" ref="AK623">IF(SUMPRODUCT(--(NOT(ISERR(SEARCH({"Cloud","Cluster","Container","Image","Instance","Pod","Snapshot","Volume"},AD623)))))&gt;0,"1","0")</f>
        <v>1</v>
      </c>
      <c r="AL623" s="37">
        <v>619</v>
      </c>
      <c r="AM623" s="37" t="str" cm="1">
        <f t="array" ref="AM623">IF(SUMPRODUCT(--(NOT(ISERR(SEARCH({"Drive","Firmware","Host","Kernel"},AD623)))))&gt;0,"1","0")</f>
        <v>0</v>
      </c>
      <c r="AN623" s="37">
        <v>0</v>
      </c>
      <c r="AO623" s="37">
        <v>0</v>
      </c>
      <c r="AP623" s="37">
        <f>parameters!$J$21*TechniqueData[[#This Row],[TAT Utility]]+parameters!$J$22*TechniqueData[[#This Row],[Count Utility]]</f>
        <v>0.3</v>
      </c>
      <c r="AQ623" s="37">
        <f>(TechniqueData[[#This Row],[Total Top Att&amp;ck Score ]]-parameters!$D$19)/(parameters!$D$20-parameters!$D$19)</f>
        <v>90.430158730158723</v>
      </c>
      <c r="AR623" s="37">
        <f>IF(TechniqueData[[#This Row],[TAT Utility (unclipped)]]&gt;1,1, IF(TechniqueData[[#This Row],[TAT Utility (unclipped)]]&lt;0,0, TechniqueData[[#This Row],[TAT Utility (unclipped)]]) )</f>
        <v>1</v>
      </c>
      <c r="AS623" s="37">
        <f>(TechniqueData[[#This Row],[Ransomware (Total '# of ATT&amp;CK Observations)]]-parameters!$D$21)/(parameters!$D$22-parameters!$D$21)</f>
        <v>0</v>
      </c>
      <c r="AT623" s="37">
        <f>IF(TechniqueData[[#This Row],[Count Utility (unclipped)]]&gt;1,1, IF(TechniqueData[[#This Row],[Count Utility (unclipped)]]&lt;0,0, TechniqueData[[#This Row],[Count Utility (unclipped)]]) )</f>
        <v>0</v>
      </c>
      <c r="AU62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24" spans="1:47" ht="34" x14ac:dyDescent="0.2">
      <c r="A624" s="37">
        <f>parameters!$J$21*TechniqueData[[#This Row],[TAT Utility]]+parameters!$J$22*TechniqueData[[#This Row],[Count Utility]]</f>
        <v>0.3</v>
      </c>
      <c r="B624" s="37">
        <f t="shared" si="9"/>
        <v>259.91428571428571</v>
      </c>
      <c r="C624" s="37" t="s">
        <v>2016</v>
      </c>
      <c r="D624" s="58" t="s">
        <v>2017</v>
      </c>
      <c r="E624" s="37"/>
      <c r="F624" s="37">
        <v>1</v>
      </c>
      <c r="G624" s="37">
        <v>1</v>
      </c>
      <c r="H624" s="37">
        <f>parameters!$J$10*TechniqueData[[#This Row],[Before Utility]]+parameters!$J$11*TechniqueData[[#This Row],[After Utility]]</f>
        <v>0.1</v>
      </c>
      <c r="I624" s="37">
        <f>(TechniqueData[[#This Row],[Num. TID Before]]-parameters!$D$8)/(parameters!$D$9-parameters!$D$8)</f>
        <v>0.1</v>
      </c>
      <c r="J624" s="37">
        <f>IF(TechniqueData[[#This Row],[Before Utility (unclipped)]]&gt;1,1, IF(TechniqueData[[#This Row],[Before Utility (unclipped)]]&lt;0,0, TechniqueData[[#This Row],[Before Utility (unclipped)]]))</f>
        <v>0.1</v>
      </c>
      <c r="K624" s="37">
        <f>(TechniqueData[[#This Row],[Num. TID After]]-parameters!$D$10)/(parameters!$D$11-parameters!$D$10)</f>
        <v>0.1</v>
      </c>
      <c r="L624" s="37">
        <f>IF(TechniqueData[[#This Row],[After Utility (unclipped)]]&gt;1,1, IF(TechniqueData[[#This Row],[After Utility (unclipped)]]&lt;0,0, TechniqueData[[#This Row],[After Utility (unclipped)]]))</f>
        <v>0.1</v>
      </c>
      <c r="M624" s="37">
        <v>0</v>
      </c>
      <c r="N624" s="68">
        <v>0</v>
      </c>
      <c r="O624" s="68">
        <v>0</v>
      </c>
      <c r="P624" s="68">
        <v>1</v>
      </c>
      <c r="Q624" s="68">
        <v>0</v>
      </c>
      <c r="R624" s="69"/>
      <c r="S624" s="69">
        <v>0</v>
      </c>
      <c r="T624" s="69"/>
      <c r="U624" s="69">
        <v>0</v>
      </c>
      <c r="V624" s="37">
        <f>parameters!$J$4*TechniqueData[[#This Row],[Mitigations Utility]] + parameters!$J$5*TechniqueData[[#This Row],[Detections Utility]]</f>
        <v>4.7619047619047615E-3</v>
      </c>
      <c r="W624" s="37">
        <v>0</v>
      </c>
      <c r="X624" s="37">
        <v>0</v>
      </c>
      <c r="Y624" s="37">
        <v>0</v>
      </c>
      <c r="Z624" s="37">
        <v>1</v>
      </c>
      <c r="AA624" s="37">
        <v>0.01</v>
      </c>
      <c r="AB624" s="37">
        <v>0.01</v>
      </c>
      <c r="AC624" s="37"/>
      <c r="AD624" s="58" t="s">
        <v>131</v>
      </c>
      <c r="AE624" s="37" t="str" cm="1">
        <f t="array" ref="AE624">IF(SUMPRODUCT(--(NOT(ISERR(SEARCH({"Process","Command","Script","WMI","Module","Pipe","Service"},AD624)))))&gt;0,"1","0")</f>
        <v>1</v>
      </c>
      <c r="AF624" s="37">
        <v>620</v>
      </c>
      <c r="AG624" s="37" t="str" cm="1">
        <f t="array" ref="AG624">IF(SUMPRODUCT(--(NOT(ISERR(SEARCH({"Network","Firewall"},AD624)))))&gt;0,"1","0")</f>
        <v>0</v>
      </c>
      <c r="AH624" s="37">
        <v>620</v>
      </c>
      <c r="AI624" s="37" t="str" cm="1">
        <f t="array" ref="AI624">IF(SUMPRODUCT(--(NOT(ISERR(SEARCH({"File","Group","Logon","Schedule","User","Registry","Active","Application"},AD624)))))&gt;0,"1","0")</f>
        <v>0</v>
      </c>
      <c r="AJ624" s="37">
        <v>620</v>
      </c>
      <c r="AK624" s="37" t="str" cm="1">
        <f t="array" ref="AK624">IF(SUMPRODUCT(--(NOT(ISERR(SEARCH({"Cloud","Cluster","Container","Image","Instance","Pod","Snapshot","Volume"},AD624)))))&gt;0,"1","0")</f>
        <v>0</v>
      </c>
      <c r="AL624" s="37">
        <v>620</v>
      </c>
      <c r="AM624" s="37" t="str" cm="1">
        <f t="array" ref="AM624">IF(SUMPRODUCT(--(NOT(ISERR(SEARCH({"Drive","Firmware","Host","Kernel"},AD624)))))&gt;0,"1","0")</f>
        <v>0</v>
      </c>
      <c r="AN624" s="37">
        <v>0</v>
      </c>
      <c r="AO624" s="37">
        <v>0</v>
      </c>
      <c r="AP624" s="37">
        <f>parameters!$J$21*TechniqueData[[#This Row],[TAT Utility]]+parameters!$J$22*TechniqueData[[#This Row],[Count Utility]]</f>
        <v>0.3</v>
      </c>
      <c r="AQ624" s="37">
        <f>(TechniqueData[[#This Row],[Total Top Att&amp;ck Score ]]-parameters!$D$19)/(parameters!$D$20-parameters!$D$19)</f>
        <v>86.638095238095232</v>
      </c>
      <c r="AR624" s="37">
        <f>IF(TechniqueData[[#This Row],[TAT Utility (unclipped)]]&gt;1,1, IF(TechniqueData[[#This Row],[TAT Utility (unclipped)]]&lt;0,0, TechniqueData[[#This Row],[TAT Utility (unclipped)]]) )</f>
        <v>1</v>
      </c>
      <c r="AS624" s="37">
        <f>(TechniqueData[[#This Row],[Ransomware (Total '# of ATT&amp;CK Observations)]]-parameters!$D$21)/(parameters!$D$22-parameters!$D$21)</f>
        <v>0</v>
      </c>
      <c r="AT624" s="37">
        <f>IF(TechniqueData[[#This Row],[Count Utility (unclipped)]]&gt;1,1, IF(TechniqueData[[#This Row],[Count Utility (unclipped)]]&lt;0,0, TechniqueData[[#This Row],[Count Utility (unclipped)]]) )</f>
        <v>0</v>
      </c>
      <c r="AU62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25" spans="1:47" ht="51" x14ac:dyDescent="0.2">
      <c r="A625" s="37">
        <f>parameters!$J$21*TechniqueData[[#This Row],[TAT Utility]]+parameters!$J$22*TechniqueData[[#This Row],[Count Utility]]</f>
        <v>0.3</v>
      </c>
      <c r="B625" s="37">
        <f t="shared" si="9"/>
        <v>260.33333333333331</v>
      </c>
      <c r="C625" s="37" t="s">
        <v>2018</v>
      </c>
      <c r="D625" s="58" t="s">
        <v>2017</v>
      </c>
      <c r="E625" s="37" t="s">
        <v>2019</v>
      </c>
      <c r="F625" s="37">
        <v>1</v>
      </c>
      <c r="G625" s="37">
        <v>1</v>
      </c>
      <c r="H625" s="37">
        <f>parameters!$J$10*TechniqueData[[#This Row],[Before Utility]]+parameters!$J$11*TechniqueData[[#This Row],[After Utility]]</f>
        <v>0.1</v>
      </c>
      <c r="I625" s="37">
        <f>(TechniqueData[[#This Row],[Num. TID Before]]-parameters!$D$8)/(parameters!$D$9-parameters!$D$8)</f>
        <v>0.1</v>
      </c>
      <c r="J625" s="37">
        <f>IF(TechniqueData[[#This Row],[Before Utility (unclipped)]]&gt;1,1, IF(TechniqueData[[#This Row],[Before Utility (unclipped)]]&lt;0,0, TechniqueData[[#This Row],[Before Utility (unclipped)]]))</f>
        <v>0.1</v>
      </c>
      <c r="K625" s="37">
        <f>(TechniqueData[[#This Row],[Num. TID After]]-parameters!$D$10)/(parameters!$D$11-parameters!$D$10)</f>
        <v>0.1</v>
      </c>
      <c r="L625" s="37">
        <f>IF(TechniqueData[[#This Row],[After Utility (unclipped)]]&gt;1,1, IF(TechniqueData[[#This Row],[After Utility (unclipped)]]&lt;0,0, TechniqueData[[#This Row],[After Utility (unclipped)]]))</f>
        <v>0.1</v>
      </c>
      <c r="M625" s="37">
        <v>0</v>
      </c>
      <c r="N625" s="68">
        <v>0</v>
      </c>
      <c r="O625" s="68">
        <v>1</v>
      </c>
      <c r="P625" s="68">
        <v>0</v>
      </c>
      <c r="Q625" s="68">
        <v>0</v>
      </c>
      <c r="R625" s="69"/>
      <c r="S625" s="69">
        <v>0</v>
      </c>
      <c r="T625" s="69"/>
      <c r="U625" s="69">
        <v>0</v>
      </c>
      <c r="V625" s="37">
        <f>parameters!$J$4*TechniqueData[[#This Row],[Mitigations Utility]] + parameters!$J$5*TechniqueData[[#This Row],[Detections Utility]]</f>
        <v>4.7619047619047615E-3</v>
      </c>
      <c r="W625" s="37">
        <v>0</v>
      </c>
      <c r="X625" s="37">
        <v>0</v>
      </c>
      <c r="Y625" s="37">
        <v>0</v>
      </c>
      <c r="Z625" s="37">
        <v>1</v>
      </c>
      <c r="AA625" s="37">
        <v>0.01</v>
      </c>
      <c r="AB625" s="37">
        <v>0.01</v>
      </c>
      <c r="AC625" s="37"/>
      <c r="AD625" s="58" t="s">
        <v>150</v>
      </c>
      <c r="AE625" s="37" t="str" cm="1">
        <f t="array" ref="AE625">IF(SUMPRODUCT(--(NOT(ISERR(SEARCH({"Process","Command","Script","WMI","Module","Pipe","Service"},AD625)))))&gt;0,"1","0")</f>
        <v>1</v>
      </c>
      <c r="AF625" s="37">
        <v>621</v>
      </c>
      <c r="AG625" s="37" t="str" cm="1">
        <f t="array" ref="AG625">IF(SUMPRODUCT(--(NOT(ISERR(SEARCH({"Network","Firewall"},AD625)))))&gt;0,"1","0")</f>
        <v>0</v>
      </c>
      <c r="AH625" s="37">
        <v>621</v>
      </c>
      <c r="AI625" s="37" t="str" cm="1">
        <f t="array" ref="AI625">IF(SUMPRODUCT(--(NOT(ISERR(SEARCH({"File","Group","Logon","Schedule","User","Registry","Active","Application"},AD625)))))&gt;0,"1","0")</f>
        <v>1</v>
      </c>
      <c r="AJ625" s="37">
        <v>621</v>
      </c>
      <c r="AK625" s="37" t="str" cm="1">
        <f t="array" ref="AK625">IF(SUMPRODUCT(--(NOT(ISERR(SEARCH({"Cloud","Cluster","Container","Image","Instance","Pod","Snapshot","Volume"},AD625)))))&gt;0,"1","0")</f>
        <v>0</v>
      </c>
      <c r="AL625" s="37">
        <v>621</v>
      </c>
      <c r="AM625" s="37" t="str" cm="1">
        <f t="array" ref="AM625">IF(SUMPRODUCT(--(NOT(ISERR(SEARCH({"Drive","Firmware","Host","Kernel"},AD625)))))&gt;0,"1","0")</f>
        <v>0</v>
      </c>
      <c r="AN625" s="37">
        <v>0</v>
      </c>
      <c r="AO625" s="37">
        <v>0</v>
      </c>
      <c r="AP625" s="37">
        <f>parameters!$J$21*TechniqueData[[#This Row],[TAT Utility]]+parameters!$J$22*TechniqueData[[#This Row],[Count Utility]]</f>
        <v>0.3</v>
      </c>
      <c r="AQ625" s="37">
        <f>(TechniqueData[[#This Row],[Total Top Att&amp;ck Score ]]-parameters!$D$19)/(parameters!$D$20-parameters!$D$19)</f>
        <v>86.777777777777771</v>
      </c>
      <c r="AR625" s="37">
        <f>IF(TechniqueData[[#This Row],[TAT Utility (unclipped)]]&gt;1,1, IF(TechniqueData[[#This Row],[TAT Utility (unclipped)]]&lt;0,0, TechniqueData[[#This Row],[TAT Utility (unclipped)]]) )</f>
        <v>1</v>
      </c>
      <c r="AS625" s="37">
        <f>(TechniqueData[[#This Row],[Ransomware (Total '# of ATT&amp;CK Observations)]]-parameters!$D$21)/(parameters!$D$22-parameters!$D$21)</f>
        <v>0</v>
      </c>
      <c r="AT625" s="37">
        <f>IF(TechniqueData[[#This Row],[Count Utility (unclipped)]]&gt;1,1, IF(TechniqueData[[#This Row],[Count Utility (unclipped)]]&lt;0,0, TechniqueData[[#This Row],[Count Utility (unclipped)]]) )</f>
        <v>0</v>
      </c>
      <c r="AU62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26" spans="1:47" ht="68" x14ac:dyDescent="0.2">
      <c r="A626" s="37">
        <f>parameters!$J$21*TechniqueData[[#This Row],[TAT Utility]]+parameters!$J$22*TechniqueData[[#This Row],[Count Utility]]</f>
        <v>0.3</v>
      </c>
      <c r="B626" s="37">
        <f t="shared" si="9"/>
        <v>296.30952380952385</v>
      </c>
      <c r="C626" s="37" t="s">
        <v>2020</v>
      </c>
      <c r="D626" s="58" t="s">
        <v>2021</v>
      </c>
      <c r="E626" s="37"/>
      <c r="F626" s="37">
        <v>1</v>
      </c>
      <c r="G626" s="37">
        <v>1</v>
      </c>
      <c r="H626" s="37">
        <f>parameters!$J$10*TechniqueData[[#This Row],[Before Utility]]+parameters!$J$11*TechniqueData[[#This Row],[After Utility]]</f>
        <v>0.1</v>
      </c>
      <c r="I626" s="37">
        <f>(TechniqueData[[#This Row],[Num. TID Before]]-parameters!$D$8)/(parameters!$D$9-parameters!$D$8)</f>
        <v>0.1</v>
      </c>
      <c r="J626" s="37">
        <f>IF(TechniqueData[[#This Row],[Before Utility (unclipped)]]&gt;1,1, IF(TechniqueData[[#This Row],[Before Utility (unclipped)]]&lt;0,0, TechniqueData[[#This Row],[Before Utility (unclipped)]]))</f>
        <v>0.1</v>
      </c>
      <c r="K626" s="37">
        <f>(TechniqueData[[#This Row],[Num. TID After]]-parameters!$D$10)/(parameters!$D$11-parameters!$D$10)</f>
        <v>0.1</v>
      </c>
      <c r="L626" s="37">
        <f>IF(TechniqueData[[#This Row],[After Utility (unclipped)]]&gt;1,1, IF(TechniqueData[[#This Row],[After Utility (unclipped)]]&lt;0,0, TechniqueData[[#This Row],[After Utility (unclipped)]]))</f>
        <v>0.1</v>
      </c>
      <c r="M626" s="37">
        <v>0</v>
      </c>
      <c r="N626" s="68">
        <v>0</v>
      </c>
      <c r="O626" s="68">
        <v>4</v>
      </c>
      <c r="P626" s="68">
        <v>0</v>
      </c>
      <c r="Q626" s="68">
        <v>0</v>
      </c>
      <c r="R626" s="69"/>
      <c r="S626" s="69">
        <v>0</v>
      </c>
      <c r="T626" s="69"/>
      <c r="U626" s="69">
        <v>0</v>
      </c>
      <c r="V626" s="37">
        <f>parameters!$J$4*TechniqueData[[#This Row],[Mitigations Utility]] + parameters!$J$5*TechniqueData[[#This Row],[Detections Utility]]</f>
        <v>1.9047619047619046E-2</v>
      </c>
      <c r="W626" s="37">
        <v>0</v>
      </c>
      <c r="X626" s="37">
        <v>0</v>
      </c>
      <c r="Y626" s="37">
        <v>0</v>
      </c>
      <c r="Z626" s="37">
        <v>4</v>
      </c>
      <c r="AA626" s="37">
        <v>0.04</v>
      </c>
      <c r="AB626" s="37">
        <v>0.04</v>
      </c>
      <c r="AC626" s="37"/>
      <c r="AD626" s="58" t="s">
        <v>2022</v>
      </c>
      <c r="AE626" s="37" t="str" cm="1">
        <f t="array" ref="AE626">IF(SUMPRODUCT(--(NOT(ISERR(SEARCH({"Process","Command","Script","WMI","Module","Pipe","Service"},AD626)))))&gt;0,"1","0")</f>
        <v>1</v>
      </c>
      <c r="AF626" s="37">
        <v>622</v>
      </c>
      <c r="AG626" s="37" t="str" cm="1">
        <f t="array" ref="AG626">IF(SUMPRODUCT(--(NOT(ISERR(SEARCH({"Network","Firewall"},AD626)))))&gt;0,"1","0")</f>
        <v>1</v>
      </c>
      <c r="AH626" s="37">
        <v>622</v>
      </c>
      <c r="AI626" s="37" t="str" cm="1">
        <f t="array" ref="AI626">IF(SUMPRODUCT(--(NOT(ISERR(SEARCH({"File","Group","Logon","Schedule","User","Registry","Active","Application"},AD626)))))&gt;0,"1","0")</f>
        <v>1</v>
      </c>
      <c r="AJ626" s="37">
        <v>622</v>
      </c>
      <c r="AK626" s="37" t="str" cm="1">
        <f t="array" ref="AK626">IF(SUMPRODUCT(--(NOT(ISERR(SEARCH({"Cloud","Cluster","Container","Image","Instance","Pod","Snapshot","Volume"},AD626)))))&gt;0,"1","0")</f>
        <v>0</v>
      </c>
      <c r="AL626" s="37">
        <v>622</v>
      </c>
      <c r="AM626" s="37" t="str" cm="1">
        <f t="array" ref="AM626">IF(SUMPRODUCT(--(NOT(ISERR(SEARCH({"Drive","Firmware","Host","Kernel"},AD626)))))&gt;0,"1","0")</f>
        <v>0</v>
      </c>
      <c r="AN626" s="37">
        <v>0</v>
      </c>
      <c r="AO626" s="37">
        <v>0</v>
      </c>
      <c r="AP626" s="37">
        <f>parameters!$J$21*TechniqueData[[#This Row],[TAT Utility]]+parameters!$J$22*TechniqueData[[#This Row],[Count Utility]]</f>
        <v>0.3</v>
      </c>
      <c r="AQ626" s="37">
        <f>(TechniqueData[[#This Row],[Total Top Att&amp;ck Score ]]-parameters!$D$19)/(parameters!$D$20-parameters!$D$19)</f>
        <v>98.76984126984128</v>
      </c>
      <c r="AR626" s="37">
        <f>IF(TechniqueData[[#This Row],[TAT Utility (unclipped)]]&gt;1,1, IF(TechniqueData[[#This Row],[TAT Utility (unclipped)]]&lt;0,0, TechniqueData[[#This Row],[TAT Utility (unclipped)]]) )</f>
        <v>1</v>
      </c>
      <c r="AS626" s="37">
        <f>(TechniqueData[[#This Row],[Ransomware (Total '# of ATT&amp;CK Observations)]]-parameters!$D$21)/(parameters!$D$22-parameters!$D$21)</f>
        <v>0</v>
      </c>
      <c r="AT626" s="37">
        <f>IF(TechniqueData[[#This Row],[Count Utility (unclipped)]]&gt;1,1, IF(TechniqueData[[#This Row],[Count Utility (unclipped)]]&lt;0,0, TechniqueData[[#This Row],[Count Utility (unclipped)]]) )</f>
        <v>0</v>
      </c>
      <c r="AU62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27" spans="1:47" ht="34" x14ac:dyDescent="0.2">
      <c r="A627" s="37">
        <f>parameters!$J$21*TechniqueData[[#This Row],[TAT Utility]]+parameters!$J$22*TechniqueData[[#This Row],[Count Utility]]</f>
        <v>0.3</v>
      </c>
      <c r="B627" s="37">
        <f t="shared" si="9"/>
        <v>249.3</v>
      </c>
      <c r="C627" s="37" t="s">
        <v>2023</v>
      </c>
      <c r="D627" s="58" t="s">
        <v>2024</v>
      </c>
      <c r="E627" s="37"/>
      <c r="F627" s="37">
        <v>1</v>
      </c>
      <c r="G627" s="37">
        <v>1</v>
      </c>
      <c r="H627" s="37">
        <f>parameters!$J$10*TechniqueData[[#This Row],[Before Utility]]+parameters!$J$11*TechniqueData[[#This Row],[After Utility]]</f>
        <v>0.1</v>
      </c>
      <c r="I627" s="37">
        <f>(TechniqueData[[#This Row],[Num. TID Before]]-parameters!$D$8)/(parameters!$D$9-parameters!$D$8)</f>
        <v>0.1</v>
      </c>
      <c r="J627" s="37">
        <f>IF(TechniqueData[[#This Row],[Before Utility (unclipped)]]&gt;1,1, IF(TechniqueData[[#This Row],[Before Utility (unclipped)]]&lt;0,0, TechniqueData[[#This Row],[Before Utility (unclipped)]]))</f>
        <v>0.1</v>
      </c>
      <c r="K627" s="37">
        <f>(TechniqueData[[#This Row],[Num. TID After]]-parameters!$D$10)/(parameters!$D$11-parameters!$D$10)</f>
        <v>0.1</v>
      </c>
      <c r="L627" s="37">
        <f>IF(TechniqueData[[#This Row],[After Utility (unclipped)]]&gt;1,1, IF(TechniqueData[[#This Row],[After Utility (unclipped)]]&lt;0,0, TechniqueData[[#This Row],[After Utility (unclipped)]]))</f>
        <v>0.1</v>
      </c>
      <c r="M627" s="37">
        <v>0</v>
      </c>
      <c r="N627" s="68">
        <v>0</v>
      </c>
      <c r="O627" s="68">
        <v>0</v>
      </c>
      <c r="P627" s="68">
        <v>0</v>
      </c>
      <c r="Q627" s="68">
        <v>0</v>
      </c>
      <c r="R627" s="69"/>
      <c r="S627" s="69">
        <v>0</v>
      </c>
      <c r="T627" s="69" t="s">
        <v>2025</v>
      </c>
      <c r="U627" s="69">
        <v>0</v>
      </c>
      <c r="V627" s="37">
        <f>parameters!$J$4*TechniqueData[[#This Row],[Mitigations Utility]] + parameters!$J$5*TechniqueData[[#This Row],[Detections Utility]]</f>
        <v>0</v>
      </c>
      <c r="W627" s="37">
        <v>0</v>
      </c>
      <c r="X627" s="37">
        <v>0</v>
      </c>
      <c r="Y627" s="37">
        <v>0</v>
      </c>
      <c r="Z627" s="37">
        <v>0</v>
      </c>
      <c r="AA627" s="37">
        <v>0</v>
      </c>
      <c r="AB627" s="37">
        <v>0</v>
      </c>
      <c r="AC627" s="37"/>
      <c r="AD627" s="58" t="s">
        <v>2026</v>
      </c>
      <c r="AE627" s="37" t="str" cm="1">
        <f t="array" ref="AE627">IF(SUMPRODUCT(--(NOT(ISERR(SEARCH({"Process","Command","Script","WMI","Module","Pipe","Service"},AD627)))))&gt;0,"1","0")</f>
        <v>0</v>
      </c>
      <c r="AF627" s="37">
        <v>623</v>
      </c>
      <c r="AG627" s="37" t="str" cm="1">
        <f t="array" ref="AG627">IF(SUMPRODUCT(--(NOT(ISERR(SEARCH({"Network","Firewall"},AD627)))))&gt;0,"1","0")</f>
        <v>0</v>
      </c>
      <c r="AH627" s="37">
        <v>623</v>
      </c>
      <c r="AI627" s="37" t="str" cm="1">
        <f t="array" ref="AI627">IF(SUMPRODUCT(--(NOT(ISERR(SEARCH({"File","Group","Logon","Schedule","User","Registry","Active","Application"},AD627)))))&gt;0,"1","0")</f>
        <v>0</v>
      </c>
      <c r="AJ627" s="37">
        <v>623</v>
      </c>
      <c r="AK627" s="37" t="str" cm="1">
        <f t="array" ref="AK627">IF(SUMPRODUCT(--(NOT(ISERR(SEARCH({"Cloud","Cluster","Container","Image","Instance","Pod","Snapshot","Volume"},AD627)))))&gt;0,"1","0")</f>
        <v>1</v>
      </c>
      <c r="AL627" s="37">
        <v>623</v>
      </c>
      <c r="AM627" s="37" t="str" cm="1">
        <f t="array" ref="AM627">IF(SUMPRODUCT(--(NOT(ISERR(SEARCH({"Drive","Firmware","Host","Kernel"},AD627)))))&gt;0,"1","0")</f>
        <v>0</v>
      </c>
      <c r="AN627" s="37">
        <v>0</v>
      </c>
      <c r="AO627" s="37">
        <v>0</v>
      </c>
      <c r="AP627" s="37">
        <f>parameters!$J$21*TechniqueData[[#This Row],[TAT Utility]]+parameters!$J$22*TechniqueData[[#This Row],[Count Utility]]</f>
        <v>0.3</v>
      </c>
      <c r="AQ627" s="37">
        <f>(TechniqueData[[#This Row],[Total Top Att&amp;ck Score ]]-parameters!$D$19)/(parameters!$D$20-parameters!$D$19)</f>
        <v>83.100000000000009</v>
      </c>
      <c r="AR627" s="37">
        <f>IF(TechniqueData[[#This Row],[TAT Utility (unclipped)]]&gt;1,1, IF(TechniqueData[[#This Row],[TAT Utility (unclipped)]]&lt;0,0, TechniqueData[[#This Row],[TAT Utility (unclipped)]]) )</f>
        <v>1</v>
      </c>
      <c r="AS627" s="37">
        <f>(TechniqueData[[#This Row],[Ransomware (Total '# of ATT&amp;CK Observations)]]-parameters!$D$21)/(parameters!$D$22-parameters!$D$21)</f>
        <v>0</v>
      </c>
      <c r="AT627" s="37">
        <f>IF(TechniqueData[[#This Row],[Count Utility (unclipped)]]&gt;1,1, IF(TechniqueData[[#This Row],[Count Utility (unclipped)]]&lt;0,0, TechniqueData[[#This Row],[Count Utility (unclipped)]]) )</f>
        <v>0</v>
      </c>
      <c r="AU62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28" spans="1:47" ht="34" x14ac:dyDescent="0.2">
      <c r="A628" s="37">
        <f>parameters!$J$21*TechniqueData[[#This Row],[TAT Utility]]+parameters!$J$22*TechniqueData[[#This Row],[Count Utility]]</f>
        <v>0.3</v>
      </c>
      <c r="B628" s="37">
        <f t="shared" si="9"/>
        <v>261.59047619047618</v>
      </c>
      <c r="C628" s="37" t="s">
        <v>2027</v>
      </c>
      <c r="D628" s="58" t="s">
        <v>2028</v>
      </c>
      <c r="E628" s="37"/>
      <c r="F628" s="37">
        <v>1</v>
      </c>
      <c r="G628" s="37">
        <v>1</v>
      </c>
      <c r="H628" s="37">
        <f>parameters!$J$10*TechniqueData[[#This Row],[Before Utility]]+parameters!$J$11*TechniqueData[[#This Row],[After Utility]]</f>
        <v>0.1</v>
      </c>
      <c r="I628" s="37">
        <f>(TechniqueData[[#This Row],[Num. TID Before]]-parameters!$D$8)/(parameters!$D$9-parameters!$D$8)</f>
        <v>0.1</v>
      </c>
      <c r="J628" s="37">
        <f>IF(TechniqueData[[#This Row],[Before Utility (unclipped)]]&gt;1,1, IF(TechniqueData[[#This Row],[Before Utility (unclipped)]]&lt;0,0, TechniqueData[[#This Row],[Before Utility (unclipped)]]))</f>
        <v>0.1</v>
      </c>
      <c r="K628" s="37">
        <f>(TechniqueData[[#This Row],[Num. TID After]]-parameters!$D$10)/(parameters!$D$11-parameters!$D$10)</f>
        <v>0.1</v>
      </c>
      <c r="L628" s="37">
        <f>IF(TechniqueData[[#This Row],[After Utility (unclipped)]]&gt;1,1, IF(TechniqueData[[#This Row],[After Utility (unclipped)]]&lt;0,0, TechniqueData[[#This Row],[After Utility (unclipped)]]))</f>
        <v>0.1</v>
      </c>
      <c r="M628" s="37">
        <v>0</v>
      </c>
      <c r="N628" s="68">
        <v>0</v>
      </c>
      <c r="O628" s="68">
        <v>1</v>
      </c>
      <c r="P628" s="68">
        <v>0</v>
      </c>
      <c r="Q628" s="68">
        <v>0</v>
      </c>
      <c r="R628" s="69"/>
      <c r="S628" s="69">
        <v>0</v>
      </c>
      <c r="T628" s="69"/>
      <c r="U628" s="69">
        <v>0</v>
      </c>
      <c r="V628" s="37">
        <f>parameters!$J$4*TechniqueData[[#This Row],[Mitigations Utility]] + parameters!$J$5*TechniqueData[[#This Row],[Detections Utility]]</f>
        <v>4.7619047619047615E-3</v>
      </c>
      <c r="W628" s="37">
        <v>0</v>
      </c>
      <c r="X628" s="37">
        <v>0</v>
      </c>
      <c r="Y628" s="37">
        <v>0</v>
      </c>
      <c r="Z628" s="37">
        <v>1</v>
      </c>
      <c r="AA628" s="37">
        <v>0.01</v>
      </c>
      <c r="AB628" s="37">
        <v>0.01</v>
      </c>
      <c r="AC628" s="37"/>
      <c r="AD628" s="58" t="s">
        <v>2029</v>
      </c>
      <c r="AE628" s="37" t="str" cm="1">
        <f t="array" ref="AE628">IF(SUMPRODUCT(--(NOT(ISERR(SEARCH({"Process","Command","Script","WMI","Module","Pipe","Service"},AD628)))))&gt;0,"1","0")</f>
        <v>1</v>
      </c>
      <c r="AF628" s="37">
        <v>624</v>
      </c>
      <c r="AG628" s="37" t="str" cm="1">
        <f t="array" ref="AG628">IF(SUMPRODUCT(--(NOT(ISERR(SEARCH({"Network","Firewall"},AD628)))))&gt;0,"1","0")</f>
        <v>0</v>
      </c>
      <c r="AH628" s="37">
        <v>624</v>
      </c>
      <c r="AI628" s="37" t="str" cm="1">
        <f t="array" ref="AI628">IF(SUMPRODUCT(--(NOT(ISERR(SEARCH({"File","Group","Logon","Schedule","User","Registry","Active","Application"},AD628)))))&gt;0,"1","0")</f>
        <v>0</v>
      </c>
      <c r="AJ628" s="37">
        <v>624</v>
      </c>
      <c r="AK628" s="37" t="str" cm="1">
        <f t="array" ref="AK628">IF(SUMPRODUCT(--(NOT(ISERR(SEARCH({"Cloud","Cluster","Container","Image","Instance","Pod","Snapshot","Volume"},AD628)))))&gt;0,"1","0")</f>
        <v>0</v>
      </c>
      <c r="AL628" s="37">
        <v>624</v>
      </c>
      <c r="AM628" s="37" t="str" cm="1">
        <f t="array" ref="AM628">IF(SUMPRODUCT(--(NOT(ISERR(SEARCH({"Drive","Firmware","Host","Kernel"},AD628)))))&gt;0,"1","0")</f>
        <v>0</v>
      </c>
      <c r="AN628" s="37">
        <v>0</v>
      </c>
      <c r="AO628" s="37">
        <v>0</v>
      </c>
      <c r="AP628" s="37">
        <f>parameters!$J$21*TechniqueData[[#This Row],[TAT Utility]]+parameters!$J$22*TechniqueData[[#This Row],[Count Utility]]</f>
        <v>0.3</v>
      </c>
      <c r="AQ628" s="37">
        <f>(TechniqueData[[#This Row],[Total Top Att&amp;ck Score ]]-parameters!$D$19)/(parameters!$D$20-parameters!$D$19)</f>
        <v>87.196825396825389</v>
      </c>
      <c r="AR628" s="37">
        <f>IF(TechniqueData[[#This Row],[TAT Utility (unclipped)]]&gt;1,1, IF(TechniqueData[[#This Row],[TAT Utility (unclipped)]]&lt;0,0, TechniqueData[[#This Row],[TAT Utility (unclipped)]]) )</f>
        <v>1</v>
      </c>
      <c r="AS628" s="37">
        <f>(TechniqueData[[#This Row],[Ransomware (Total '# of ATT&amp;CK Observations)]]-parameters!$D$21)/(parameters!$D$22-parameters!$D$21)</f>
        <v>0</v>
      </c>
      <c r="AT628" s="37">
        <f>IF(TechniqueData[[#This Row],[Count Utility (unclipped)]]&gt;1,1, IF(TechniqueData[[#This Row],[Count Utility (unclipped)]]&lt;0,0, TechniqueData[[#This Row],[Count Utility (unclipped)]]) )</f>
        <v>0</v>
      </c>
      <c r="AU62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29" spans="1:47" ht="68" x14ac:dyDescent="0.2">
      <c r="A629" s="37">
        <f>parameters!$J$21*TechniqueData[[#This Row],[TAT Utility]]+parameters!$J$22*TechniqueData[[#This Row],[Count Utility]]</f>
        <v>0.3</v>
      </c>
      <c r="B629" s="37">
        <f t="shared" si="9"/>
        <v>333.46666666666664</v>
      </c>
      <c r="C629" s="37" t="s">
        <v>2030</v>
      </c>
      <c r="D629" s="58" t="s">
        <v>2031</v>
      </c>
      <c r="E629" s="37"/>
      <c r="F629" s="37">
        <v>1</v>
      </c>
      <c r="G629" s="37">
        <v>1</v>
      </c>
      <c r="H629" s="37">
        <f>parameters!$J$10*TechniqueData[[#This Row],[Before Utility]]+parameters!$J$11*TechniqueData[[#This Row],[After Utility]]</f>
        <v>0.1</v>
      </c>
      <c r="I629" s="37">
        <f>(TechniqueData[[#This Row],[Num. TID Before]]-parameters!$D$8)/(parameters!$D$9-parameters!$D$8)</f>
        <v>0.1</v>
      </c>
      <c r="J629" s="37">
        <f>IF(TechniqueData[[#This Row],[Before Utility (unclipped)]]&gt;1,1, IF(TechniqueData[[#This Row],[Before Utility (unclipped)]]&lt;0,0, TechniqueData[[#This Row],[Before Utility (unclipped)]]))</f>
        <v>0.1</v>
      </c>
      <c r="K629" s="37">
        <f>(TechniqueData[[#This Row],[Num. TID After]]-parameters!$D$10)/(parameters!$D$11-parameters!$D$10)</f>
        <v>0.1</v>
      </c>
      <c r="L629" s="37">
        <f>IF(TechniqueData[[#This Row],[After Utility (unclipped)]]&gt;1,1, IF(TechniqueData[[#This Row],[After Utility (unclipped)]]&lt;0,0, TechniqueData[[#This Row],[After Utility (unclipped)]]))</f>
        <v>0.1</v>
      </c>
      <c r="M629" s="37">
        <v>0</v>
      </c>
      <c r="N629" s="68">
        <v>0</v>
      </c>
      <c r="O629" s="68">
        <v>0</v>
      </c>
      <c r="P629" s="68">
        <v>0</v>
      </c>
      <c r="Q629" s="68">
        <v>7</v>
      </c>
      <c r="R629" s="69"/>
      <c r="S629" s="69">
        <v>0</v>
      </c>
      <c r="T629" s="69"/>
      <c r="U629" s="69">
        <v>0</v>
      </c>
      <c r="V629" s="37">
        <f>parameters!$J$4*TechniqueData[[#This Row],[Mitigations Utility]] + parameters!$J$5*TechniqueData[[#This Row],[Detections Utility]]</f>
        <v>3.3333333333333333E-2</v>
      </c>
      <c r="W629" s="37">
        <v>0</v>
      </c>
      <c r="X629" s="37">
        <v>0</v>
      </c>
      <c r="Y629" s="37">
        <v>0</v>
      </c>
      <c r="Z629" s="37">
        <v>7</v>
      </c>
      <c r="AA629" s="37">
        <v>7.0000000000000007E-2</v>
      </c>
      <c r="AB629" s="37">
        <v>7.0000000000000007E-2</v>
      </c>
      <c r="AC629" s="37"/>
      <c r="AD629" s="58" t="s">
        <v>2032</v>
      </c>
      <c r="AE629" s="37" t="str" cm="1">
        <f t="array" ref="AE629">IF(SUMPRODUCT(--(NOT(ISERR(SEARCH({"Process","Command","Script","WMI","Module","Pipe","Service"},AD629)))))&gt;0,"1","0")</f>
        <v>0</v>
      </c>
      <c r="AF629" s="37">
        <v>625</v>
      </c>
      <c r="AG629" s="37" t="str" cm="1">
        <f t="array" ref="AG629">IF(SUMPRODUCT(--(NOT(ISERR(SEARCH({"Network","Firewall"},AD629)))))&gt;0,"1","0")</f>
        <v>0</v>
      </c>
      <c r="AH629" s="37">
        <v>625</v>
      </c>
      <c r="AI629" s="37" t="str" cm="1">
        <f t="array" ref="AI629">IF(SUMPRODUCT(--(NOT(ISERR(SEARCH({"File","Group","Logon","Schedule","User","Registry","Active","Application"},AD629)))))&gt;0,"1","0")</f>
        <v>1</v>
      </c>
      <c r="AJ629" s="37">
        <v>625</v>
      </c>
      <c r="AK629" s="37" t="str" cm="1">
        <f t="array" ref="AK629">IF(SUMPRODUCT(--(NOT(ISERR(SEARCH({"Cloud","Cluster","Container","Image","Instance","Pod","Snapshot","Volume"},AD629)))))&gt;0,"1","0")</f>
        <v>0</v>
      </c>
      <c r="AL629" s="37">
        <v>625</v>
      </c>
      <c r="AM629" s="37" t="str" cm="1">
        <f t="array" ref="AM629">IF(SUMPRODUCT(--(NOT(ISERR(SEARCH({"Drive","Firmware","Host","Kernel"},AD629)))))&gt;0,"1","0")</f>
        <v>0</v>
      </c>
      <c r="AN629" s="37">
        <v>0</v>
      </c>
      <c r="AO629" s="37"/>
      <c r="AP629" s="37">
        <f>parameters!$J$21*TechniqueData[[#This Row],[TAT Utility]]+parameters!$J$22*TechniqueData[[#This Row],[Count Utility]]</f>
        <v>0.3</v>
      </c>
      <c r="AQ629" s="37">
        <f>(TechniqueData[[#This Row],[Total Top Att&amp;ck Score ]]-parameters!$D$19)/(parameters!$D$20-parameters!$D$19)</f>
        <v>111.15555555555555</v>
      </c>
      <c r="AR629" s="37">
        <f>IF(TechniqueData[[#This Row],[TAT Utility (unclipped)]]&gt;1,1, IF(TechniqueData[[#This Row],[TAT Utility (unclipped)]]&lt;0,0, TechniqueData[[#This Row],[TAT Utility (unclipped)]]) )</f>
        <v>1</v>
      </c>
      <c r="AS629" s="37">
        <f>(TechniqueData[[#This Row],[Ransomware (Total '# of ATT&amp;CK Observations)]]-parameters!$D$21)/(parameters!$D$22-parameters!$D$21)</f>
        <v>0</v>
      </c>
      <c r="AT629" s="37">
        <f>IF(TechniqueData[[#This Row],[Count Utility (unclipped)]]&gt;1,1, IF(TechniqueData[[#This Row],[Count Utility (unclipped)]]&lt;0,0, TechniqueData[[#This Row],[Count Utility (unclipped)]]) )</f>
        <v>0</v>
      </c>
      <c r="AU62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30" spans="1:47" ht="51" x14ac:dyDescent="0.2">
      <c r="A630" s="37">
        <f>parameters!$J$21*TechniqueData[[#This Row],[TAT Utility]]+parameters!$J$22*TechniqueData[[#This Row],[Count Utility]]</f>
        <v>0.3</v>
      </c>
      <c r="B630" s="37">
        <f t="shared" si="9"/>
        <v>250.5</v>
      </c>
      <c r="C630" s="37" t="s">
        <v>2033</v>
      </c>
      <c r="D630" s="58" t="s">
        <v>2034</v>
      </c>
      <c r="E630" s="37"/>
      <c r="F630" s="37">
        <v>1</v>
      </c>
      <c r="G630" s="37">
        <v>1</v>
      </c>
      <c r="H630" s="37">
        <f>parameters!$J$10*TechniqueData[[#This Row],[Before Utility]]+parameters!$J$11*TechniqueData[[#This Row],[After Utility]]</f>
        <v>0.1</v>
      </c>
      <c r="I630" s="37">
        <f>(TechniqueData[[#This Row],[Num. TID Before]]-parameters!$D$8)/(parameters!$D$9-parameters!$D$8)</f>
        <v>0.1</v>
      </c>
      <c r="J630" s="37">
        <f>IF(TechniqueData[[#This Row],[Before Utility (unclipped)]]&gt;1,1, IF(TechniqueData[[#This Row],[Before Utility (unclipped)]]&lt;0,0, TechniqueData[[#This Row],[Before Utility (unclipped)]]))</f>
        <v>0.1</v>
      </c>
      <c r="K630" s="37">
        <f>(TechniqueData[[#This Row],[Num. TID After]]-parameters!$D$10)/(parameters!$D$11-parameters!$D$10)</f>
        <v>0.1</v>
      </c>
      <c r="L630" s="37">
        <f>IF(TechniqueData[[#This Row],[After Utility (unclipped)]]&gt;1,1, IF(TechniqueData[[#This Row],[After Utility (unclipped)]]&lt;0,0, TechniqueData[[#This Row],[After Utility (unclipped)]]))</f>
        <v>0.1</v>
      </c>
      <c r="M630" s="37">
        <v>0</v>
      </c>
      <c r="N630" s="68">
        <v>0</v>
      </c>
      <c r="O630" s="68">
        <v>0</v>
      </c>
      <c r="P630" s="68">
        <v>0</v>
      </c>
      <c r="Q630" s="68">
        <v>0</v>
      </c>
      <c r="R630" s="69"/>
      <c r="S630" s="69">
        <v>0</v>
      </c>
      <c r="T630" s="69"/>
      <c r="U630" s="69">
        <v>0</v>
      </c>
      <c r="V630" s="37">
        <f>parameters!$J$4*TechniqueData[[#This Row],[Mitigations Utility]] + parameters!$J$5*TechniqueData[[#This Row],[Detections Utility]]</f>
        <v>0</v>
      </c>
      <c r="W630" s="37">
        <v>0</v>
      </c>
      <c r="X630" s="37">
        <v>0</v>
      </c>
      <c r="Y630" s="37">
        <v>0</v>
      </c>
      <c r="Z630" s="37">
        <v>0</v>
      </c>
      <c r="AA630" s="37">
        <v>0</v>
      </c>
      <c r="AB630" s="37">
        <v>0</v>
      </c>
      <c r="AC630" s="37"/>
      <c r="AD630" s="58" t="s">
        <v>2035</v>
      </c>
      <c r="AE630" s="37" t="str" cm="1">
        <f t="array" ref="AE630">IF(SUMPRODUCT(--(NOT(ISERR(SEARCH({"Process","Command","Script","WMI","Module","Pipe","Service"},AD630)))))&gt;0,"1","0")</f>
        <v>1</v>
      </c>
      <c r="AF630" s="37">
        <v>626</v>
      </c>
      <c r="AG630" s="37" t="str" cm="1">
        <f t="array" ref="AG630">IF(SUMPRODUCT(--(NOT(ISERR(SEARCH({"Network","Firewall"},AD630)))))&gt;0,"1","0")</f>
        <v>0</v>
      </c>
      <c r="AH630" s="37">
        <v>626</v>
      </c>
      <c r="AI630" s="37" t="str" cm="1">
        <f t="array" ref="AI630">IF(SUMPRODUCT(--(NOT(ISERR(SEARCH({"File","Group","Logon","Schedule","User","Registry","Active","Application"},AD630)))))&gt;0,"1","0")</f>
        <v>1</v>
      </c>
      <c r="AJ630" s="37">
        <v>626</v>
      </c>
      <c r="AK630" s="37" t="str" cm="1">
        <f t="array" ref="AK630">IF(SUMPRODUCT(--(NOT(ISERR(SEARCH({"Cloud","Cluster","Container","Image","Instance","Pod","Snapshot","Volume"},AD630)))))&gt;0,"1","0")</f>
        <v>0</v>
      </c>
      <c r="AL630" s="37">
        <v>626</v>
      </c>
      <c r="AM630" s="37" t="str" cm="1">
        <f t="array" ref="AM630">IF(SUMPRODUCT(--(NOT(ISERR(SEARCH({"Drive","Firmware","Host","Kernel"},AD630)))))&gt;0,"1","0")</f>
        <v>0</v>
      </c>
      <c r="AN630" s="37">
        <v>0</v>
      </c>
      <c r="AO630" s="37">
        <v>0</v>
      </c>
      <c r="AP630" s="37">
        <f>parameters!$J$21*TechniqueData[[#This Row],[TAT Utility]]+parameters!$J$22*TechniqueData[[#This Row],[Count Utility]]</f>
        <v>0.3</v>
      </c>
      <c r="AQ630" s="37">
        <f>(TechniqueData[[#This Row],[Total Top Att&amp;ck Score ]]-parameters!$D$19)/(parameters!$D$20-parameters!$D$19)</f>
        <v>83.5</v>
      </c>
      <c r="AR630" s="37">
        <f>IF(TechniqueData[[#This Row],[TAT Utility (unclipped)]]&gt;1,1, IF(TechniqueData[[#This Row],[TAT Utility (unclipped)]]&lt;0,0, TechniqueData[[#This Row],[TAT Utility (unclipped)]]) )</f>
        <v>1</v>
      </c>
      <c r="AS630" s="37">
        <f>(TechniqueData[[#This Row],[Ransomware (Total '# of ATT&amp;CK Observations)]]-parameters!$D$21)/(parameters!$D$22-parameters!$D$21)</f>
        <v>0</v>
      </c>
      <c r="AT630" s="37">
        <f>IF(TechniqueData[[#This Row],[Count Utility (unclipped)]]&gt;1,1, IF(TechniqueData[[#This Row],[Count Utility (unclipped)]]&lt;0,0, TechniqueData[[#This Row],[Count Utility (unclipped)]]) )</f>
        <v>0</v>
      </c>
      <c r="AU63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31" spans="1:47" ht="51" x14ac:dyDescent="0.2">
      <c r="A631" s="37">
        <f>parameters!$J$21*TechniqueData[[#This Row],[TAT Utility]]+parameters!$J$22*TechniqueData[[#This Row],[Count Utility]]</f>
        <v>0.3</v>
      </c>
      <c r="B631" s="37">
        <f t="shared" si="9"/>
        <v>884.12404847619052</v>
      </c>
      <c r="C631" s="37" t="s">
        <v>2036</v>
      </c>
      <c r="D631" s="58" t="s">
        <v>2037</v>
      </c>
      <c r="E631" s="37" t="s">
        <v>3825</v>
      </c>
      <c r="F631" s="37">
        <v>1</v>
      </c>
      <c r="G631" s="37">
        <v>1</v>
      </c>
      <c r="H631" s="37">
        <f>parameters!$J$10*TechniqueData[[#This Row],[Before Utility]]+parameters!$J$11*TechniqueData[[#This Row],[After Utility]]</f>
        <v>0.1</v>
      </c>
      <c r="I631" s="37">
        <f>(TechniqueData[[#This Row],[Num. TID Before]]-parameters!$D$8)/(parameters!$D$9-parameters!$D$8)</f>
        <v>0.1</v>
      </c>
      <c r="J631" s="37">
        <f>IF(TechniqueData[[#This Row],[Before Utility (unclipped)]]&gt;1,1, IF(TechniqueData[[#This Row],[Before Utility (unclipped)]]&lt;0,0, TechniqueData[[#This Row],[Before Utility (unclipped)]]))</f>
        <v>0.1</v>
      </c>
      <c r="K631" s="37">
        <f>(TechniqueData[[#This Row],[Num. TID After]]-parameters!$D$10)/(parameters!$D$11-parameters!$D$10)</f>
        <v>0.1</v>
      </c>
      <c r="L631" s="37">
        <f>IF(TechniqueData[[#This Row],[After Utility (unclipped)]]&gt;1,1, IF(TechniqueData[[#This Row],[After Utility (unclipped)]]&lt;0,0, TechniqueData[[#This Row],[After Utility (unclipped)]]))</f>
        <v>0.1</v>
      </c>
      <c r="M631" s="37">
        <v>0</v>
      </c>
      <c r="N631" s="68">
        <v>0</v>
      </c>
      <c r="O631" s="68">
        <v>0</v>
      </c>
      <c r="P631" s="68">
        <v>0</v>
      </c>
      <c r="Q631" s="68">
        <v>7</v>
      </c>
      <c r="R631" s="69" t="s">
        <v>1312</v>
      </c>
      <c r="S631" s="69">
        <v>8</v>
      </c>
      <c r="T631" s="69" t="s">
        <v>1313</v>
      </c>
      <c r="U631" s="69">
        <v>15</v>
      </c>
      <c r="V631" s="37">
        <f>parameters!$J$4*TechniqueData[[#This Row],[Mitigations Utility]] + parameters!$J$5*TechniqueData[[#This Row],[Detections Utility]]</f>
        <v>0.25238104761904762</v>
      </c>
      <c r="W631" s="37">
        <v>23</v>
      </c>
      <c r="X631" s="37">
        <v>0.418182</v>
      </c>
      <c r="Y631" s="37">
        <v>0.418182</v>
      </c>
      <c r="Z631" s="37">
        <v>7</v>
      </c>
      <c r="AA631" s="37">
        <v>7.0000000000000007E-2</v>
      </c>
      <c r="AB631" s="37">
        <v>7.0000000000000007E-2</v>
      </c>
      <c r="AC631" s="37"/>
      <c r="AD631" s="58" t="s">
        <v>1314</v>
      </c>
      <c r="AE631" s="37" t="str" cm="1">
        <f t="array" ref="AE631">IF(SUMPRODUCT(--(NOT(ISERR(SEARCH({"Process","Command","Script","WMI","Module","Pipe","Service"},AD631)))))&gt;0,"1","0")</f>
        <v>0</v>
      </c>
      <c r="AF631" s="37">
        <v>627</v>
      </c>
      <c r="AG631" s="37" t="str" cm="1">
        <f t="array" ref="AG631">IF(SUMPRODUCT(--(NOT(ISERR(SEARCH({"Network","Firewall"},AD631)))))&gt;0,"1","0")</f>
        <v>0</v>
      </c>
      <c r="AH631" s="37">
        <v>627</v>
      </c>
      <c r="AI631" s="37" t="str" cm="1">
        <f t="array" ref="AI631">IF(SUMPRODUCT(--(NOT(ISERR(SEARCH({"File","Group","Logon","Schedule","User","Registry","Active","Application"},AD631)))))&gt;0,"1","0")</f>
        <v>1</v>
      </c>
      <c r="AJ631" s="37">
        <v>627</v>
      </c>
      <c r="AK631" s="37" t="str" cm="1">
        <f t="array" ref="AK631">IF(SUMPRODUCT(--(NOT(ISERR(SEARCH({"Cloud","Cluster","Container","Image","Instance","Pod","Snapshot","Volume"},AD631)))))&gt;0,"1","0")</f>
        <v>0</v>
      </c>
      <c r="AL631" s="37">
        <v>627</v>
      </c>
      <c r="AM631" s="37" t="str" cm="1">
        <f t="array" ref="AM631">IF(SUMPRODUCT(--(NOT(ISERR(SEARCH({"Drive","Firmware","Host","Kernel"},AD631)))))&gt;0,"1","0")</f>
        <v>0</v>
      </c>
      <c r="AN631" s="37">
        <v>0</v>
      </c>
      <c r="AO631" s="37">
        <v>0</v>
      </c>
      <c r="AP631" s="37">
        <f>parameters!$J$21*TechniqueData[[#This Row],[TAT Utility]]+parameters!$J$22*TechniqueData[[#This Row],[Count Utility]]</f>
        <v>0.3</v>
      </c>
      <c r="AQ631" s="37">
        <f>(TechniqueData[[#This Row],[Total Top Att&amp;ck Score ]]-parameters!$D$19)/(parameters!$D$20-parameters!$D$19)</f>
        <v>294.70801615873017</v>
      </c>
      <c r="AR631" s="37">
        <f>IF(TechniqueData[[#This Row],[TAT Utility (unclipped)]]&gt;1,1, IF(TechniqueData[[#This Row],[TAT Utility (unclipped)]]&lt;0,0, TechniqueData[[#This Row],[TAT Utility (unclipped)]]) )</f>
        <v>1</v>
      </c>
      <c r="AS631" s="37">
        <f>(TechniqueData[[#This Row],[Ransomware (Total '# of ATT&amp;CK Observations)]]-parameters!$D$21)/(parameters!$D$22-parameters!$D$21)</f>
        <v>0</v>
      </c>
      <c r="AT631" s="37">
        <f>IF(TechniqueData[[#This Row],[Count Utility (unclipped)]]&gt;1,1, IF(TechniqueData[[#This Row],[Count Utility (unclipped)]]&lt;0,0, TechniqueData[[#This Row],[Count Utility (unclipped)]]) )</f>
        <v>0</v>
      </c>
      <c r="AU63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32" spans="1:47" ht="34" x14ac:dyDescent="0.2">
      <c r="A632" s="37">
        <f>parameters!$J$21*TechniqueData[[#This Row],[TAT Utility]]+parameters!$J$22*TechniqueData[[#This Row],[Count Utility]]</f>
        <v>0.3</v>
      </c>
      <c r="B632" s="37">
        <f t="shared" si="9"/>
        <v>251.3</v>
      </c>
      <c r="C632" s="37" t="s">
        <v>2038</v>
      </c>
      <c r="D632" s="58" t="s">
        <v>2039</v>
      </c>
      <c r="E632" s="37"/>
      <c r="F632" s="37">
        <v>1</v>
      </c>
      <c r="G632" s="37">
        <v>1</v>
      </c>
      <c r="H632" s="37">
        <f>parameters!$J$10*TechniqueData[[#This Row],[Before Utility]]+parameters!$J$11*TechniqueData[[#This Row],[After Utility]]</f>
        <v>0.1</v>
      </c>
      <c r="I632" s="37">
        <f>(TechniqueData[[#This Row],[Num. TID Before]]-parameters!$D$8)/(parameters!$D$9-parameters!$D$8)</f>
        <v>0.1</v>
      </c>
      <c r="J632" s="37">
        <f>IF(TechniqueData[[#This Row],[Before Utility (unclipped)]]&gt;1,1, IF(TechniqueData[[#This Row],[Before Utility (unclipped)]]&lt;0,0, TechniqueData[[#This Row],[Before Utility (unclipped)]]))</f>
        <v>0.1</v>
      </c>
      <c r="K632" s="37">
        <f>(TechniqueData[[#This Row],[Num. TID After]]-parameters!$D$10)/(parameters!$D$11-parameters!$D$10)</f>
        <v>0.1</v>
      </c>
      <c r="L632" s="37">
        <f>IF(TechniqueData[[#This Row],[After Utility (unclipped)]]&gt;1,1, IF(TechniqueData[[#This Row],[After Utility (unclipped)]]&lt;0,0, TechniqueData[[#This Row],[After Utility (unclipped)]]))</f>
        <v>0.1</v>
      </c>
      <c r="M632" s="37">
        <v>0</v>
      </c>
      <c r="N632" s="68">
        <v>0</v>
      </c>
      <c r="O632" s="68">
        <v>0</v>
      </c>
      <c r="P632" s="68">
        <v>0</v>
      </c>
      <c r="Q632" s="68">
        <v>0</v>
      </c>
      <c r="R632" s="69"/>
      <c r="S632" s="69">
        <v>0</v>
      </c>
      <c r="T632" s="69"/>
      <c r="U632" s="69"/>
      <c r="V632" s="37">
        <f>parameters!$J$4*TechniqueData[[#This Row],[Mitigations Utility]] + parameters!$J$5*TechniqueData[[#This Row],[Detections Utility]]</f>
        <v>0</v>
      </c>
      <c r="W632" s="37">
        <v>0</v>
      </c>
      <c r="X632" s="37">
        <v>0</v>
      </c>
      <c r="Y632" s="37">
        <v>0</v>
      </c>
      <c r="Z632" s="37">
        <v>0</v>
      </c>
      <c r="AA632" s="37">
        <v>0</v>
      </c>
      <c r="AB632" s="37">
        <v>0</v>
      </c>
      <c r="AC632" s="37"/>
      <c r="AD632" s="58" t="s">
        <v>2040</v>
      </c>
      <c r="AE632" s="37" t="str" cm="1">
        <f t="array" ref="AE632">IF(SUMPRODUCT(--(NOT(ISERR(SEARCH({"Process","Command","Script","WMI","Module","Pipe","Service"},AD632)))))&gt;0,"1","0")</f>
        <v>1</v>
      </c>
      <c r="AF632" s="37">
        <v>628</v>
      </c>
      <c r="AG632" s="37" t="str" cm="1">
        <f t="array" ref="AG632">IF(SUMPRODUCT(--(NOT(ISERR(SEARCH({"Network","Firewall"},AD632)))))&gt;0,"1","0")</f>
        <v>0</v>
      </c>
      <c r="AH632" s="37">
        <v>628</v>
      </c>
      <c r="AI632" s="37" t="str" cm="1">
        <f t="array" ref="AI632">IF(SUMPRODUCT(--(NOT(ISERR(SEARCH({"File","Group","Logon","Schedule","User","Registry","Active","Application"},AD632)))))&gt;0,"1","0")</f>
        <v>1</v>
      </c>
      <c r="AJ632" s="37">
        <v>628</v>
      </c>
      <c r="AK632" s="37" t="str" cm="1">
        <f t="array" ref="AK632">IF(SUMPRODUCT(--(NOT(ISERR(SEARCH({"Cloud","Cluster","Container","Image","Instance","Pod","Snapshot","Volume"},AD632)))))&gt;0,"1","0")</f>
        <v>1</v>
      </c>
      <c r="AL632" s="37">
        <v>628</v>
      </c>
      <c r="AM632" s="37" t="str" cm="1">
        <f t="array" ref="AM632">IF(SUMPRODUCT(--(NOT(ISERR(SEARCH({"Drive","Firmware","Host","Kernel"},AD632)))))&gt;0,"1","0")</f>
        <v>0</v>
      </c>
      <c r="AN632" s="37">
        <v>0</v>
      </c>
      <c r="AO632" s="37">
        <v>0</v>
      </c>
      <c r="AP632" s="37">
        <f>parameters!$J$21*TechniqueData[[#This Row],[TAT Utility]]+parameters!$J$22*TechniqueData[[#This Row],[Count Utility]]</f>
        <v>0.3</v>
      </c>
      <c r="AQ632" s="37">
        <f>(TechniqueData[[#This Row],[Total Top Att&amp;ck Score ]]-parameters!$D$19)/(parameters!$D$20-parameters!$D$19)</f>
        <v>83.766666666666666</v>
      </c>
      <c r="AR632" s="37">
        <f>IF(TechniqueData[[#This Row],[TAT Utility (unclipped)]]&gt;1,1, IF(TechniqueData[[#This Row],[TAT Utility (unclipped)]]&lt;0,0, TechniqueData[[#This Row],[TAT Utility (unclipped)]]) )</f>
        <v>1</v>
      </c>
      <c r="AS632" s="37">
        <f>(TechniqueData[[#This Row],[Ransomware (Total '# of ATT&amp;CK Observations)]]-parameters!$D$21)/(parameters!$D$22-parameters!$D$21)</f>
        <v>0</v>
      </c>
      <c r="AT632" s="37">
        <f>IF(TechniqueData[[#This Row],[Count Utility (unclipped)]]&gt;1,1, IF(TechniqueData[[#This Row],[Count Utility (unclipped)]]&lt;0,0, TechniqueData[[#This Row],[Count Utility (unclipped)]]) )</f>
        <v>0</v>
      </c>
      <c r="AU632"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33" spans="1:47" ht="102" x14ac:dyDescent="0.2">
      <c r="A633" s="37">
        <f>parameters!$J$21*TechniqueData[[#This Row],[TAT Utility]]+parameters!$J$22*TechniqueData[[#This Row],[Count Utility]]</f>
        <v>0.3</v>
      </c>
      <c r="B633" s="37">
        <f t="shared" si="9"/>
        <v>251.70000000000002</v>
      </c>
      <c r="C633" s="37" t="s">
        <v>2041</v>
      </c>
      <c r="D633" s="58" t="s">
        <v>2042</v>
      </c>
      <c r="E633" s="37"/>
      <c r="F633" s="37">
        <v>1</v>
      </c>
      <c r="G633" s="37">
        <v>1</v>
      </c>
      <c r="H633" s="37">
        <f>parameters!$J$10*TechniqueData[[#This Row],[Before Utility]]+parameters!$J$11*TechniqueData[[#This Row],[After Utility]]</f>
        <v>0.1</v>
      </c>
      <c r="I633" s="37">
        <f>(TechniqueData[[#This Row],[Num. TID Before]]-parameters!$D$8)/(parameters!$D$9-parameters!$D$8)</f>
        <v>0.1</v>
      </c>
      <c r="J633" s="37">
        <f>IF(TechniqueData[[#This Row],[Before Utility (unclipped)]]&gt;1,1, IF(TechniqueData[[#This Row],[Before Utility (unclipped)]]&lt;0,0, TechniqueData[[#This Row],[Before Utility (unclipped)]]))</f>
        <v>0.1</v>
      </c>
      <c r="K633" s="37">
        <f>(TechniqueData[[#This Row],[Num. TID After]]-parameters!$D$10)/(parameters!$D$11-parameters!$D$10)</f>
        <v>0.1</v>
      </c>
      <c r="L633" s="37">
        <f>IF(TechniqueData[[#This Row],[After Utility (unclipped)]]&gt;1,1, IF(TechniqueData[[#This Row],[After Utility (unclipped)]]&lt;0,0, TechniqueData[[#This Row],[After Utility (unclipped)]]))</f>
        <v>0.1</v>
      </c>
      <c r="M633" s="37">
        <v>0</v>
      </c>
      <c r="N633" s="68">
        <v>0</v>
      </c>
      <c r="O633" s="68">
        <v>0</v>
      </c>
      <c r="P633" s="68">
        <v>0</v>
      </c>
      <c r="Q633" s="68">
        <v>0</v>
      </c>
      <c r="R633" s="69"/>
      <c r="S633" s="69">
        <v>0</v>
      </c>
      <c r="T633" s="69"/>
      <c r="U633" s="69">
        <v>0</v>
      </c>
      <c r="V633" s="37">
        <f>parameters!$J$4*TechniqueData[[#This Row],[Mitigations Utility]] + parameters!$J$5*TechniqueData[[#This Row],[Detections Utility]]</f>
        <v>0</v>
      </c>
      <c r="W633" s="37">
        <v>0</v>
      </c>
      <c r="X633" s="37">
        <v>0</v>
      </c>
      <c r="Y633" s="37">
        <v>0</v>
      </c>
      <c r="Z633" s="37">
        <v>0</v>
      </c>
      <c r="AA633" s="37">
        <v>0</v>
      </c>
      <c r="AB633" s="37">
        <v>0</v>
      </c>
      <c r="AC633" s="37"/>
      <c r="AD633" s="58" t="s">
        <v>2043</v>
      </c>
      <c r="AE633" s="37" t="str" cm="1">
        <f t="array" ref="AE633">IF(SUMPRODUCT(--(NOT(ISERR(SEARCH({"Process","Command","Script","WMI","Module","Pipe","Service"},AD633)))))&gt;0,"1","0")</f>
        <v>1</v>
      </c>
      <c r="AF633" s="37">
        <v>629</v>
      </c>
      <c r="AG633" s="37" t="str" cm="1">
        <f t="array" ref="AG633">IF(SUMPRODUCT(--(NOT(ISERR(SEARCH({"Network","Firewall"},AD633)))))&gt;0,"1","0")</f>
        <v>0</v>
      </c>
      <c r="AH633" s="37">
        <v>629</v>
      </c>
      <c r="AI633" s="37" t="str" cm="1">
        <f t="array" ref="AI633">IF(SUMPRODUCT(--(NOT(ISERR(SEARCH({"File","Group","Logon","Schedule","User","Registry","Active","Application"},AD633)))))&gt;0,"1","0")</f>
        <v>1</v>
      </c>
      <c r="AJ633" s="37">
        <v>629</v>
      </c>
      <c r="AK633" s="37" t="str" cm="1">
        <f t="array" ref="AK633">IF(SUMPRODUCT(--(NOT(ISERR(SEARCH({"Cloud","Cluster","Container","Image","Instance","Pod","Snapshot","Volume"},AD633)))))&gt;0,"1","0")</f>
        <v>0</v>
      </c>
      <c r="AL633" s="37">
        <v>629</v>
      </c>
      <c r="AM633" s="37" t="str" cm="1">
        <f t="array" ref="AM633">IF(SUMPRODUCT(--(NOT(ISERR(SEARCH({"Drive","Firmware","Host","Kernel"},AD633)))))&gt;0,"1","0")</f>
        <v>0</v>
      </c>
      <c r="AN633" s="37">
        <v>0</v>
      </c>
      <c r="AO633" s="37">
        <v>0</v>
      </c>
      <c r="AP633" s="37">
        <f>parameters!$J$21*TechniqueData[[#This Row],[TAT Utility]]+parameters!$J$22*TechniqueData[[#This Row],[Count Utility]]</f>
        <v>0.3</v>
      </c>
      <c r="AQ633" s="37">
        <f>(TechniqueData[[#This Row],[Total Top Att&amp;ck Score ]]-parameters!$D$19)/(parameters!$D$20-parameters!$D$19)</f>
        <v>83.9</v>
      </c>
      <c r="AR633" s="37">
        <f>IF(TechniqueData[[#This Row],[TAT Utility (unclipped)]]&gt;1,1, IF(TechniqueData[[#This Row],[TAT Utility (unclipped)]]&lt;0,0, TechniqueData[[#This Row],[TAT Utility (unclipped)]]) )</f>
        <v>1</v>
      </c>
      <c r="AS633" s="37">
        <f>(TechniqueData[[#This Row],[Ransomware (Total '# of ATT&amp;CK Observations)]]-parameters!$D$21)/(parameters!$D$22-parameters!$D$21)</f>
        <v>0</v>
      </c>
      <c r="AT633" s="37">
        <f>IF(TechniqueData[[#This Row],[Count Utility (unclipped)]]&gt;1,1, IF(TechniqueData[[#This Row],[Count Utility (unclipped)]]&lt;0,0, TechniqueData[[#This Row],[Count Utility (unclipped)]]) )</f>
        <v>0</v>
      </c>
      <c r="AU633"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34" spans="1:47" ht="17" x14ac:dyDescent="0.2">
      <c r="A634" s="37">
        <f>parameters!$J$21*TechniqueData[[#This Row],[TAT Utility]]+parameters!$J$22*TechniqueData[[#This Row],[Count Utility]]</f>
        <v>0.3</v>
      </c>
      <c r="B634" s="37">
        <f t="shared" si="9"/>
        <v>252.10000000000002</v>
      </c>
      <c r="C634" s="37" t="s">
        <v>3826</v>
      </c>
      <c r="D634" s="58" t="s">
        <v>3827</v>
      </c>
      <c r="E634" s="37" t="s">
        <v>72</v>
      </c>
      <c r="F634" s="37">
        <v>1</v>
      </c>
      <c r="G634" s="37">
        <v>1</v>
      </c>
      <c r="H634" s="37">
        <f>parameters!$J$10*TechniqueData[[#This Row],[Before Utility]]+parameters!$J$11*TechniqueData[[#This Row],[After Utility]]</f>
        <v>0.1</v>
      </c>
      <c r="I634" s="37">
        <f>(TechniqueData[[#This Row],[Num. TID Before]]-parameters!$D$8)/(parameters!$D$9-parameters!$D$8)</f>
        <v>0.1</v>
      </c>
      <c r="J634" s="37">
        <f>IF(TechniqueData[[#This Row],[Before Utility (unclipped)]]&gt;1,1, IF(TechniqueData[[#This Row],[Before Utility (unclipped)]]&lt;0,0, TechniqueData[[#This Row],[Before Utility (unclipped)]]))</f>
        <v>0.1</v>
      </c>
      <c r="K634" s="37">
        <f>(TechniqueData[[#This Row],[Num. TID After]]-parameters!$D$10)/(parameters!$D$11-parameters!$D$10)</f>
        <v>0.1</v>
      </c>
      <c r="L634" s="37">
        <f>IF(TechniqueData[[#This Row],[After Utility (unclipped)]]&gt;1,1, IF(TechniqueData[[#This Row],[After Utility (unclipped)]]&lt;0,0, TechniqueData[[#This Row],[After Utility (unclipped)]]))</f>
        <v>0.1</v>
      </c>
      <c r="M634" s="37">
        <v>0</v>
      </c>
      <c r="N634" s="68">
        <v>0</v>
      </c>
      <c r="O634" s="68">
        <v>0</v>
      </c>
      <c r="P634" s="68">
        <v>0</v>
      </c>
      <c r="Q634" s="68">
        <v>0</v>
      </c>
      <c r="R634" s="69"/>
      <c r="S634" s="69">
        <v>0</v>
      </c>
      <c r="T634" s="69"/>
      <c r="U634" s="69">
        <v>0</v>
      </c>
      <c r="V634" s="37">
        <f>parameters!$J$4*TechniqueData[[#This Row],[Mitigations Utility]] + parameters!$J$5*TechniqueData[[#This Row],[Detections Utility]]</f>
        <v>0</v>
      </c>
      <c r="W634" s="37"/>
      <c r="X634" s="37"/>
      <c r="Y634" s="37"/>
      <c r="Z634" s="37"/>
      <c r="AA634" s="37"/>
      <c r="AB634" s="37"/>
      <c r="AC634" s="37"/>
      <c r="AD634" s="58" t="s">
        <v>3828</v>
      </c>
      <c r="AE634" s="37" t="str" cm="1">
        <f t="array" ref="AE634">IF(SUMPRODUCT(--(NOT(ISERR(SEARCH({"Process","Command","Script","WMI","Module","Pipe","Service"},AD634)))))&gt;0,"1","0")</f>
        <v>0</v>
      </c>
      <c r="AF634" s="37">
        <v>630</v>
      </c>
      <c r="AG634" s="37" t="str" cm="1">
        <f t="array" ref="AG634">IF(SUMPRODUCT(--(NOT(ISERR(SEARCH({"Network","Firewall"},AD634)))))&gt;0,"1","0")</f>
        <v>0</v>
      </c>
      <c r="AH634" s="37">
        <v>630</v>
      </c>
      <c r="AI634" s="37" t="str" cm="1">
        <f t="array" ref="AI634">IF(SUMPRODUCT(--(NOT(ISERR(SEARCH({"File","Group","Logon","Schedule","User","Registry","Active","Application"},AD634)))))&gt;0,"1","0")</f>
        <v>0</v>
      </c>
      <c r="AJ634" s="37">
        <v>630</v>
      </c>
      <c r="AK634" s="37" t="str" cm="1">
        <f t="array" ref="AK634">IF(SUMPRODUCT(--(NOT(ISERR(SEARCH({"Cloud","Cluster","Container","Image","Instance","Pod","Snapshot","Volume"},AD634)))))&gt;0,"1","0")</f>
        <v>0</v>
      </c>
      <c r="AL634" s="37">
        <v>630</v>
      </c>
      <c r="AM634" s="37" t="str" cm="1">
        <f t="array" ref="AM634">IF(SUMPRODUCT(--(NOT(ISERR(SEARCH({"Drive","Firmware","Host","Kernel"},AD634)))))&gt;0,"1","0")</f>
        <v>0</v>
      </c>
      <c r="AN634" s="37"/>
      <c r="AO634" s="37">
        <v>0</v>
      </c>
      <c r="AP634" s="37">
        <f>parameters!$J$21*TechniqueData[[#This Row],[TAT Utility]]+parameters!$J$22*TechniqueData[[#This Row],[Count Utility]]</f>
        <v>0.3</v>
      </c>
      <c r="AQ634" s="37">
        <f>(TechniqueData[[#This Row],[Total Top Att&amp;ck Score ]]-parameters!$D$19)/(parameters!$D$20-parameters!$D$19)</f>
        <v>84.033333333333346</v>
      </c>
      <c r="AR634" s="37">
        <f>IF(TechniqueData[[#This Row],[TAT Utility (unclipped)]]&gt;1,1, IF(TechniqueData[[#This Row],[TAT Utility (unclipped)]]&lt;0,0, TechniqueData[[#This Row],[TAT Utility (unclipped)]]) )</f>
        <v>1</v>
      </c>
      <c r="AS634" s="37">
        <f>(TechniqueData[[#This Row],[Ransomware (Total '# of ATT&amp;CK Observations)]]-parameters!$D$21)/(parameters!$D$22-parameters!$D$21)</f>
        <v>0</v>
      </c>
      <c r="AT634" s="37">
        <f>IF(TechniqueData[[#This Row],[Count Utility (unclipped)]]&gt;1,1, IF(TechniqueData[[#This Row],[Count Utility (unclipped)]]&lt;0,0, TechniqueData[[#This Row],[Count Utility (unclipped)]]) )</f>
        <v>0</v>
      </c>
      <c r="AU634"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35" spans="1:47" ht="34" x14ac:dyDescent="0.2">
      <c r="A635" s="37">
        <f>parameters!$J$21*TechniqueData[[#This Row],[TAT Utility]]+parameters!$J$22*TechniqueData[[#This Row],[Count Utility]]</f>
        <v>0.3</v>
      </c>
      <c r="B635" s="37">
        <f t="shared" si="9"/>
        <v>252.5</v>
      </c>
      <c r="C635" s="37" t="s">
        <v>3829</v>
      </c>
      <c r="D635" s="58" t="s">
        <v>3830</v>
      </c>
      <c r="E635" s="37" t="s">
        <v>72</v>
      </c>
      <c r="F635" s="37">
        <v>1</v>
      </c>
      <c r="G635" s="37">
        <v>1</v>
      </c>
      <c r="H635" s="37">
        <f>parameters!$J$10*TechniqueData[[#This Row],[Before Utility]]+parameters!$J$11*TechniqueData[[#This Row],[After Utility]]</f>
        <v>0.1</v>
      </c>
      <c r="I635" s="37">
        <f>(TechniqueData[[#This Row],[Num. TID Before]]-parameters!$D$8)/(parameters!$D$9-parameters!$D$8)</f>
        <v>0.1</v>
      </c>
      <c r="J635" s="37">
        <f>IF(TechniqueData[[#This Row],[Before Utility (unclipped)]]&gt;1,1, IF(TechniqueData[[#This Row],[Before Utility (unclipped)]]&lt;0,0, TechniqueData[[#This Row],[Before Utility (unclipped)]]))</f>
        <v>0.1</v>
      </c>
      <c r="K635" s="37">
        <f>(TechniqueData[[#This Row],[Num. TID After]]-parameters!$D$10)/(parameters!$D$11-parameters!$D$10)</f>
        <v>0.1</v>
      </c>
      <c r="L635" s="37">
        <f>IF(TechniqueData[[#This Row],[After Utility (unclipped)]]&gt;1,1, IF(TechniqueData[[#This Row],[After Utility (unclipped)]]&lt;0,0, TechniqueData[[#This Row],[After Utility (unclipped)]]))</f>
        <v>0.1</v>
      </c>
      <c r="M635" s="37">
        <v>0</v>
      </c>
      <c r="N635" s="68">
        <v>0</v>
      </c>
      <c r="O635" s="68">
        <v>0</v>
      </c>
      <c r="P635" s="68">
        <v>0</v>
      </c>
      <c r="Q635" s="68">
        <v>0</v>
      </c>
      <c r="R635" s="69"/>
      <c r="S635" s="69">
        <v>0</v>
      </c>
      <c r="T635" s="69"/>
      <c r="U635" s="69">
        <v>0</v>
      </c>
      <c r="V635" s="37">
        <f>parameters!$J$4*TechniqueData[[#This Row],[Mitigations Utility]] + parameters!$J$5*TechniqueData[[#This Row],[Detections Utility]]</f>
        <v>0</v>
      </c>
      <c r="W635" s="37"/>
      <c r="X635" s="37"/>
      <c r="Y635" s="37"/>
      <c r="Z635" s="37"/>
      <c r="AA635" s="37"/>
      <c r="AB635" s="37"/>
      <c r="AC635" s="37"/>
      <c r="AD635" s="58" t="s">
        <v>418</v>
      </c>
      <c r="AE635" s="37" t="str" cm="1">
        <f t="array" ref="AE635">IF(SUMPRODUCT(--(NOT(ISERR(SEARCH({"Process","Command","Script","WMI","Module","Pipe","Service"},AD635)))))&gt;0,"1","0")</f>
        <v>1</v>
      </c>
      <c r="AF635" s="37">
        <v>631</v>
      </c>
      <c r="AG635" s="37" t="str" cm="1">
        <f t="array" ref="AG635">IF(SUMPRODUCT(--(NOT(ISERR(SEARCH({"Network","Firewall"},AD635)))))&gt;0,"1","0")</f>
        <v>0</v>
      </c>
      <c r="AH635" s="37">
        <v>631</v>
      </c>
      <c r="AI635" s="37" t="str" cm="1">
        <f t="array" ref="AI635">IF(SUMPRODUCT(--(NOT(ISERR(SEARCH({"File","Group","Logon","Schedule","User","Registry","Active","Application"},AD635)))))&gt;0,"1","0")</f>
        <v>0</v>
      </c>
      <c r="AJ635" s="37">
        <v>631</v>
      </c>
      <c r="AK635" s="37" t="str" cm="1">
        <f t="array" ref="AK635">IF(SUMPRODUCT(--(NOT(ISERR(SEARCH({"Cloud","Cluster","Container","Image","Instance","Pod","Snapshot","Volume"},AD635)))))&gt;0,"1","0")</f>
        <v>0</v>
      </c>
      <c r="AL635" s="37">
        <v>631</v>
      </c>
      <c r="AM635" s="37" t="str" cm="1">
        <f t="array" ref="AM635">IF(SUMPRODUCT(--(NOT(ISERR(SEARCH({"Drive","Firmware","Host","Kernel"},AD635)))))&gt;0,"1","0")</f>
        <v>0</v>
      </c>
      <c r="AN635" s="37"/>
      <c r="AO635" s="37">
        <v>0</v>
      </c>
      <c r="AP635" s="37">
        <f>parameters!$J$21*TechniqueData[[#This Row],[TAT Utility]]+parameters!$J$22*TechniqueData[[#This Row],[Count Utility]]</f>
        <v>0.3</v>
      </c>
      <c r="AQ635" s="37">
        <f>(TechniqueData[[#This Row],[Total Top Att&amp;ck Score ]]-parameters!$D$19)/(parameters!$D$20-parameters!$D$19)</f>
        <v>84.166666666666671</v>
      </c>
      <c r="AR635" s="37">
        <f>IF(TechniqueData[[#This Row],[TAT Utility (unclipped)]]&gt;1,1, IF(TechniqueData[[#This Row],[TAT Utility (unclipped)]]&lt;0,0, TechniqueData[[#This Row],[TAT Utility (unclipped)]]) )</f>
        <v>1</v>
      </c>
      <c r="AS635" s="37">
        <f>(TechniqueData[[#This Row],[Ransomware (Total '# of ATT&amp;CK Observations)]]-parameters!$D$21)/(parameters!$D$22-parameters!$D$21)</f>
        <v>0</v>
      </c>
      <c r="AT635" s="37">
        <f>IF(TechniqueData[[#This Row],[Count Utility (unclipped)]]&gt;1,1, IF(TechniqueData[[#This Row],[Count Utility (unclipped)]]&lt;0,0, TechniqueData[[#This Row],[Count Utility (unclipped)]]) )</f>
        <v>0</v>
      </c>
      <c r="AU635"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36" spans="1:47" ht="51" x14ac:dyDescent="0.2">
      <c r="A636" s="37">
        <f>parameters!$J$21*TechniqueData[[#This Row],[TAT Utility]]+parameters!$J$22*TechniqueData[[#This Row],[Count Utility]]</f>
        <v>0.3</v>
      </c>
      <c r="B636" s="37">
        <f t="shared" si="9"/>
        <v>252.9</v>
      </c>
      <c r="C636" s="37" t="s">
        <v>3831</v>
      </c>
      <c r="D636" s="58" t="s">
        <v>3832</v>
      </c>
      <c r="E636" s="37" t="s">
        <v>72</v>
      </c>
      <c r="F636" s="37">
        <v>1</v>
      </c>
      <c r="G636" s="37">
        <v>1</v>
      </c>
      <c r="H636" s="37">
        <f>parameters!$J$10*TechniqueData[[#This Row],[Before Utility]]+parameters!$J$11*TechniqueData[[#This Row],[After Utility]]</f>
        <v>0.1</v>
      </c>
      <c r="I636" s="37">
        <f>(TechniqueData[[#This Row],[Num. TID Before]]-parameters!$D$8)/(parameters!$D$9-parameters!$D$8)</f>
        <v>0.1</v>
      </c>
      <c r="J636" s="37">
        <f>IF(TechniqueData[[#This Row],[Before Utility (unclipped)]]&gt;1,1, IF(TechniqueData[[#This Row],[Before Utility (unclipped)]]&lt;0,0, TechniqueData[[#This Row],[Before Utility (unclipped)]]))</f>
        <v>0.1</v>
      </c>
      <c r="K636" s="37">
        <f>(TechniqueData[[#This Row],[Num. TID After]]-parameters!$D$10)/(parameters!$D$11-parameters!$D$10)</f>
        <v>0.1</v>
      </c>
      <c r="L636" s="37">
        <f>IF(TechniqueData[[#This Row],[After Utility (unclipped)]]&gt;1,1, IF(TechniqueData[[#This Row],[After Utility (unclipped)]]&lt;0,0, TechniqueData[[#This Row],[After Utility (unclipped)]]))</f>
        <v>0.1</v>
      </c>
      <c r="M636" s="37">
        <v>0</v>
      </c>
      <c r="N636" s="68">
        <v>0</v>
      </c>
      <c r="O636" s="68">
        <v>0</v>
      </c>
      <c r="P636" s="68">
        <v>0</v>
      </c>
      <c r="Q636" s="68">
        <v>0</v>
      </c>
      <c r="R636" s="69"/>
      <c r="S636" s="69">
        <v>0</v>
      </c>
      <c r="T636" s="69"/>
      <c r="U636" s="69">
        <v>0</v>
      </c>
      <c r="V636" s="37">
        <f>parameters!$J$4*TechniqueData[[#This Row],[Mitigations Utility]] + parameters!$J$5*TechniqueData[[#This Row],[Detections Utility]]</f>
        <v>0</v>
      </c>
      <c r="W636" s="37"/>
      <c r="X636" s="37"/>
      <c r="Y636" s="37"/>
      <c r="Z636" s="37"/>
      <c r="AA636" s="37"/>
      <c r="AB636" s="37"/>
      <c r="AC636" s="37"/>
      <c r="AD636" s="58" t="s">
        <v>3833</v>
      </c>
      <c r="AE636" s="37" t="str" cm="1">
        <f t="array" ref="AE636">IF(SUMPRODUCT(--(NOT(ISERR(SEARCH({"Process","Command","Script","WMI","Module","Pipe","Service"},AD636)))))&gt;0,"1","0")</f>
        <v>1</v>
      </c>
      <c r="AF636" s="37">
        <v>632</v>
      </c>
      <c r="AG636" s="37" t="str" cm="1">
        <f t="array" ref="AG636">IF(SUMPRODUCT(--(NOT(ISERR(SEARCH({"Network","Firewall"},AD636)))))&gt;0,"1","0")</f>
        <v>0</v>
      </c>
      <c r="AH636" s="37">
        <v>632</v>
      </c>
      <c r="AI636" s="37" t="str" cm="1">
        <f t="array" ref="AI636">IF(SUMPRODUCT(--(NOT(ISERR(SEARCH({"File","Group","Logon","Schedule","User","Registry","Active","Application"},AD636)))))&gt;0,"1","0")</f>
        <v>1</v>
      </c>
      <c r="AJ636" s="37">
        <v>632</v>
      </c>
      <c r="AK636" s="37" t="str" cm="1">
        <f t="array" ref="AK636">IF(SUMPRODUCT(--(NOT(ISERR(SEARCH({"Cloud","Cluster","Container","Image","Instance","Pod","Snapshot","Volume"},AD636)))))&gt;0,"1","0")</f>
        <v>0</v>
      </c>
      <c r="AL636" s="37">
        <v>632</v>
      </c>
      <c r="AM636" s="37" t="str" cm="1">
        <f t="array" ref="AM636">IF(SUMPRODUCT(--(NOT(ISERR(SEARCH({"Drive","Firmware","Host","Kernel"},AD636)))))&gt;0,"1","0")</f>
        <v>0</v>
      </c>
      <c r="AN636" s="37"/>
      <c r="AO636" s="37">
        <v>0</v>
      </c>
      <c r="AP636" s="37">
        <f>parameters!$J$21*TechniqueData[[#This Row],[TAT Utility]]+parameters!$J$22*TechniqueData[[#This Row],[Count Utility]]</f>
        <v>0.3</v>
      </c>
      <c r="AQ636" s="37">
        <f>(TechniqueData[[#This Row],[Total Top Att&amp;ck Score ]]-parameters!$D$19)/(parameters!$D$20-parameters!$D$19)</f>
        <v>84.3</v>
      </c>
      <c r="AR636" s="37">
        <f>IF(TechniqueData[[#This Row],[TAT Utility (unclipped)]]&gt;1,1, IF(TechniqueData[[#This Row],[TAT Utility (unclipped)]]&lt;0,0, TechniqueData[[#This Row],[TAT Utility (unclipped)]]) )</f>
        <v>1</v>
      </c>
      <c r="AS636" s="37">
        <f>(TechniqueData[[#This Row],[Ransomware (Total '# of ATT&amp;CK Observations)]]-parameters!$D$21)/(parameters!$D$22-parameters!$D$21)</f>
        <v>0</v>
      </c>
      <c r="AT636" s="37">
        <f>IF(TechniqueData[[#This Row],[Count Utility (unclipped)]]&gt;1,1, IF(TechniqueData[[#This Row],[Count Utility (unclipped)]]&lt;0,0, TechniqueData[[#This Row],[Count Utility (unclipped)]]) )</f>
        <v>0</v>
      </c>
      <c r="AU636"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37" spans="1:47" ht="17" x14ac:dyDescent="0.2">
      <c r="A637" s="37">
        <f>parameters!$J$21*TechniqueData[[#This Row],[TAT Utility]]+parameters!$J$22*TechniqueData[[#This Row],[Count Utility]]</f>
        <v>0.3</v>
      </c>
      <c r="B637" s="37">
        <f t="shared" si="9"/>
        <v>253.3</v>
      </c>
      <c r="C637" s="37" t="s">
        <v>3834</v>
      </c>
      <c r="D637" s="58" t="s">
        <v>3835</v>
      </c>
      <c r="E637" s="37" t="s">
        <v>72</v>
      </c>
      <c r="F637" s="37">
        <v>1</v>
      </c>
      <c r="G637" s="37">
        <v>1</v>
      </c>
      <c r="H637" s="37">
        <f>parameters!$J$10*TechniqueData[[#This Row],[Before Utility]]+parameters!$J$11*TechniqueData[[#This Row],[After Utility]]</f>
        <v>0.1</v>
      </c>
      <c r="I637" s="37">
        <f>(TechniqueData[[#This Row],[Num. TID Before]]-parameters!$D$8)/(parameters!$D$9-parameters!$D$8)</f>
        <v>0.1</v>
      </c>
      <c r="J637" s="37">
        <f>IF(TechniqueData[[#This Row],[Before Utility (unclipped)]]&gt;1,1, IF(TechniqueData[[#This Row],[Before Utility (unclipped)]]&lt;0,0, TechniqueData[[#This Row],[Before Utility (unclipped)]]))</f>
        <v>0.1</v>
      </c>
      <c r="K637" s="37">
        <f>(TechniqueData[[#This Row],[Num. TID After]]-parameters!$D$10)/(parameters!$D$11-parameters!$D$10)</f>
        <v>0.1</v>
      </c>
      <c r="L637" s="37">
        <f>IF(TechniqueData[[#This Row],[After Utility (unclipped)]]&gt;1,1, IF(TechniqueData[[#This Row],[After Utility (unclipped)]]&lt;0,0, TechniqueData[[#This Row],[After Utility (unclipped)]]))</f>
        <v>0.1</v>
      </c>
      <c r="M637" s="37">
        <v>0</v>
      </c>
      <c r="N637" s="68">
        <v>0</v>
      </c>
      <c r="O637" s="68">
        <v>0</v>
      </c>
      <c r="P637" s="68">
        <v>0</v>
      </c>
      <c r="Q637" s="68">
        <v>0</v>
      </c>
      <c r="R637" s="69"/>
      <c r="S637" s="69">
        <v>0</v>
      </c>
      <c r="T637" s="69"/>
      <c r="U637" s="69">
        <v>0</v>
      </c>
      <c r="V637" s="37">
        <f>parameters!$J$4*TechniqueData[[#This Row],[Mitigations Utility]] + parameters!$J$5*TechniqueData[[#This Row],[Detections Utility]]</f>
        <v>0</v>
      </c>
      <c r="W637" s="37"/>
      <c r="X637" s="37"/>
      <c r="Y637" s="37"/>
      <c r="Z637" s="37"/>
      <c r="AA637" s="37"/>
      <c r="AB637" s="37"/>
      <c r="AC637" s="37"/>
      <c r="AD637" s="58" t="s">
        <v>3783</v>
      </c>
      <c r="AE637" s="37" t="str" cm="1">
        <f t="array" ref="AE637">IF(SUMPRODUCT(--(NOT(ISERR(SEARCH({"Process","Command","Script","WMI","Module","Pipe","Service"},AD637)))))&gt;0,"1","0")</f>
        <v>1</v>
      </c>
      <c r="AF637" s="37">
        <v>633</v>
      </c>
      <c r="AG637" s="37" t="str" cm="1">
        <f t="array" ref="AG637">IF(SUMPRODUCT(--(NOT(ISERR(SEARCH({"Network","Firewall"},AD637)))))&gt;0,"1","0")</f>
        <v>0</v>
      </c>
      <c r="AH637" s="37">
        <v>633</v>
      </c>
      <c r="AI637" s="37" t="str" cm="1">
        <f t="array" ref="AI637">IF(SUMPRODUCT(--(NOT(ISERR(SEARCH({"File","Group","Logon","Schedule","User","Registry","Active","Application"},AD637)))))&gt;0,"1","0")</f>
        <v>1</v>
      </c>
      <c r="AJ637" s="37">
        <v>633</v>
      </c>
      <c r="AK637" s="37" t="str" cm="1">
        <f t="array" ref="AK637">IF(SUMPRODUCT(--(NOT(ISERR(SEARCH({"Cloud","Cluster","Container","Image","Instance","Pod","Snapshot","Volume"},AD637)))))&gt;0,"1","0")</f>
        <v>0</v>
      </c>
      <c r="AL637" s="37">
        <v>633</v>
      </c>
      <c r="AM637" s="37" t="str" cm="1">
        <f t="array" ref="AM637">IF(SUMPRODUCT(--(NOT(ISERR(SEARCH({"Drive","Firmware","Host","Kernel"},AD637)))))&gt;0,"1","0")</f>
        <v>0</v>
      </c>
      <c r="AN637" s="37"/>
      <c r="AO637" s="37">
        <v>0</v>
      </c>
      <c r="AP637" s="37">
        <f>parameters!$J$21*TechniqueData[[#This Row],[TAT Utility]]+parameters!$J$22*TechniqueData[[#This Row],[Count Utility]]</f>
        <v>0.3</v>
      </c>
      <c r="AQ637" s="37">
        <f>(TechniqueData[[#This Row],[Total Top Att&amp;ck Score ]]-parameters!$D$19)/(parameters!$D$20-parameters!$D$19)</f>
        <v>84.433333333333337</v>
      </c>
      <c r="AR637" s="37">
        <f>IF(TechniqueData[[#This Row],[TAT Utility (unclipped)]]&gt;1,1, IF(TechniqueData[[#This Row],[TAT Utility (unclipped)]]&lt;0,0, TechniqueData[[#This Row],[TAT Utility (unclipped)]]) )</f>
        <v>1</v>
      </c>
      <c r="AS637" s="37">
        <f>(TechniqueData[[#This Row],[Ransomware (Total '# of ATT&amp;CK Observations)]]-parameters!$D$21)/(parameters!$D$22-parameters!$D$21)</f>
        <v>0</v>
      </c>
      <c r="AT637" s="37">
        <f>IF(TechniqueData[[#This Row],[Count Utility (unclipped)]]&gt;1,1, IF(TechniqueData[[#This Row],[Count Utility (unclipped)]]&lt;0,0, TechniqueData[[#This Row],[Count Utility (unclipped)]]) )</f>
        <v>0</v>
      </c>
      <c r="AU637"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38" spans="1:47" ht="34" x14ac:dyDescent="0.2">
      <c r="A638" s="37">
        <f>parameters!$J$21*TechniqueData[[#This Row],[TAT Utility]]+parameters!$J$22*TechniqueData[[#This Row],[Count Utility]]</f>
        <v>0.3</v>
      </c>
      <c r="B638" s="37">
        <f t="shared" si="9"/>
        <v>253.70000000000002</v>
      </c>
      <c r="C638" s="37" t="s">
        <v>3836</v>
      </c>
      <c r="D638" s="58" t="s">
        <v>3837</v>
      </c>
      <c r="E638" s="37" t="s">
        <v>72</v>
      </c>
      <c r="F638" s="37">
        <v>1</v>
      </c>
      <c r="G638" s="37">
        <v>1</v>
      </c>
      <c r="H638" s="37">
        <f>parameters!$J$10*TechniqueData[[#This Row],[Before Utility]]+parameters!$J$11*TechniqueData[[#This Row],[After Utility]]</f>
        <v>0.1</v>
      </c>
      <c r="I638" s="37">
        <f>(TechniqueData[[#This Row],[Num. TID Before]]-parameters!$D$8)/(parameters!$D$9-parameters!$D$8)</f>
        <v>0.1</v>
      </c>
      <c r="J638" s="37">
        <f>IF(TechniqueData[[#This Row],[Before Utility (unclipped)]]&gt;1,1, IF(TechniqueData[[#This Row],[Before Utility (unclipped)]]&lt;0,0, TechniqueData[[#This Row],[Before Utility (unclipped)]]))</f>
        <v>0.1</v>
      </c>
      <c r="K638" s="37">
        <f>(TechniqueData[[#This Row],[Num. TID After]]-parameters!$D$10)/(parameters!$D$11-parameters!$D$10)</f>
        <v>0.1</v>
      </c>
      <c r="L638" s="37">
        <f>IF(TechniqueData[[#This Row],[After Utility (unclipped)]]&gt;1,1, IF(TechniqueData[[#This Row],[After Utility (unclipped)]]&lt;0,0, TechniqueData[[#This Row],[After Utility (unclipped)]]))</f>
        <v>0.1</v>
      </c>
      <c r="M638" s="37">
        <v>0</v>
      </c>
      <c r="N638" s="68">
        <v>0</v>
      </c>
      <c r="O638" s="68">
        <v>0</v>
      </c>
      <c r="P638" s="68">
        <v>0</v>
      </c>
      <c r="Q638" s="68">
        <v>0</v>
      </c>
      <c r="R638" s="69"/>
      <c r="S638" s="69">
        <v>0</v>
      </c>
      <c r="T638" s="69"/>
      <c r="U638" s="69">
        <v>0</v>
      </c>
      <c r="V638" s="37">
        <f>parameters!$J$4*TechniqueData[[#This Row],[Mitigations Utility]] + parameters!$J$5*TechniqueData[[#This Row],[Detections Utility]]</f>
        <v>0</v>
      </c>
      <c r="W638" s="37"/>
      <c r="X638" s="37"/>
      <c r="Y638" s="37"/>
      <c r="Z638" s="37"/>
      <c r="AA638" s="37"/>
      <c r="AB638" s="37"/>
      <c r="AC638" s="37"/>
      <c r="AD638" s="58" t="s">
        <v>3838</v>
      </c>
      <c r="AE638" s="37" t="str" cm="1">
        <f t="array" ref="AE638">IF(SUMPRODUCT(--(NOT(ISERR(SEARCH({"Process","Command","Script","WMI","Module","Pipe","Service"},AD638)))))&gt;0,"1","0")</f>
        <v>1</v>
      </c>
      <c r="AF638" s="37">
        <v>634</v>
      </c>
      <c r="AG638" s="37" t="str" cm="1">
        <f t="array" ref="AG638">IF(SUMPRODUCT(--(NOT(ISERR(SEARCH({"Network","Firewall"},AD638)))))&gt;0,"1","0")</f>
        <v>0</v>
      </c>
      <c r="AH638" s="37">
        <v>634</v>
      </c>
      <c r="AI638" s="37" t="str" cm="1">
        <f t="array" ref="AI638">IF(SUMPRODUCT(--(NOT(ISERR(SEARCH({"File","Group","Logon","Schedule","User","Registry","Active","Application"},AD638)))))&gt;0,"1","0")</f>
        <v>1</v>
      </c>
      <c r="AJ638" s="37">
        <v>634</v>
      </c>
      <c r="AK638" s="37" t="str" cm="1">
        <f t="array" ref="AK638">IF(SUMPRODUCT(--(NOT(ISERR(SEARCH({"Cloud","Cluster","Container","Image","Instance","Pod","Snapshot","Volume"},AD638)))))&gt;0,"1","0")</f>
        <v>0</v>
      </c>
      <c r="AL638" s="37">
        <v>634</v>
      </c>
      <c r="AM638" s="37" t="str" cm="1">
        <f t="array" ref="AM638">IF(SUMPRODUCT(--(NOT(ISERR(SEARCH({"Drive","Firmware","Host","Kernel"},AD638)))))&gt;0,"1","0")</f>
        <v>0</v>
      </c>
      <c r="AN638" s="37"/>
      <c r="AO638" s="37">
        <v>0</v>
      </c>
      <c r="AP638" s="37">
        <f>parameters!$J$21*TechniqueData[[#This Row],[TAT Utility]]+parameters!$J$22*TechniqueData[[#This Row],[Count Utility]]</f>
        <v>0.3</v>
      </c>
      <c r="AQ638" s="37">
        <f>(TechniqueData[[#This Row],[Total Top Att&amp;ck Score ]]-parameters!$D$19)/(parameters!$D$20-parameters!$D$19)</f>
        <v>84.566666666666677</v>
      </c>
      <c r="AR638" s="37">
        <f>IF(TechniqueData[[#This Row],[TAT Utility (unclipped)]]&gt;1,1, IF(TechniqueData[[#This Row],[TAT Utility (unclipped)]]&lt;0,0, TechniqueData[[#This Row],[TAT Utility (unclipped)]]) )</f>
        <v>1</v>
      </c>
      <c r="AS638" s="37">
        <f>(TechniqueData[[#This Row],[Ransomware (Total '# of ATT&amp;CK Observations)]]-parameters!$D$21)/(parameters!$D$22-parameters!$D$21)</f>
        <v>0</v>
      </c>
      <c r="AT638" s="37">
        <f>IF(TechniqueData[[#This Row],[Count Utility (unclipped)]]&gt;1,1, IF(TechniqueData[[#This Row],[Count Utility (unclipped)]]&lt;0,0, TechniqueData[[#This Row],[Count Utility (unclipped)]]) )</f>
        <v>0</v>
      </c>
      <c r="AU638"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39" spans="1:47" ht="17" x14ac:dyDescent="0.2">
      <c r="A639" s="37">
        <f>parameters!$J$21*TechniqueData[[#This Row],[TAT Utility]]+parameters!$J$22*TechniqueData[[#This Row],[Count Utility]]</f>
        <v>0.3</v>
      </c>
      <c r="B639" s="37">
        <f t="shared" si="9"/>
        <v>254.10000000000002</v>
      </c>
      <c r="C639" s="37" t="s">
        <v>3839</v>
      </c>
      <c r="D639" s="58" t="s">
        <v>3840</v>
      </c>
      <c r="E639" s="37" t="s">
        <v>72</v>
      </c>
      <c r="F639" s="37">
        <v>1</v>
      </c>
      <c r="G639" s="37">
        <v>1</v>
      </c>
      <c r="H639" s="37">
        <f>parameters!$J$10*TechniqueData[[#This Row],[Before Utility]]+parameters!$J$11*TechniqueData[[#This Row],[After Utility]]</f>
        <v>0.1</v>
      </c>
      <c r="I639" s="37">
        <f>(TechniqueData[[#This Row],[Num. TID Before]]-parameters!$D$8)/(parameters!$D$9-parameters!$D$8)</f>
        <v>0.1</v>
      </c>
      <c r="J639" s="37">
        <f>IF(TechniqueData[[#This Row],[Before Utility (unclipped)]]&gt;1,1, IF(TechniqueData[[#This Row],[Before Utility (unclipped)]]&lt;0,0, TechniqueData[[#This Row],[Before Utility (unclipped)]]))</f>
        <v>0.1</v>
      </c>
      <c r="K639" s="37">
        <f>(TechniqueData[[#This Row],[Num. TID After]]-parameters!$D$10)/(parameters!$D$11-parameters!$D$10)</f>
        <v>0.1</v>
      </c>
      <c r="L639" s="37">
        <f>IF(TechniqueData[[#This Row],[After Utility (unclipped)]]&gt;1,1, IF(TechniqueData[[#This Row],[After Utility (unclipped)]]&lt;0,0, TechniqueData[[#This Row],[After Utility (unclipped)]]))</f>
        <v>0.1</v>
      </c>
      <c r="M639" s="37">
        <v>0</v>
      </c>
      <c r="N639" s="68">
        <v>0</v>
      </c>
      <c r="O639" s="68">
        <v>0</v>
      </c>
      <c r="P639" s="68">
        <v>0</v>
      </c>
      <c r="Q639" s="68">
        <v>0</v>
      </c>
      <c r="R639" s="69"/>
      <c r="S639" s="69">
        <v>0</v>
      </c>
      <c r="T639" s="69"/>
      <c r="U639" s="69">
        <v>0</v>
      </c>
      <c r="V639" s="37">
        <f>parameters!$J$4*TechniqueData[[#This Row],[Mitigations Utility]] + parameters!$J$5*TechniqueData[[#This Row],[Detections Utility]]</f>
        <v>0</v>
      </c>
      <c r="W639" s="37"/>
      <c r="X639" s="37"/>
      <c r="Y639" s="37"/>
      <c r="Z639" s="37"/>
      <c r="AA639" s="37"/>
      <c r="AB639" s="37"/>
      <c r="AC639" s="37"/>
      <c r="AD639" s="58" t="s">
        <v>227</v>
      </c>
      <c r="AE639" s="37" t="str" cm="1">
        <f t="array" ref="AE639">IF(SUMPRODUCT(--(NOT(ISERR(SEARCH({"Process","Command","Script","WMI","Module","Pipe","Service"},AD639)))))&gt;0,"1","0")</f>
        <v>0</v>
      </c>
      <c r="AF639" s="37">
        <v>635</v>
      </c>
      <c r="AG639" s="37" t="str" cm="1">
        <f t="array" ref="AG639">IF(SUMPRODUCT(--(NOT(ISERR(SEARCH({"Network","Firewall"},AD639)))))&gt;0,"1","0")</f>
        <v>0</v>
      </c>
      <c r="AH639" s="37">
        <v>635</v>
      </c>
      <c r="AI639" s="37" t="str" cm="1">
        <f t="array" ref="AI639">IF(SUMPRODUCT(--(NOT(ISERR(SEARCH({"File","Group","Logon","Schedule","User","Registry","Active","Application"},AD639)))))&gt;0,"1","0")</f>
        <v>1</v>
      </c>
      <c r="AJ639" s="37">
        <v>635</v>
      </c>
      <c r="AK639" s="37" t="str" cm="1">
        <f t="array" ref="AK639">IF(SUMPRODUCT(--(NOT(ISERR(SEARCH({"Cloud","Cluster","Container","Image","Instance","Pod","Snapshot","Volume"},AD639)))))&gt;0,"1","0")</f>
        <v>0</v>
      </c>
      <c r="AL639" s="37">
        <v>635</v>
      </c>
      <c r="AM639" s="37" t="str" cm="1">
        <f t="array" ref="AM639">IF(SUMPRODUCT(--(NOT(ISERR(SEARCH({"Drive","Firmware","Host","Kernel"},AD639)))))&gt;0,"1","0")</f>
        <v>0</v>
      </c>
      <c r="AN639" s="37"/>
      <c r="AO639" s="37">
        <v>0</v>
      </c>
      <c r="AP639" s="37">
        <f>parameters!$J$21*TechniqueData[[#This Row],[TAT Utility]]+parameters!$J$22*TechniqueData[[#This Row],[Count Utility]]</f>
        <v>0.3</v>
      </c>
      <c r="AQ639" s="37">
        <f>(TechniqueData[[#This Row],[Total Top Att&amp;ck Score ]]-parameters!$D$19)/(parameters!$D$20-parameters!$D$19)</f>
        <v>84.7</v>
      </c>
      <c r="AR639" s="37">
        <f>IF(TechniqueData[[#This Row],[TAT Utility (unclipped)]]&gt;1,1, IF(TechniqueData[[#This Row],[TAT Utility (unclipped)]]&lt;0,0, TechniqueData[[#This Row],[TAT Utility (unclipped)]]) )</f>
        <v>1</v>
      </c>
      <c r="AS639" s="37">
        <f>(TechniqueData[[#This Row],[Ransomware (Total '# of ATT&amp;CK Observations)]]-parameters!$D$21)/(parameters!$D$22-parameters!$D$21)</f>
        <v>0</v>
      </c>
      <c r="AT639" s="37">
        <f>IF(TechniqueData[[#This Row],[Count Utility (unclipped)]]&gt;1,1, IF(TechniqueData[[#This Row],[Count Utility (unclipped)]]&lt;0,0, TechniqueData[[#This Row],[Count Utility (unclipped)]]) )</f>
        <v>0</v>
      </c>
      <c r="AU639"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40" spans="1:47" ht="17" x14ac:dyDescent="0.2">
      <c r="A640" s="37">
        <f>parameters!$J$21*TechniqueData[[#This Row],[TAT Utility]]+parameters!$J$22*TechniqueData[[#This Row],[Count Utility]]</f>
        <v>0.3</v>
      </c>
      <c r="B640" s="37">
        <f t="shared" si="9"/>
        <v>254.5</v>
      </c>
      <c r="C640" s="37" t="s">
        <v>3841</v>
      </c>
      <c r="D640" s="58" t="s">
        <v>3842</v>
      </c>
      <c r="E640" s="37" t="s">
        <v>72</v>
      </c>
      <c r="F640" s="37">
        <v>1</v>
      </c>
      <c r="G640" s="37">
        <v>1</v>
      </c>
      <c r="H640" s="37">
        <f>parameters!$J$10*TechniqueData[[#This Row],[Before Utility]]+parameters!$J$11*TechniqueData[[#This Row],[After Utility]]</f>
        <v>0.1</v>
      </c>
      <c r="I640" s="37">
        <f>(TechniqueData[[#This Row],[Num. TID Before]]-parameters!$D$8)/(parameters!$D$9-parameters!$D$8)</f>
        <v>0.1</v>
      </c>
      <c r="J640" s="37">
        <f>IF(TechniqueData[[#This Row],[Before Utility (unclipped)]]&gt;1,1, IF(TechniqueData[[#This Row],[Before Utility (unclipped)]]&lt;0,0, TechniqueData[[#This Row],[Before Utility (unclipped)]]))</f>
        <v>0.1</v>
      </c>
      <c r="K640" s="37">
        <f>(TechniqueData[[#This Row],[Num. TID After]]-parameters!$D$10)/(parameters!$D$11-parameters!$D$10)</f>
        <v>0.1</v>
      </c>
      <c r="L640" s="37">
        <f>IF(TechniqueData[[#This Row],[After Utility (unclipped)]]&gt;1,1, IF(TechniqueData[[#This Row],[After Utility (unclipped)]]&lt;0,0, TechniqueData[[#This Row],[After Utility (unclipped)]]))</f>
        <v>0.1</v>
      </c>
      <c r="M640" s="37">
        <v>0</v>
      </c>
      <c r="N640" s="68">
        <v>0</v>
      </c>
      <c r="O640" s="68">
        <v>0</v>
      </c>
      <c r="P640" s="68">
        <v>0</v>
      </c>
      <c r="Q640" s="68">
        <v>0</v>
      </c>
      <c r="R640" s="69"/>
      <c r="S640" s="69">
        <v>0</v>
      </c>
      <c r="T640" s="69"/>
      <c r="U640" s="69">
        <v>0</v>
      </c>
      <c r="V640" s="37">
        <f>parameters!$J$4*TechniqueData[[#This Row],[Mitigations Utility]] + parameters!$J$5*TechniqueData[[#This Row],[Detections Utility]]</f>
        <v>0</v>
      </c>
      <c r="W640" s="37"/>
      <c r="X640" s="37"/>
      <c r="Y640" s="37"/>
      <c r="Z640" s="37"/>
      <c r="AA640" s="37"/>
      <c r="AB640" s="37"/>
      <c r="AC640" s="37"/>
      <c r="AD640" s="58" t="s">
        <v>227</v>
      </c>
      <c r="AE640" s="37" t="str" cm="1">
        <f t="array" ref="AE640">IF(SUMPRODUCT(--(NOT(ISERR(SEARCH({"Process","Command","Script","WMI","Module","Pipe","Service"},AD640)))))&gt;0,"1","0")</f>
        <v>0</v>
      </c>
      <c r="AF640" s="37">
        <v>636</v>
      </c>
      <c r="AG640" s="37" t="str" cm="1">
        <f t="array" ref="AG640">IF(SUMPRODUCT(--(NOT(ISERR(SEARCH({"Network","Firewall"},AD640)))))&gt;0,"1","0")</f>
        <v>0</v>
      </c>
      <c r="AH640" s="37">
        <v>636</v>
      </c>
      <c r="AI640" s="37" t="str" cm="1">
        <f t="array" ref="AI640">IF(SUMPRODUCT(--(NOT(ISERR(SEARCH({"File","Group","Logon","Schedule","User","Registry","Active","Application"},AD640)))))&gt;0,"1","0")</f>
        <v>1</v>
      </c>
      <c r="AJ640" s="37">
        <v>636</v>
      </c>
      <c r="AK640" s="37" t="str" cm="1">
        <f t="array" ref="AK640">IF(SUMPRODUCT(--(NOT(ISERR(SEARCH({"Cloud","Cluster","Container","Image","Instance","Pod","Snapshot","Volume"},AD640)))))&gt;0,"1","0")</f>
        <v>0</v>
      </c>
      <c r="AL640" s="37">
        <v>636</v>
      </c>
      <c r="AM640" s="37" t="str" cm="1">
        <f t="array" ref="AM640">IF(SUMPRODUCT(--(NOT(ISERR(SEARCH({"Drive","Firmware","Host","Kernel"},AD640)))))&gt;0,"1","0")</f>
        <v>0</v>
      </c>
      <c r="AN640" s="37"/>
      <c r="AO640" s="37">
        <v>0</v>
      </c>
      <c r="AP640" s="37">
        <f>parameters!$J$21*TechniqueData[[#This Row],[TAT Utility]]+parameters!$J$22*TechniqueData[[#This Row],[Count Utility]]</f>
        <v>0.3</v>
      </c>
      <c r="AQ640" s="37">
        <f>(TechniqueData[[#This Row],[Total Top Att&amp;ck Score ]]-parameters!$D$19)/(parameters!$D$20-parameters!$D$19)</f>
        <v>84.833333333333329</v>
      </c>
      <c r="AR640" s="37">
        <f>IF(TechniqueData[[#This Row],[TAT Utility (unclipped)]]&gt;1,1, IF(TechniqueData[[#This Row],[TAT Utility (unclipped)]]&lt;0,0, TechniqueData[[#This Row],[TAT Utility (unclipped)]]) )</f>
        <v>1</v>
      </c>
      <c r="AS640" s="37">
        <f>(TechniqueData[[#This Row],[Ransomware (Total '# of ATT&amp;CK Observations)]]-parameters!$D$21)/(parameters!$D$22-parameters!$D$21)</f>
        <v>0</v>
      </c>
      <c r="AT640" s="37">
        <f>IF(TechniqueData[[#This Row],[Count Utility (unclipped)]]&gt;1,1, IF(TechniqueData[[#This Row],[Count Utility (unclipped)]]&lt;0,0, TechniqueData[[#This Row],[Count Utility (unclipped)]]) )</f>
        <v>0</v>
      </c>
      <c r="AU640"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41" spans="1:47" ht="34" x14ac:dyDescent="0.2">
      <c r="A641" s="37">
        <f>parameters!$J$21*TechniqueData[[#This Row],[TAT Utility]]+parameters!$J$22*TechniqueData[[#This Row],[Count Utility]]</f>
        <v>0.3</v>
      </c>
      <c r="B641" s="37">
        <f t="shared" si="9"/>
        <v>254.9</v>
      </c>
      <c r="C641" s="37" t="s">
        <v>3843</v>
      </c>
      <c r="D641" s="58" t="s">
        <v>3844</v>
      </c>
      <c r="E641" s="37" t="s">
        <v>72</v>
      </c>
      <c r="F641" s="37">
        <v>1</v>
      </c>
      <c r="G641" s="37">
        <v>1</v>
      </c>
      <c r="H641" s="37">
        <f>parameters!$J$10*TechniqueData[[#This Row],[Before Utility]]+parameters!$J$11*TechniqueData[[#This Row],[After Utility]]</f>
        <v>0.1</v>
      </c>
      <c r="I641" s="37">
        <f>(TechniqueData[[#This Row],[Num. TID Before]]-parameters!$D$8)/(parameters!$D$9-parameters!$D$8)</f>
        <v>0.1</v>
      </c>
      <c r="J641" s="37">
        <f>IF(TechniqueData[[#This Row],[Before Utility (unclipped)]]&gt;1,1, IF(TechniqueData[[#This Row],[Before Utility (unclipped)]]&lt;0,0, TechniqueData[[#This Row],[Before Utility (unclipped)]]))</f>
        <v>0.1</v>
      </c>
      <c r="K641" s="37">
        <f>(TechniqueData[[#This Row],[Num. TID After]]-parameters!$D$10)/(parameters!$D$11-parameters!$D$10)</f>
        <v>0.1</v>
      </c>
      <c r="L641" s="37">
        <f>IF(TechniqueData[[#This Row],[After Utility (unclipped)]]&gt;1,1, IF(TechniqueData[[#This Row],[After Utility (unclipped)]]&lt;0,0, TechniqueData[[#This Row],[After Utility (unclipped)]]))</f>
        <v>0.1</v>
      </c>
      <c r="M641" s="37">
        <v>0</v>
      </c>
      <c r="N641" s="68">
        <v>0</v>
      </c>
      <c r="O641" s="68">
        <v>0</v>
      </c>
      <c r="P641" s="68">
        <v>0</v>
      </c>
      <c r="Q641" s="68">
        <v>0</v>
      </c>
      <c r="R641" s="69"/>
      <c r="S641" s="69">
        <v>0</v>
      </c>
      <c r="T641" s="69"/>
      <c r="U641" s="69">
        <v>0</v>
      </c>
      <c r="V641" s="37">
        <f>parameters!$J$4*TechniqueData[[#This Row],[Mitigations Utility]] + parameters!$J$5*TechniqueData[[#This Row],[Detections Utility]]</f>
        <v>0</v>
      </c>
      <c r="W641" s="37"/>
      <c r="X641" s="37"/>
      <c r="Y641" s="37"/>
      <c r="Z641" s="37"/>
      <c r="AA641" s="37"/>
      <c r="AB641" s="37"/>
      <c r="AC641" s="37"/>
      <c r="AD641" s="58" t="s">
        <v>3845</v>
      </c>
      <c r="AE641" s="37" t="str" cm="1">
        <f t="array" ref="AE641">IF(SUMPRODUCT(--(NOT(ISERR(SEARCH({"Process","Command","Script","WMI","Module","Pipe","Service"},AD641)))))&gt;0,"1","0")</f>
        <v>1</v>
      </c>
      <c r="AF641" s="37">
        <v>637</v>
      </c>
      <c r="AG641" s="37" t="str" cm="1">
        <f t="array" ref="AG641">IF(SUMPRODUCT(--(NOT(ISERR(SEARCH({"Network","Firewall"},AD641)))))&gt;0,"1","0")</f>
        <v>1</v>
      </c>
      <c r="AH641" s="37">
        <v>637</v>
      </c>
      <c r="AI641" s="37" t="str" cm="1">
        <f t="array" ref="AI641">IF(SUMPRODUCT(--(NOT(ISERR(SEARCH({"File","Group","Logon","Schedule","User","Registry","Active","Application"},AD641)))))&gt;0,"1","0")</f>
        <v>1</v>
      </c>
      <c r="AJ641" s="37">
        <v>637</v>
      </c>
      <c r="AK641" s="37" t="str" cm="1">
        <f t="array" ref="AK641">IF(SUMPRODUCT(--(NOT(ISERR(SEARCH({"Cloud","Cluster","Container","Image","Instance","Pod","Snapshot","Volume"},AD641)))))&gt;0,"1","0")</f>
        <v>0</v>
      </c>
      <c r="AL641" s="37">
        <v>637</v>
      </c>
      <c r="AM641" s="37" t="str" cm="1">
        <f t="array" ref="AM641">IF(SUMPRODUCT(--(NOT(ISERR(SEARCH({"Drive","Firmware","Host","Kernel"},AD641)))))&gt;0,"1","0")</f>
        <v>0</v>
      </c>
      <c r="AN641" s="37"/>
      <c r="AO641" s="37">
        <v>0</v>
      </c>
      <c r="AP641" s="37">
        <f>parameters!$J$21*TechniqueData[[#This Row],[TAT Utility]]+parameters!$J$22*TechniqueData[[#This Row],[Count Utility]]</f>
        <v>0.3</v>
      </c>
      <c r="AQ641" s="37">
        <f>(TechniqueData[[#This Row],[Total Top Att&amp;ck Score ]]-parameters!$D$19)/(parameters!$D$20-parameters!$D$19)</f>
        <v>84.966666666666669</v>
      </c>
      <c r="AR641" s="37">
        <f>IF(TechniqueData[[#This Row],[TAT Utility (unclipped)]]&gt;1,1, IF(TechniqueData[[#This Row],[TAT Utility (unclipped)]]&lt;0,0, TechniqueData[[#This Row],[TAT Utility (unclipped)]]) )</f>
        <v>1</v>
      </c>
      <c r="AS641" s="37">
        <f>(TechniqueData[[#This Row],[Ransomware (Total '# of ATT&amp;CK Observations)]]-parameters!$D$21)/(parameters!$D$22-parameters!$D$21)</f>
        <v>0</v>
      </c>
      <c r="AT641" s="37">
        <f>IF(TechniqueData[[#This Row],[Count Utility (unclipped)]]&gt;1,1, IF(TechniqueData[[#This Row],[Count Utility (unclipped)]]&lt;0,0, TechniqueData[[#This Row],[Count Utility (unclipped)]]) )</f>
        <v>0</v>
      </c>
      <c r="AU641" s="37">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sheetData>
  <mergeCells count="6">
    <mergeCell ref="AO1:AU1"/>
    <mergeCell ref="F1:L1"/>
    <mergeCell ref="N2:Q2"/>
    <mergeCell ref="R2:U2"/>
    <mergeCell ref="N1:V1"/>
    <mergeCell ref="AD1:AM1"/>
  </mergeCells>
  <phoneticPr fontId="10" type="noConversion"/>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F6A1-B37B-47A1-B9DE-28D575DCB641}">
  <dimension ref="A1:H8"/>
  <sheetViews>
    <sheetView workbookViewId="0">
      <selection activeCell="C6" sqref="C6"/>
    </sheetView>
  </sheetViews>
  <sheetFormatPr baseColWidth="10" defaultColWidth="9" defaultRowHeight="16" x14ac:dyDescent="0.2"/>
  <cols>
    <col min="1" max="2" width="9" style="13"/>
    <col min="3" max="3" width="43.6640625" style="13" customWidth="1"/>
    <col min="4" max="4" width="38.6640625" style="13" hidden="1" customWidth="1"/>
    <col min="5" max="5" width="33.5" style="13" hidden="1" customWidth="1"/>
    <col min="6" max="6" width="46.5" style="13" hidden="1" customWidth="1"/>
    <col min="7" max="7" width="46.83203125" style="13" customWidth="1"/>
    <col min="8" max="8" width="47.1640625" style="13" customWidth="1"/>
  </cols>
  <sheetData>
    <row r="1" spans="1:8" ht="15.75" customHeight="1" x14ac:dyDescent="0.2">
      <c r="A1" s="4" t="s">
        <v>822</v>
      </c>
      <c r="B1" s="5" t="s">
        <v>822</v>
      </c>
      <c r="C1" s="6" t="s">
        <v>2044</v>
      </c>
      <c r="D1" s="55" t="s">
        <v>2045</v>
      </c>
      <c r="E1" s="55"/>
      <c r="F1" s="56"/>
    </row>
    <row r="2" spans="1:8" x14ac:dyDescent="0.2">
      <c r="A2" s="7" t="s">
        <v>2046</v>
      </c>
      <c r="B2" s="8" t="s">
        <v>2047</v>
      </c>
      <c r="C2" s="8" t="s">
        <v>2048</v>
      </c>
      <c r="D2" s="8" t="s">
        <v>2049</v>
      </c>
      <c r="E2" s="8" t="s">
        <v>2050</v>
      </c>
      <c r="F2" s="8" t="s">
        <v>2051</v>
      </c>
      <c r="G2" s="13" t="s">
        <v>2052</v>
      </c>
      <c r="H2" s="13" t="s">
        <v>2053</v>
      </c>
    </row>
    <row r="3" spans="1:8" ht="50.25" customHeight="1" x14ac:dyDescent="0.2">
      <c r="A3" s="9" t="s">
        <v>2054</v>
      </c>
      <c r="B3" s="2">
        <v>0</v>
      </c>
      <c r="C3" s="2" t="s">
        <v>2055</v>
      </c>
      <c r="D3" s="2" t="s">
        <v>2056</v>
      </c>
      <c r="E3" s="2" t="s">
        <v>2056</v>
      </c>
      <c r="F3" s="2" t="s">
        <v>2056</v>
      </c>
      <c r="G3" s="2" t="s">
        <v>2056</v>
      </c>
      <c r="H3" s="15" t="s">
        <v>2057</v>
      </c>
    </row>
    <row r="4" spans="1:8" ht="110.25" customHeight="1" x14ac:dyDescent="0.2">
      <c r="A4" s="10" t="s">
        <v>2058</v>
      </c>
      <c r="B4" s="2">
        <v>1</v>
      </c>
      <c r="C4" s="2" t="s">
        <v>2059</v>
      </c>
      <c r="D4" s="3" t="s">
        <v>2060</v>
      </c>
      <c r="E4" s="3" t="s">
        <v>2061</v>
      </c>
      <c r="F4" s="3" t="s">
        <v>2062</v>
      </c>
      <c r="G4" s="14" t="s">
        <v>2063</v>
      </c>
      <c r="H4" s="15" t="s">
        <v>2064</v>
      </c>
    </row>
    <row r="5" spans="1:8" ht="129.75" customHeight="1" x14ac:dyDescent="0.2">
      <c r="A5" s="11" t="s">
        <v>2065</v>
      </c>
      <c r="B5" s="2">
        <v>3</v>
      </c>
      <c r="C5" s="2" t="s">
        <v>2066</v>
      </c>
      <c r="D5" s="3" t="s">
        <v>2067</v>
      </c>
      <c r="E5" s="3" t="s">
        <v>2068</v>
      </c>
      <c r="F5" s="3" t="s">
        <v>2069</v>
      </c>
      <c r="G5" s="14" t="s">
        <v>2070</v>
      </c>
      <c r="H5" s="15" t="s">
        <v>2071</v>
      </c>
    </row>
    <row r="6" spans="1:8" ht="150" x14ac:dyDescent="0.2">
      <c r="A6" s="12" t="s">
        <v>2072</v>
      </c>
      <c r="B6" s="2">
        <v>5</v>
      </c>
      <c r="C6" s="2" t="s">
        <v>2073</v>
      </c>
      <c r="D6" s="3" t="s">
        <v>2074</v>
      </c>
      <c r="E6" s="3" t="s">
        <v>2075</v>
      </c>
      <c r="F6" s="3" t="s">
        <v>2076</v>
      </c>
      <c r="G6" s="14" t="s">
        <v>2077</v>
      </c>
      <c r="H6" s="15" t="s">
        <v>2078</v>
      </c>
    </row>
    <row r="7" spans="1:8" ht="159.75" customHeight="1" x14ac:dyDescent="0.2">
      <c r="E7" s="3" t="s">
        <v>2079</v>
      </c>
      <c r="F7" s="3" t="s">
        <v>2080</v>
      </c>
    </row>
    <row r="8" spans="1:8" ht="122.25" customHeight="1" x14ac:dyDescent="0.2">
      <c r="E8" s="3" t="s">
        <v>2081</v>
      </c>
      <c r="F8" s="3" t="s">
        <v>2082</v>
      </c>
      <c r="G8" s="14"/>
      <c r="H8" s="15"/>
    </row>
  </sheetData>
  <mergeCells count="1">
    <mergeCell ref="D1:F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A336D-0BDC-6744-A042-4D6DEC987D92}">
  <dimension ref="A1:T626"/>
  <sheetViews>
    <sheetView tabSelected="1" zoomScale="43" zoomScaleNormal="110" workbookViewId="0">
      <selection activeCell="F88" sqref="F88"/>
    </sheetView>
  </sheetViews>
  <sheetFormatPr baseColWidth="10" defaultColWidth="8.83203125" defaultRowHeight="15" x14ac:dyDescent="0.2"/>
  <cols>
    <col min="1" max="1" width="8.83203125" style="18"/>
    <col min="2" max="2" width="23" style="18" customWidth="1"/>
    <col min="3" max="3" width="91.83203125" style="19" customWidth="1"/>
    <col min="4" max="4" width="26" style="63" customWidth="1"/>
    <col min="5" max="5" width="18.5" style="19" customWidth="1"/>
    <col min="6" max="6" width="19.6640625" style="19" customWidth="1"/>
    <col min="7" max="7" width="8.83203125" style="19" customWidth="1"/>
    <col min="8" max="8" width="27.83203125" style="19" customWidth="1"/>
    <col min="9" max="9" width="90.1640625" style="19" customWidth="1"/>
    <col min="10" max="10" width="31.6640625" style="18" customWidth="1"/>
    <col min="11" max="11" width="51.83203125" style="19" customWidth="1"/>
    <col min="12" max="12" width="19.6640625" style="18" customWidth="1"/>
    <col min="13" max="13" width="22.83203125" style="18" customWidth="1"/>
    <col min="14" max="14" width="26.33203125" style="19" customWidth="1"/>
    <col min="15" max="15" width="23.6640625" style="19" customWidth="1"/>
    <col min="16" max="16" width="26.1640625" style="19" customWidth="1"/>
    <col min="17" max="17" width="29.1640625" style="19" customWidth="1"/>
    <col min="18" max="18" width="25.83203125" style="19" customWidth="1"/>
    <col min="19" max="19" width="23" style="19" customWidth="1"/>
    <col min="20" max="20" width="26.5" style="18" customWidth="1"/>
    <col min="21" max="16384" width="8.83203125" style="18"/>
  </cols>
  <sheetData>
    <row r="1" spans="1:20" ht="16" x14ac:dyDescent="0.2">
      <c r="A1" s="16" t="s">
        <v>2083</v>
      </c>
      <c r="B1" s="16" t="s">
        <v>2084</v>
      </c>
      <c r="C1" s="17" t="s">
        <v>2085</v>
      </c>
      <c r="D1" s="61" t="s">
        <v>2086</v>
      </c>
      <c r="E1" s="17" t="s">
        <v>2087</v>
      </c>
      <c r="F1" s="17" t="s">
        <v>2088</v>
      </c>
      <c r="G1" s="17" t="s">
        <v>2089</v>
      </c>
      <c r="H1" s="17" t="s">
        <v>2090</v>
      </c>
      <c r="I1" s="17" t="s">
        <v>2091</v>
      </c>
      <c r="J1" s="16" t="s">
        <v>2092</v>
      </c>
      <c r="K1" s="17" t="s">
        <v>52</v>
      </c>
      <c r="L1" s="16" t="s">
        <v>2093</v>
      </c>
      <c r="M1" s="16" t="s">
        <v>2094</v>
      </c>
      <c r="N1" s="17" t="s">
        <v>2095</v>
      </c>
      <c r="O1" s="17" t="s">
        <v>2096</v>
      </c>
      <c r="P1" s="17" t="s">
        <v>2097</v>
      </c>
      <c r="Q1" s="17" t="s">
        <v>2098</v>
      </c>
      <c r="R1" s="17" t="s">
        <v>2099</v>
      </c>
      <c r="S1" s="17" t="s">
        <v>2100</v>
      </c>
      <c r="T1" s="16" t="s">
        <v>2101</v>
      </c>
    </row>
    <row r="2" spans="1:20" ht="85" x14ac:dyDescent="0.2">
      <c r="A2" t="s">
        <v>70</v>
      </c>
      <c r="B2" t="s">
        <v>71</v>
      </c>
      <c r="C2" s="60" t="s">
        <v>2102</v>
      </c>
      <c r="D2" s="64" t="s">
        <v>2103</v>
      </c>
      <c r="E2" t="s">
        <v>2104</v>
      </c>
      <c r="F2" t="s">
        <v>3201</v>
      </c>
      <c r="G2" t="s">
        <v>2106</v>
      </c>
      <c r="H2" s="60" t="s">
        <v>3846</v>
      </c>
      <c r="I2" s="60" t="s">
        <v>2107</v>
      </c>
      <c r="J2" t="s">
        <v>3847</v>
      </c>
      <c r="K2" s="60" t="s">
        <v>75</v>
      </c>
      <c r="L2" t="b">
        <v>0</v>
      </c>
      <c r="M2" t="s">
        <v>3828</v>
      </c>
      <c r="N2" s="60" t="s">
        <v>3828</v>
      </c>
      <c r="O2" s="60" t="s">
        <v>3828</v>
      </c>
      <c r="P2" s="60" t="s">
        <v>3828</v>
      </c>
      <c r="Q2" s="60" t="s">
        <v>3828</v>
      </c>
      <c r="R2" s="60" t="s">
        <v>3828</v>
      </c>
      <c r="S2" s="60" t="s">
        <v>3828</v>
      </c>
      <c r="T2" t="s">
        <v>3828</v>
      </c>
    </row>
    <row r="3" spans="1:20" ht="85" x14ac:dyDescent="0.2">
      <c r="A3" t="s">
        <v>76</v>
      </c>
      <c r="B3" t="s">
        <v>77</v>
      </c>
      <c r="C3" s="60" t="s">
        <v>2109</v>
      </c>
      <c r="D3" s="62" t="s">
        <v>2110</v>
      </c>
      <c r="E3" t="s">
        <v>2105</v>
      </c>
      <c r="F3" t="s">
        <v>3201</v>
      </c>
      <c r="G3" t="s">
        <v>2111</v>
      </c>
      <c r="H3" s="60" t="s">
        <v>3846</v>
      </c>
      <c r="I3" s="60" t="s">
        <v>2112</v>
      </c>
      <c r="J3" t="s">
        <v>3847</v>
      </c>
      <c r="K3" s="60" t="s">
        <v>75</v>
      </c>
      <c r="L3" t="b">
        <v>1</v>
      </c>
      <c r="M3" t="s">
        <v>70</v>
      </c>
      <c r="N3" s="60" t="s">
        <v>3828</v>
      </c>
      <c r="O3" s="60" t="s">
        <v>3828</v>
      </c>
      <c r="P3" s="60" t="s">
        <v>3828</v>
      </c>
      <c r="Q3" s="60" t="s">
        <v>3828</v>
      </c>
      <c r="R3" s="60" t="s">
        <v>3828</v>
      </c>
      <c r="S3" s="60" t="s">
        <v>3828</v>
      </c>
      <c r="T3" t="s">
        <v>3828</v>
      </c>
    </row>
    <row r="4" spans="1:20" ht="85" x14ac:dyDescent="0.2">
      <c r="A4" t="s">
        <v>78</v>
      </c>
      <c r="B4" t="s">
        <v>79</v>
      </c>
      <c r="C4" s="60" t="s">
        <v>2113</v>
      </c>
      <c r="D4" s="62" t="s">
        <v>2114</v>
      </c>
      <c r="E4" t="s">
        <v>2105</v>
      </c>
      <c r="F4" t="s">
        <v>3201</v>
      </c>
      <c r="G4" t="s">
        <v>2111</v>
      </c>
      <c r="H4" s="60" t="s">
        <v>3846</v>
      </c>
      <c r="I4" s="60" t="s">
        <v>2112</v>
      </c>
      <c r="J4" t="s">
        <v>3847</v>
      </c>
      <c r="K4" s="60" t="s">
        <v>75</v>
      </c>
      <c r="L4" t="b">
        <v>1</v>
      </c>
      <c r="M4" t="s">
        <v>70</v>
      </c>
      <c r="N4" s="60" t="s">
        <v>3828</v>
      </c>
      <c r="O4" s="60" t="s">
        <v>3828</v>
      </c>
      <c r="P4" s="60" t="s">
        <v>3828</v>
      </c>
      <c r="Q4" s="60" t="s">
        <v>3828</v>
      </c>
      <c r="R4" s="60" t="s">
        <v>3828</v>
      </c>
      <c r="S4" s="60" t="s">
        <v>3828</v>
      </c>
      <c r="T4" t="s">
        <v>3828</v>
      </c>
    </row>
    <row r="5" spans="1:20" ht="119" x14ac:dyDescent="0.2">
      <c r="A5" t="s">
        <v>80</v>
      </c>
      <c r="B5" t="s">
        <v>81</v>
      </c>
      <c r="C5" s="60" t="s">
        <v>2115</v>
      </c>
      <c r="D5" s="62" t="s">
        <v>2116</v>
      </c>
      <c r="E5" t="s">
        <v>2105</v>
      </c>
      <c r="F5" t="s">
        <v>3201</v>
      </c>
      <c r="G5" t="s">
        <v>2111</v>
      </c>
      <c r="H5" s="60" t="s">
        <v>3846</v>
      </c>
      <c r="I5" s="60" t="s">
        <v>2112</v>
      </c>
      <c r="J5" t="s">
        <v>2108</v>
      </c>
      <c r="K5" s="60" t="s">
        <v>75</v>
      </c>
      <c r="L5" t="b">
        <v>1</v>
      </c>
      <c r="M5" t="s">
        <v>70</v>
      </c>
      <c r="N5" s="60" t="s">
        <v>3828</v>
      </c>
      <c r="O5" s="60" t="s">
        <v>3828</v>
      </c>
      <c r="P5" s="60" t="s">
        <v>3828</v>
      </c>
      <c r="Q5" s="60" t="s">
        <v>3828</v>
      </c>
      <c r="R5" s="60" t="s">
        <v>3828</v>
      </c>
      <c r="S5" s="60" t="s">
        <v>3828</v>
      </c>
      <c r="T5" t="s">
        <v>3828</v>
      </c>
    </row>
    <row r="6" spans="1:20" ht="409.6" x14ac:dyDescent="0.2">
      <c r="A6" t="s">
        <v>82</v>
      </c>
      <c r="B6" t="s">
        <v>83</v>
      </c>
      <c r="C6" s="60" t="s">
        <v>2117</v>
      </c>
      <c r="D6" s="62" t="s">
        <v>2118</v>
      </c>
      <c r="E6" t="s">
        <v>2104</v>
      </c>
      <c r="F6" t="s">
        <v>3848</v>
      </c>
      <c r="G6" t="s">
        <v>2119</v>
      </c>
      <c r="H6" s="60" t="s">
        <v>3849</v>
      </c>
      <c r="I6" s="60" t="s">
        <v>2120</v>
      </c>
      <c r="J6" t="s">
        <v>3850</v>
      </c>
      <c r="K6" s="60" t="s">
        <v>3851</v>
      </c>
      <c r="L6" t="b">
        <v>0</v>
      </c>
      <c r="M6" t="s">
        <v>3828</v>
      </c>
      <c r="N6" s="60" t="s">
        <v>3852</v>
      </c>
      <c r="O6" s="60" t="s">
        <v>3828</v>
      </c>
      <c r="P6" s="60" t="s">
        <v>3853</v>
      </c>
      <c r="Q6" s="60" t="s">
        <v>3828</v>
      </c>
      <c r="R6" s="60" t="s">
        <v>3828</v>
      </c>
      <c r="S6" s="60" t="s">
        <v>3828</v>
      </c>
      <c r="T6" t="s">
        <v>3828</v>
      </c>
    </row>
    <row r="7" spans="1:20" ht="409.6" x14ac:dyDescent="0.2">
      <c r="A7" t="s">
        <v>87</v>
      </c>
      <c r="B7" t="s">
        <v>88</v>
      </c>
      <c r="C7" s="60" t="s">
        <v>3854</v>
      </c>
      <c r="D7" s="62" t="s">
        <v>2121</v>
      </c>
      <c r="E7" t="s">
        <v>2122</v>
      </c>
      <c r="F7" t="s">
        <v>3855</v>
      </c>
      <c r="G7" t="s">
        <v>2149</v>
      </c>
      <c r="H7" s="60" t="s">
        <v>3849</v>
      </c>
      <c r="I7" s="60" t="s">
        <v>2123</v>
      </c>
      <c r="J7" t="s">
        <v>2124</v>
      </c>
      <c r="K7" s="60" t="s">
        <v>3856</v>
      </c>
      <c r="L7" t="b">
        <v>1</v>
      </c>
      <c r="M7" t="s">
        <v>82</v>
      </c>
      <c r="N7" s="60" t="s">
        <v>3857</v>
      </c>
      <c r="O7" s="60" t="s">
        <v>3828</v>
      </c>
      <c r="P7" s="60" t="s">
        <v>3828</v>
      </c>
      <c r="Q7" s="60" t="s">
        <v>3828</v>
      </c>
      <c r="R7" s="60" t="s">
        <v>3828</v>
      </c>
      <c r="S7" s="60" t="s">
        <v>3828</v>
      </c>
      <c r="T7" t="s">
        <v>3828</v>
      </c>
    </row>
    <row r="8" spans="1:20" ht="409.6" x14ac:dyDescent="0.2">
      <c r="A8" t="s">
        <v>92</v>
      </c>
      <c r="B8" t="s">
        <v>93</v>
      </c>
      <c r="C8" s="60" t="s">
        <v>3858</v>
      </c>
      <c r="D8" s="62" t="s">
        <v>2125</v>
      </c>
      <c r="E8" t="s">
        <v>2122</v>
      </c>
      <c r="F8" t="s">
        <v>3855</v>
      </c>
      <c r="G8" t="s">
        <v>2106</v>
      </c>
      <c r="H8" s="60" t="s">
        <v>3849</v>
      </c>
      <c r="I8" s="60" t="s">
        <v>2126</v>
      </c>
      <c r="J8" t="s">
        <v>2124</v>
      </c>
      <c r="K8" s="60" t="s">
        <v>3859</v>
      </c>
      <c r="L8" t="b">
        <v>1</v>
      </c>
      <c r="M8" t="s">
        <v>82</v>
      </c>
      <c r="N8" s="60" t="s">
        <v>3860</v>
      </c>
      <c r="O8" s="60" t="s">
        <v>3828</v>
      </c>
      <c r="P8" s="60" t="s">
        <v>3828</v>
      </c>
      <c r="Q8" s="60" t="s">
        <v>3828</v>
      </c>
      <c r="R8" s="60" t="s">
        <v>3828</v>
      </c>
      <c r="S8" s="60" t="s">
        <v>3828</v>
      </c>
      <c r="T8" t="s">
        <v>3828</v>
      </c>
    </row>
    <row r="9" spans="1:20" ht="272" x14ac:dyDescent="0.2">
      <c r="A9" t="s">
        <v>97</v>
      </c>
      <c r="B9" t="s">
        <v>98</v>
      </c>
      <c r="C9" s="60" t="s">
        <v>3861</v>
      </c>
      <c r="D9" s="62" t="s">
        <v>2128</v>
      </c>
      <c r="E9" t="s">
        <v>2122</v>
      </c>
      <c r="F9" t="s">
        <v>3862</v>
      </c>
      <c r="G9" t="s">
        <v>2158</v>
      </c>
      <c r="H9" s="60" t="s">
        <v>3849</v>
      </c>
      <c r="I9" s="60" t="s">
        <v>2129</v>
      </c>
      <c r="J9" t="s">
        <v>2124</v>
      </c>
      <c r="K9" s="60" t="s">
        <v>101</v>
      </c>
      <c r="L9" t="b">
        <v>1</v>
      </c>
      <c r="M9" t="s">
        <v>82</v>
      </c>
      <c r="N9" s="60" t="s">
        <v>2127</v>
      </c>
      <c r="O9" s="60" t="s">
        <v>2130</v>
      </c>
      <c r="P9" s="60" t="s">
        <v>3828</v>
      </c>
      <c r="Q9" s="60" t="s">
        <v>3828</v>
      </c>
      <c r="R9" s="60" t="s">
        <v>3828</v>
      </c>
      <c r="S9" s="60" t="s">
        <v>3828</v>
      </c>
      <c r="T9" t="s">
        <v>3828</v>
      </c>
    </row>
    <row r="10" spans="1:20" ht="170" x14ac:dyDescent="0.2">
      <c r="A10" t="s">
        <v>102</v>
      </c>
      <c r="B10" t="s">
        <v>103</v>
      </c>
      <c r="C10" s="60" t="s">
        <v>2131</v>
      </c>
      <c r="D10" s="62" t="s">
        <v>2132</v>
      </c>
      <c r="E10" t="s">
        <v>2133</v>
      </c>
      <c r="F10" t="s">
        <v>3848</v>
      </c>
      <c r="G10" t="s">
        <v>2111</v>
      </c>
      <c r="H10" s="60" t="s">
        <v>3849</v>
      </c>
      <c r="I10" s="60" t="s">
        <v>2134</v>
      </c>
      <c r="J10" t="s">
        <v>2124</v>
      </c>
      <c r="K10" s="60" t="s">
        <v>3863</v>
      </c>
      <c r="L10" t="b">
        <v>1</v>
      </c>
      <c r="M10" t="s">
        <v>82</v>
      </c>
      <c r="N10" s="60" t="s">
        <v>2127</v>
      </c>
      <c r="O10" s="60" t="s">
        <v>3828</v>
      </c>
      <c r="P10" s="60" t="s">
        <v>2650</v>
      </c>
      <c r="Q10" s="60" t="s">
        <v>3828</v>
      </c>
      <c r="R10" s="60" t="s">
        <v>3828</v>
      </c>
      <c r="S10" s="60" t="s">
        <v>3828</v>
      </c>
      <c r="T10" t="s">
        <v>3828</v>
      </c>
    </row>
    <row r="11" spans="1:20" ht="238" x14ac:dyDescent="0.2">
      <c r="A11" t="s">
        <v>107</v>
      </c>
      <c r="B11" t="s">
        <v>108</v>
      </c>
      <c r="C11" s="60" t="s">
        <v>2135</v>
      </c>
      <c r="D11" s="62" t="s">
        <v>2136</v>
      </c>
      <c r="E11" t="s">
        <v>2133</v>
      </c>
      <c r="F11" t="s">
        <v>3864</v>
      </c>
      <c r="G11" t="s">
        <v>2111</v>
      </c>
      <c r="H11" s="60" t="s">
        <v>3849</v>
      </c>
      <c r="I11" s="60" t="s">
        <v>2137</v>
      </c>
      <c r="J11" t="s">
        <v>2124</v>
      </c>
      <c r="K11" s="60" t="s">
        <v>111</v>
      </c>
      <c r="L11" t="b">
        <v>1</v>
      </c>
      <c r="M11" t="s">
        <v>82</v>
      </c>
      <c r="N11" s="60" t="s">
        <v>2127</v>
      </c>
      <c r="O11" s="60" t="s">
        <v>3828</v>
      </c>
      <c r="P11" s="60" t="s">
        <v>3828</v>
      </c>
      <c r="Q11" s="60" t="s">
        <v>3828</v>
      </c>
      <c r="R11" s="60" t="s">
        <v>3828</v>
      </c>
      <c r="S11" s="60" t="s">
        <v>3828</v>
      </c>
      <c r="T11" t="s">
        <v>3828</v>
      </c>
    </row>
    <row r="12" spans="1:20" ht="306" x14ac:dyDescent="0.2">
      <c r="A12" t="s">
        <v>112</v>
      </c>
      <c r="B12" t="s">
        <v>113</v>
      </c>
      <c r="C12" s="60" t="s">
        <v>2138</v>
      </c>
      <c r="D12" s="62" t="s">
        <v>2139</v>
      </c>
      <c r="E12" t="s">
        <v>2122</v>
      </c>
      <c r="F12" t="s">
        <v>3865</v>
      </c>
      <c r="G12" t="s">
        <v>2111</v>
      </c>
      <c r="H12" s="60" t="s">
        <v>3849</v>
      </c>
      <c r="I12" s="60" t="s">
        <v>2140</v>
      </c>
      <c r="J12" t="s">
        <v>2124</v>
      </c>
      <c r="K12" s="60" t="s">
        <v>116</v>
      </c>
      <c r="L12" t="b">
        <v>1</v>
      </c>
      <c r="M12" t="s">
        <v>82</v>
      </c>
      <c r="N12" s="60" t="s">
        <v>3866</v>
      </c>
      <c r="O12" s="60" t="s">
        <v>3828</v>
      </c>
      <c r="P12" s="60" t="s">
        <v>2309</v>
      </c>
      <c r="Q12" s="60" t="s">
        <v>3828</v>
      </c>
      <c r="R12" s="60" t="s">
        <v>3828</v>
      </c>
      <c r="S12" s="60" t="s">
        <v>3828</v>
      </c>
      <c r="T12" t="s">
        <v>3828</v>
      </c>
    </row>
    <row r="13" spans="1:20" ht="255" x14ac:dyDescent="0.2">
      <c r="A13" t="s">
        <v>117</v>
      </c>
      <c r="B13" t="s">
        <v>118</v>
      </c>
      <c r="C13" s="60" t="s">
        <v>3867</v>
      </c>
      <c r="D13" s="62" t="s">
        <v>2141</v>
      </c>
      <c r="E13" t="s">
        <v>2122</v>
      </c>
      <c r="F13" t="s">
        <v>3868</v>
      </c>
      <c r="G13" t="s">
        <v>2106</v>
      </c>
      <c r="H13" s="60" t="s">
        <v>3849</v>
      </c>
      <c r="I13" s="60" t="s">
        <v>2143</v>
      </c>
      <c r="J13" t="s">
        <v>2144</v>
      </c>
      <c r="K13" s="60" t="s">
        <v>101</v>
      </c>
      <c r="L13" t="b">
        <v>1</v>
      </c>
      <c r="M13" t="s">
        <v>82</v>
      </c>
      <c r="N13" s="60" t="s">
        <v>3869</v>
      </c>
      <c r="O13" s="60" t="s">
        <v>3828</v>
      </c>
      <c r="P13" s="60" t="s">
        <v>3828</v>
      </c>
      <c r="Q13" s="60" t="s">
        <v>3828</v>
      </c>
      <c r="R13" s="60" t="s">
        <v>3828</v>
      </c>
      <c r="S13" s="60" t="s">
        <v>3828</v>
      </c>
      <c r="T13" t="s">
        <v>3828</v>
      </c>
    </row>
    <row r="14" spans="1:20" ht="187" x14ac:dyDescent="0.2">
      <c r="A14" t="s">
        <v>120</v>
      </c>
      <c r="B14" t="s">
        <v>121</v>
      </c>
      <c r="C14" s="60" t="s">
        <v>2145</v>
      </c>
      <c r="D14" s="62" t="s">
        <v>2146</v>
      </c>
      <c r="E14" t="s">
        <v>2122</v>
      </c>
      <c r="F14" t="s">
        <v>3201</v>
      </c>
      <c r="G14" t="s">
        <v>2111</v>
      </c>
      <c r="H14" s="60" t="s">
        <v>3849</v>
      </c>
      <c r="I14" s="60" t="s">
        <v>2147</v>
      </c>
      <c r="J14" t="s">
        <v>2144</v>
      </c>
      <c r="K14" s="60" t="s">
        <v>3870</v>
      </c>
      <c r="L14" t="b">
        <v>1</v>
      </c>
      <c r="M14" t="s">
        <v>82</v>
      </c>
      <c r="N14" s="60" t="s">
        <v>3828</v>
      </c>
      <c r="O14" s="60" t="s">
        <v>3828</v>
      </c>
      <c r="P14" s="60" t="s">
        <v>2306</v>
      </c>
      <c r="Q14" s="60" t="s">
        <v>3828</v>
      </c>
      <c r="R14" s="60" t="s">
        <v>3828</v>
      </c>
      <c r="S14" s="60" t="s">
        <v>3828</v>
      </c>
      <c r="T14" t="s">
        <v>3828</v>
      </c>
    </row>
    <row r="15" spans="1:20" ht="204" x14ac:dyDescent="0.2">
      <c r="A15" t="s">
        <v>122</v>
      </c>
      <c r="B15" t="s">
        <v>123</v>
      </c>
      <c r="C15" s="60" t="s">
        <v>3871</v>
      </c>
      <c r="D15" s="62" t="s">
        <v>2148</v>
      </c>
      <c r="E15" t="s">
        <v>2104</v>
      </c>
      <c r="F15" t="s">
        <v>3872</v>
      </c>
      <c r="G15" t="s">
        <v>3873</v>
      </c>
      <c r="H15" s="60" t="s">
        <v>3874</v>
      </c>
      <c r="I15" s="60" t="s">
        <v>3875</v>
      </c>
      <c r="J15" t="s">
        <v>3876</v>
      </c>
      <c r="K15" s="60" t="s">
        <v>3877</v>
      </c>
      <c r="L15" t="b">
        <v>0</v>
      </c>
      <c r="M15" t="s">
        <v>3828</v>
      </c>
      <c r="N15" s="60" t="s">
        <v>3878</v>
      </c>
      <c r="O15" s="60" t="s">
        <v>2151</v>
      </c>
      <c r="P15" s="60" t="s">
        <v>3828</v>
      </c>
      <c r="Q15" s="60" t="s">
        <v>3828</v>
      </c>
      <c r="R15" s="60" t="s">
        <v>3828</v>
      </c>
      <c r="S15" s="60" t="s">
        <v>3828</v>
      </c>
      <c r="T15" t="s">
        <v>3828</v>
      </c>
    </row>
    <row r="16" spans="1:20" ht="153" x14ac:dyDescent="0.2">
      <c r="A16" t="s">
        <v>125</v>
      </c>
      <c r="B16" t="s">
        <v>126</v>
      </c>
      <c r="C16" s="60" t="s">
        <v>3879</v>
      </c>
      <c r="D16" s="62" t="s">
        <v>2152</v>
      </c>
      <c r="E16" t="s">
        <v>2104</v>
      </c>
      <c r="F16" t="s">
        <v>3880</v>
      </c>
      <c r="G16" t="s">
        <v>2119</v>
      </c>
      <c r="H16" s="60" t="s">
        <v>3881</v>
      </c>
      <c r="I16" s="60" t="s">
        <v>2154</v>
      </c>
      <c r="J16" t="s">
        <v>2124</v>
      </c>
      <c r="K16" s="60" t="s">
        <v>3882</v>
      </c>
      <c r="L16" t="b">
        <v>0</v>
      </c>
      <c r="M16" t="s">
        <v>3828</v>
      </c>
      <c r="N16" s="60" t="s">
        <v>3883</v>
      </c>
      <c r="O16" s="60" t="s">
        <v>3828</v>
      </c>
      <c r="P16" s="60" t="s">
        <v>3828</v>
      </c>
      <c r="Q16" s="60" t="s">
        <v>3828</v>
      </c>
      <c r="R16" s="60" t="s">
        <v>2155</v>
      </c>
      <c r="S16" s="60" t="s">
        <v>3828</v>
      </c>
      <c r="T16" t="s">
        <v>3828</v>
      </c>
    </row>
    <row r="17" spans="1:20" ht="170" x14ac:dyDescent="0.2">
      <c r="A17" t="s">
        <v>129</v>
      </c>
      <c r="B17" t="s">
        <v>130</v>
      </c>
      <c r="C17" s="60" t="s">
        <v>3884</v>
      </c>
      <c r="D17" s="62" t="s">
        <v>2156</v>
      </c>
      <c r="E17" t="s">
        <v>2104</v>
      </c>
      <c r="F17" t="s">
        <v>3872</v>
      </c>
      <c r="G17" t="s">
        <v>3885</v>
      </c>
      <c r="H17" s="60" t="s">
        <v>3886</v>
      </c>
      <c r="I17" s="60" t="s">
        <v>2159</v>
      </c>
      <c r="J17" t="s">
        <v>3887</v>
      </c>
      <c r="K17" s="60" t="s">
        <v>3888</v>
      </c>
      <c r="L17" t="b">
        <v>0</v>
      </c>
      <c r="M17" t="s">
        <v>3828</v>
      </c>
      <c r="N17" s="60" t="s">
        <v>3704</v>
      </c>
      <c r="O17" s="60" t="s">
        <v>3828</v>
      </c>
      <c r="P17" s="60" t="s">
        <v>3828</v>
      </c>
      <c r="Q17" s="60" t="s">
        <v>3828</v>
      </c>
      <c r="R17" s="60" t="s">
        <v>3828</v>
      </c>
      <c r="S17" s="60" t="s">
        <v>3828</v>
      </c>
      <c r="T17" t="s">
        <v>3828</v>
      </c>
    </row>
    <row r="18" spans="1:20" ht="85" x14ac:dyDescent="0.2">
      <c r="A18" t="s">
        <v>132</v>
      </c>
      <c r="B18" t="s">
        <v>133</v>
      </c>
      <c r="C18" s="60" t="s">
        <v>2161</v>
      </c>
      <c r="D18" s="62" t="s">
        <v>2162</v>
      </c>
      <c r="E18" t="s">
        <v>2104</v>
      </c>
      <c r="F18" t="s">
        <v>3201</v>
      </c>
      <c r="G18" t="s">
        <v>2111</v>
      </c>
      <c r="H18" s="60" t="s">
        <v>3846</v>
      </c>
      <c r="I18" s="60" t="s">
        <v>2107</v>
      </c>
      <c r="J18" t="s">
        <v>2108</v>
      </c>
      <c r="K18" s="60" t="s">
        <v>3889</v>
      </c>
      <c r="L18" t="b">
        <v>0</v>
      </c>
      <c r="M18" t="s">
        <v>3828</v>
      </c>
      <c r="N18" s="60" t="s">
        <v>3828</v>
      </c>
      <c r="O18" s="60" t="s">
        <v>3828</v>
      </c>
      <c r="P18" s="60" t="s">
        <v>3828</v>
      </c>
      <c r="Q18" s="60" t="s">
        <v>3828</v>
      </c>
      <c r="R18" s="60" t="s">
        <v>3828</v>
      </c>
      <c r="S18" s="60" t="s">
        <v>3828</v>
      </c>
      <c r="T18" t="s">
        <v>3828</v>
      </c>
    </row>
    <row r="19" spans="1:20" ht="170" x14ac:dyDescent="0.2">
      <c r="A19" t="s">
        <v>137</v>
      </c>
      <c r="B19" t="s">
        <v>138</v>
      </c>
      <c r="C19" s="60" t="s">
        <v>3890</v>
      </c>
      <c r="D19" s="62" t="s">
        <v>2163</v>
      </c>
      <c r="E19" t="s">
        <v>2104</v>
      </c>
      <c r="F19" t="s">
        <v>3891</v>
      </c>
      <c r="G19" t="s">
        <v>2149</v>
      </c>
      <c r="H19" s="60" t="s">
        <v>3886</v>
      </c>
      <c r="I19" s="60" t="s">
        <v>2164</v>
      </c>
      <c r="J19" t="s">
        <v>3892</v>
      </c>
      <c r="K19" s="60" t="s">
        <v>3893</v>
      </c>
      <c r="L19" t="b">
        <v>0</v>
      </c>
      <c r="M19" t="s">
        <v>3828</v>
      </c>
      <c r="N19" s="60" t="s">
        <v>3828</v>
      </c>
      <c r="O19" s="60" t="s">
        <v>3828</v>
      </c>
      <c r="P19" s="60" t="s">
        <v>3828</v>
      </c>
      <c r="Q19" s="60" t="s">
        <v>3828</v>
      </c>
      <c r="R19" s="60" t="s">
        <v>3828</v>
      </c>
      <c r="S19" s="60" t="s">
        <v>3828</v>
      </c>
      <c r="T19" t="s">
        <v>3828</v>
      </c>
    </row>
    <row r="20" spans="1:20" ht="136" x14ac:dyDescent="0.2">
      <c r="A20" t="s">
        <v>139</v>
      </c>
      <c r="B20" t="s">
        <v>140</v>
      </c>
      <c r="C20" s="60" t="s">
        <v>3894</v>
      </c>
      <c r="D20" s="62" t="s">
        <v>2165</v>
      </c>
      <c r="E20" t="s">
        <v>2104</v>
      </c>
      <c r="F20" t="s">
        <v>3895</v>
      </c>
      <c r="G20" t="s">
        <v>2158</v>
      </c>
      <c r="H20" s="60" t="s">
        <v>3896</v>
      </c>
      <c r="I20" s="60" t="s">
        <v>2166</v>
      </c>
      <c r="J20" t="s">
        <v>3847</v>
      </c>
      <c r="K20" s="60" t="s">
        <v>3897</v>
      </c>
      <c r="L20" t="b">
        <v>0</v>
      </c>
      <c r="M20" t="s">
        <v>3828</v>
      </c>
      <c r="N20" s="60" t="s">
        <v>2167</v>
      </c>
      <c r="O20" s="60" t="s">
        <v>3828</v>
      </c>
      <c r="P20" s="60" t="s">
        <v>3828</v>
      </c>
      <c r="Q20" s="60" t="s">
        <v>3828</v>
      </c>
      <c r="R20" s="60" t="s">
        <v>3828</v>
      </c>
      <c r="S20" s="60" t="s">
        <v>3828</v>
      </c>
      <c r="T20" t="s">
        <v>3828</v>
      </c>
    </row>
    <row r="21" spans="1:20" ht="119" x14ac:dyDescent="0.2">
      <c r="A21" t="s">
        <v>144</v>
      </c>
      <c r="B21" t="s">
        <v>145</v>
      </c>
      <c r="C21" s="60" t="s">
        <v>3898</v>
      </c>
      <c r="D21" s="62" t="s">
        <v>2168</v>
      </c>
      <c r="E21" t="s">
        <v>2169</v>
      </c>
      <c r="F21" t="s">
        <v>3848</v>
      </c>
      <c r="G21" t="s">
        <v>2106</v>
      </c>
      <c r="H21" s="60" t="s">
        <v>3896</v>
      </c>
      <c r="I21" s="60" t="s">
        <v>2166</v>
      </c>
      <c r="J21" t="s">
        <v>3847</v>
      </c>
      <c r="K21" s="60" t="s">
        <v>3899</v>
      </c>
      <c r="L21" t="b">
        <v>1</v>
      </c>
      <c r="M21" t="s">
        <v>139</v>
      </c>
      <c r="N21" s="60" t="s">
        <v>3828</v>
      </c>
      <c r="O21" s="60" t="s">
        <v>3828</v>
      </c>
      <c r="P21" s="60" t="s">
        <v>3828</v>
      </c>
      <c r="Q21" s="60" t="s">
        <v>3828</v>
      </c>
      <c r="R21" s="60" t="s">
        <v>3828</v>
      </c>
      <c r="S21" s="60" t="s">
        <v>3828</v>
      </c>
      <c r="T21" t="s">
        <v>3828</v>
      </c>
    </row>
    <row r="22" spans="1:20" ht="204" x14ac:dyDescent="0.2">
      <c r="A22" t="s">
        <v>148</v>
      </c>
      <c r="B22" t="s">
        <v>149</v>
      </c>
      <c r="C22" s="60" t="s">
        <v>2170</v>
      </c>
      <c r="D22" s="62" t="s">
        <v>2171</v>
      </c>
      <c r="E22" t="s">
        <v>2104</v>
      </c>
      <c r="F22" t="s">
        <v>3872</v>
      </c>
      <c r="G22" t="s">
        <v>2149</v>
      </c>
      <c r="H22" s="60" t="s">
        <v>3886</v>
      </c>
      <c r="I22" s="60" t="s">
        <v>2172</v>
      </c>
      <c r="J22" t="s">
        <v>2124</v>
      </c>
      <c r="K22" s="60" t="s">
        <v>3900</v>
      </c>
      <c r="L22" t="b">
        <v>0</v>
      </c>
      <c r="M22" t="s">
        <v>3828</v>
      </c>
      <c r="N22" s="60" t="s">
        <v>3828</v>
      </c>
      <c r="O22" s="60" t="s">
        <v>3828</v>
      </c>
      <c r="P22" s="60" t="s">
        <v>3828</v>
      </c>
      <c r="Q22" s="60" t="s">
        <v>3828</v>
      </c>
      <c r="R22" s="60" t="s">
        <v>3828</v>
      </c>
      <c r="S22" s="60" t="s">
        <v>3828</v>
      </c>
      <c r="T22" t="s">
        <v>3828</v>
      </c>
    </row>
    <row r="23" spans="1:20" ht="170" x14ac:dyDescent="0.2">
      <c r="A23" t="s">
        <v>151</v>
      </c>
      <c r="B23" t="s">
        <v>152</v>
      </c>
      <c r="C23" s="60" t="s">
        <v>2173</v>
      </c>
      <c r="D23" s="62" t="s">
        <v>2174</v>
      </c>
      <c r="E23" t="s">
        <v>2104</v>
      </c>
      <c r="F23" t="s">
        <v>3872</v>
      </c>
      <c r="G23" t="s">
        <v>2106</v>
      </c>
      <c r="H23" s="60" t="s">
        <v>3881</v>
      </c>
      <c r="I23" s="60" t="s">
        <v>2175</v>
      </c>
      <c r="J23" t="s">
        <v>3847</v>
      </c>
      <c r="K23" s="60" t="s">
        <v>3901</v>
      </c>
      <c r="L23" t="b">
        <v>0</v>
      </c>
      <c r="M23" t="s">
        <v>3828</v>
      </c>
      <c r="N23" s="60" t="s">
        <v>3828</v>
      </c>
      <c r="O23" s="60" t="s">
        <v>3828</v>
      </c>
      <c r="P23" s="60" t="s">
        <v>3828</v>
      </c>
      <c r="Q23" s="60" t="s">
        <v>3828</v>
      </c>
      <c r="R23" s="60" t="s">
        <v>3902</v>
      </c>
      <c r="S23" s="60" t="s">
        <v>3828</v>
      </c>
      <c r="T23" t="s">
        <v>3828</v>
      </c>
    </row>
    <row r="24" spans="1:20" ht="255" x14ac:dyDescent="0.2">
      <c r="A24" t="s">
        <v>154</v>
      </c>
      <c r="B24" t="s">
        <v>155</v>
      </c>
      <c r="C24" s="60" t="s">
        <v>3903</v>
      </c>
      <c r="D24" s="62" t="s">
        <v>2176</v>
      </c>
      <c r="E24" t="s">
        <v>2104</v>
      </c>
      <c r="F24" t="s">
        <v>3862</v>
      </c>
      <c r="G24" t="s">
        <v>3873</v>
      </c>
      <c r="H24" s="60" t="s">
        <v>3886</v>
      </c>
      <c r="I24" s="60" t="s">
        <v>3904</v>
      </c>
      <c r="J24" t="s">
        <v>3876</v>
      </c>
      <c r="K24" s="60" t="s">
        <v>3905</v>
      </c>
      <c r="L24" t="b">
        <v>0</v>
      </c>
      <c r="M24" t="s">
        <v>3828</v>
      </c>
      <c r="N24" s="60" t="s">
        <v>3906</v>
      </c>
      <c r="O24" s="60" t="s">
        <v>3828</v>
      </c>
      <c r="P24" s="60" t="s">
        <v>3828</v>
      </c>
      <c r="Q24" s="60" t="s">
        <v>3828</v>
      </c>
      <c r="R24" s="60" t="s">
        <v>3828</v>
      </c>
      <c r="S24" s="60" t="s">
        <v>3828</v>
      </c>
      <c r="T24" t="s">
        <v>3828</v>
      </c>
    </row>
    <row r="25" spans="1:20" ht="119" x14ac:dyDescent="0.2">
      <c r="A25" t="s">
        <v>157</v>
      </c>
      <c r="B25" t="s">
        <v>158</v>
      </c>
      <c r="C25" s="60" t="s">
        <v>2179</v>
      </c>
      <c r="D25" s="62" t="s">
        <v>2180</v>
      </c>
      <c r="E25" t="s">
        <v>2181</v>
      </c>
      <c r="F25" t="s">
        <v>3865</v>
      </c>
      <c r="G25" t="s">
        <v>2111</v>
      </c>
      <c r="H25" s="60" t="s">
        <v>3886</v>
      </c>
      <c r="I25" s="60" t="s">
        <v>2182</v>
      </c>
      <c r="J25" t="s">
        <v>3850</v>
      </c>
      <c r="K25" s="60" t="s">
        <v>3808</v>
      </c>
      <c r="L25" t="b">
        <v>1</v>
      </c>
      <c r="M25" t="s">
        <v>154</v>
      </c>
      <c r="N25" s="60" t="s">
        <v>3828</v>
      </c>
      <c r="O25" s="60" t="s">
        <v>3828</v>
      </c>
      <c r="P25" s="60" t="s">
        <v>2348</v>
      </c>
      <c r="Q25" s="60" t="s">
        <v>3828</v>
      </c>
      <c r="R25" s="60" t="s">
        <v>3828</v>
      </c>
      <c r="S25" s="60" t="s">
        <v>3828</v>
      </c>
      <c r="T25" t="s">
        <v>3828</v>
      </c>
    </row>
    <row r="26" spans="1:20" ht="372" x14ac:dyDescent="0.2">
      <c r="A26" t="s">
        <v>3764</v>
      </c>
      <c r="B26" t="s">
        <v>3765</v>
      </c>
      <c r="C26" s="60" t="s">
        <v>3907</v>
      </c>
      <c r="D26" s="62" t="s">
        <v>3908</v>
      </c>
      <c r="E26" t="s">
        <v>3909</v>
      </c>
      <c r="F26" t="s">
        <v>3910</v>
      </c>
      <c r="G26" t="s">
        <v>2111</v>
      </c>
      <c r="H26" s="60" t="s">
        <v>3886</v>
      </c>
      <c r="I26" s="60" t="s">
        <v>3911</v>
      </c>
      <c r="J26" t="s">
        <v>3847</v>
      </c>
      <c r="K26" s="60" t="s">
        <v>3766</v>
      </c>
      <c r="L26" t="b">
        <v>1</v>
      </c>
      <c r="M26" t="s">
        <v>154</v>
      </c>
      <c r="N26" s="60" t="s">
        <v>3912</v>
      </c>
      <c r="O26" s="60" t="s">
        <v>3828</v>
      </c>
      <c r="P26" s="60" t="s">
        <v>3828</v>
      </c>
      <c r="Q26" s="60" t="s">
        <v>3828</v>
      </c>
      <c r="R26" s="60" t="s">
        <v>3828</v>
      </c>
      <c r="S26" s="60" t="s">
        <v>3828</v>
      </c>
      <c r="T26" t="s">
        <v>3828</v>
      </c>
    </row>
    <row r="27" spans="1:20" ht="272" x14ac:dyDescent="0.2">
      <c r="A27" t="s">
        <v>160</v>
      </c>
      <c r="B27" t="s">
        <v>161</v>
      </c>
      <c r="C27" s="60" t="s">
        <v>3913</v>
      </c>
      <c r="D27" s="62" t="s">
        <v>2183</v>
      </c>
      <c r="E27" t="s">
        <v>2104</v>
      </c>
      <c r="F27" t="s">
        <v>3914</v>
      </c>
      <c r="G27" t="s">
        <v>3915</v>
      </c>
      <c r="H27" s="60" t="s">
        <v>3886</v>
      </c>
      <c r="I27" s="60" t="s">
        <v>2185</v>
      </c>
      <c r="J27" t="s">
        <v>3876</v>
      </c>
      <c r="K27" s="60" t="s">
        <v>162</v>
      </c>
      <c r="L27" t="b">
        <v>0</v>
      </c>
      <c r="M27" t="s">
        <v>3828</v>
      </c>
      <c r="N27" s="60" t="s">
        <v>3916</v>
      </c>
      <c r="O27" s="60" t="s">
        <v>3828</v>
      </c>
      <c r="P27" s="60" t="s">
        <v>3828</v>
      </c>
      <c r="Q27" s="60" t="s">
        <v>3828</v>
      </c>
      <c r="R27" s="60" t="s">
        <v>3828</v>
      </c>
      <c r="S27" s="60" t="s">
        <v>3828</v>
      </c>
      <c r="T27" t="s">
        <v>3828</v>
      </c>
    </row>
    <row r="28" spans="1:20" ht="119" x14ac:dyDescent="0.2">
      <c r="A28" t="s">
        <v>163</v>
      </c>
      <c r="B28" t="s">
        <v>164</v>
      </c>
      <c r="C28" s="60" t="s">
        <v>2186</v>
      </c>
      <c r="D28" s="62" t="s">
        <v>2187</v>
      </c>
      <c r="E28" t="s">
        <v>2104</v>
      </c>
      <c r="F28" t="s">
        <v>3848</v>
      </c>
      <c r="G28" t="s">
        <v>2158</v>
      </c>
      <c r="H28" s="60" t="s">
        <v>3896</v>
      </c>
      <c r="I28" s="60" t="s">
        <v>2188</v>
      </c>
      <c r="J28" t="s">
        <v>3876</v>
      </c>
      <c r="K28" s="60" t="s">
        <v>3917</v>
      </c>
      <c r="L28" t="b">
        <v>0</v>
      </c>
      <c r="M28" t="s">
        <v>3828</v>
      </c>
      <c r="N28" s="60" t="s">
        <v>2189</v>
      </c>
      <c r="O28" s="60" t="s">
        <v>3828</v>
      </c>
      <c r="P28" s="60" t="s">
        <v>3828</v>
      </c>
      <c r="Q28" s="60" t="s">
        <v>3828</v>
      </c>
      <c r="R28" s="60" t="s">
        <v>3828</v>
      </c>
      <c r="S28" s="60" t="s">
        <v>3828</v>
      </c>
      <c r="T28" t="s">
        <v>3828</v>
      </c>
    </row>
    <row r="29" spans="1:20" ht="372" x14ac:dyDescent="0.2">
      <c r="A29" t="s">
        <v>166</v>
      </c>
      <c r="B29" t="s">
        <v>167</v>
      </c>
      <c r="C29" s="60" t="s">
        <v>3918</v>
      </c>
      <c r="D29" s="62" t="s">
        <v>2190</v>
      </c>
      <c r="E29" t="s">
        <v>2191</v>
      </c>
      <c r="F29" t="s">
        <v>3919</v>
      </c>
      <c r="G29" t="s">
        <v>2158</v>
      </c>
      <c r="H29" s="60" t="s">
        <v>3896</v>
      </c>
      <c r="I29" s="60" t="s">
        <v>2192</v>
      </c>
      <c r="J29" t="s">
        <v>3920</v>
      </c>
      <c r="K29" s="60" t="s">
        <v>136</v>
      </c>
      <c r="L29" t="b">
        <v>1</v>
      </c>
      <c r="M29" t="s">
        <v>163</v>
      </c>
      <c r="N29" s="60" t="s">
        <v>3828</v>
      </c>
      <c r="O29" s="60" t="s">
        <v>3828</v>
      </c>
      <c r="P29" s="60" t="s">
        <v>3828</v>
      </c>
      <c r="Q29" s="60" t="s">
        <v>3828</v>
      </c>
      <c r="R29" s="60" t="s">
        <v>3828</v>
      </c>
      <c r="S29" s="60" t="s">
        <v>3828</v>
      </c>
      <c r="T29" t="s">
        <v>3828</v>
      </c>
    </row>
    <row r="30" spans="1:20" ht="388" x14ac:dyDescent="0.2">
      <c r="A30" t="s">
        <v>170</v>
      </c>
      <c r="B30" t="s">
        <v>171</v>
      </c>
      <c r="C30" s="60" t="s">
        <v>3921</v>
      </c>
      <c r="D30" s="62" t="s">
        <v>2194</v>
      </c>
      <c r="E30" t="s">
        <v>2104</v>
      </c>
      <c r="F30" t="s">
        <v>3922</v>
      </c>
      <c r="G30" t="s">
        <v>2263</v>
      </c>
      <c r="H30" s="60" t="s">
        <v>3923</v>
      </c>
      <c r="I30" s="60" t="s">
        <v>2195</v>
      </c>
      <c r="J30" t="s">
        <v>3924</v>
      </c>
      <c r="K30" s="60" t="s">
        <v>3925</v>
      </c>
      <c r="L30" t="b">
        <v>0</v>
      </c>
      <c r="M30" t="s">
        <v>3828</v>
      </c>
      <c r="N30" s="60" t="s">
        <v>2196</v>
      </c>
      <c r="O30" s="60" t="s">
        <v>2197</v>
      </c>
      <c r="P30" s="60" t="s">
        <v>3828</v>
      </c>
      <c r="Q30" s="60" t="s">
        <v>3828</v>
      </c>
      <c r="R30" s="60" t="s">
        <v>3828</v>
      </c>
      <c r="S30" s="60" t="s">
        <v>3828</v>
      </c>
      <c r="T30" t="s">
        <v>3828</v>
      </c>
    </row>
    <row r="31" spans="1:20" ht="221" x14ac:dyDescent="0.2">
      <c r="A31" t="s">
        <v>175</v>
      </c>
      <c r="B31" t="s">
        <v>176</v>
      </c>
      <c r="C31" s="60" t="s">
        <v>3926</v>
      </c>
      <c r="D31" s="62" t="s">
        <v>2198</v>
      </c>
      <c r="E31" t="s">
        <v>2122</v>
      </c>
      <c r="F31" t="s">
        <v>3927</v>
      </c>
      <c r="G31" t="s">
        <v>2158</v>
      </c>
      <c r="H31" s="60" t="s">
        <v>3923</v>
      </c>
      <c r="I31" s="60" t="s">
        <v>2200</v>
      </c>
      <c r="J31" t="s">
        <v>2124</v>
      </c>
      <c r="K31" s="60" t="s">
        <v>3928</v>
      </c>
      <c r="L31" t="b">
        <v>1</v>
      </c>
      <c r="M31" t="s">
        <v>170</v>
      </c>
      <c r="N31" s="60" t="s">
        <v>2201</v>
      </c>
      <c r="O31" s="60" t="s">
        <v>2202</v>
      </c>
      <c r="P31" s="60" t="s">
        <v>3828</v>
      </c>
      <c r="Q31" s="60" t="s">
        <v>3828</v>
      </c>
      <c r="R31" s="60" t="s">
        <v>3828</v>
      </c>
      <c r="S31" s="60" t="s">
        <v>3828</v>
      </c>
      <c r="T31" t="s">
        <v>3828</v>
      </c>
    </row>
    <row r="32" spans="1:20" ht="356" x14ac:dyDescent="0.2">
      <c r="A32" t="s">
        <v>180</v>
      </c>
      <c r="B32" t="s">
        <v>181</v>
      </c>
      <c r="C32" s="60" t="s">
        <v>2203</v>
      </c>
      <c r="D32" s="62" t="s">
        <v>2204</v>
      </c>
      <c r="E32" t="s">
        <v>2122</v>
      </c>
      <c r="F32" t="s">
        <v>3862</v>
      </c>
      <c r="G32" t="s">
        <v>2158</v>
      </c>
      <c r="H32" s="60" t="s">
        <v>3923</v>
      </c>
      <c r="I32" s="60" t="s">
        <v>2205</v>
      </c>
      <c r="J32" t="s">
        <v>2124</v>
      </c>
      <c r="K32" s="60" t="s">
        <v>3929</v>
      </c>
      <c r="L32" t="b">
        <v>1</v>
      </c>
      <c r="M32" t="s">
        <v>170</v>
      </c>
      <c r="N32" s="60" t="s">
        <v>3828</v>
      </c>
      <c r="O32" s="60" t="s">
        <v>2206</v>
      </c>
      <c r="P32" s="60" t="s">
        <v>3828</v>
      </c>
      <c r="Q32" s="60" t="s">
        <v>3828</v>
      </c>
      <c r="R32" s="60" t="s">
        <v>3828</v>
      </c>
      <c r="S32" s="60" t="s">
        <v>3828</v>
      </c>
      <c r="T32" t="s">
        <v>3828</v>
      </c>
    </row>
    <row r="33" spans="1:20" ht="409.6" x14ac:dyDescent="0.2">
      <c r="A33" t="s">
        <v>185</v>
      </c>
      <c r="B33" t="s">
        <v>186</v>
      </c>
      <c r="C33" s="60" t="s">
        <v>2207</v>
      </c>
      <c r="D33" s="62" t="s">
        <v>2208</v>
      </c>
      <c r="E33" t="s">
        <v>2122</v>
      </c>
      <c r="F33" t="s">
        <v>3930</v>
      </c>
      <c r="G33" t="s">
        <v>2149</v>
      </c>
      <c r="H33" s="60" t="s">
        <v>3923</v>
      </c>
      <c r="I33" s="60" t="s">
        <v>2210</v>
      </c>
      <c r="J33" t="s">
        <v>2124</v>
      </c>
      <c r="K33" s="60" t="s">
        <v>3931</v>
      </c>
      <c r="L33" t="b">
        <v>1</v>
      </c>
      <c r="M33" t="s">
        <v>170</v>
      </c>
      <c r="N33" s="60" t="s">
        <v>3828</v>
      </c>
      <c r="O33" s="60" t="s">
        <v>3828</v>
      </c>
      <c r="P33" s="60" t="s">
        <v>3828</v>
      </c>
      <c r="Q33" s="60" t="s">
        <v>3828</v>
      </c>
      <c r="R33" s="60" t="s">
        <v>3828</v>
      </c>
      <c r="S33" s="60" t="s">
        <v>3828</v>
      </c>
      <c r="T33" t="s">
        <v>3828</v>
      </c>
    </row>
    <row r="34" spans="1:20" ht="204" x14ac:dyDescent="0.2">
      <c r="A34" t="s">
        <v>190</v>
      </c>
      <c r="B34" t="s">
        <v>191</v>
      </c>
      <c r="C34" s="60" t="s">
        <v>2211</v>
      </c>
      <c r="D34" s="62" t="s">
        <v>2212</v>
      </c>
      <c r="E34" t="s">
        <v>2122</v>
      </c>
      <c r="F34" t="s">
        <v>3930</v>
      </c>
      <c r="G34" t="s">
        <v>2158</v>
      </c>
      <c r="H34" s="60" t="s">
        <v>3923</v>
      </c>
      <c r="I34" s="60" t="s">
        <v>2213</v>
      </c>
      <c r="J34" t="s">
        <v>2214</v>
      </c>
      <c r="K34" s="60" t="s">
        <v>3932</v>
      </c>
      <c r="L34" t="b">
        <v>1</v>
      </c>
      <c r="M34" t="s">
        <v>170</v>
      </c>
      <c r="N34" s="60" t="s">
        <v>3828</v>
      </c>
      <c r="O34" s="60" t="s">
        <v>2215</v>
      </c>
      <c r="P34" s="60" t="s">
        <v>3828</v>
      </c>
      <c r="Q34" s="60" t="s">
        <v>3828</v>
      </c>
      <c r="R34" s="60" t="s">
        <v>3828</v>
      </c>
      <c r="S34" s="60" t="s">
        <v>3828</v>
      </c>
      <c r="T34" t="s">
        <v>3828</v>
      </c>
    </row>
    <row r="35" spans="1:20" ht="306" x14ac:dyDescent="0.2">
      <c r="A35" t="s">
        <v>195</v>
      </c>
      <c r="B35" t="s">
        <v>196</v>
      </c>
      <c r="C35" s="60" t="s">
        <v>2216</v>
      </c>
      <c r="D35" s="62" t="s">
        <v>2217</v>
      </c>
      <c r="E35" t="s">
        <v>2122</v>
      </c>
      <c r="F35" t="s">
        <v>3872</v>
      </c>
      <c r="G35" t="s">
        <v>2106</v>
      </c>
      <c r="H35" s="60" t="s">
        <v>3923</v>
      </c>
      <c r="I35" s="60" t="s">
        <v>2218</v>
      </c>
      <c r="J35" t="s">
        <v>3847</v>
      </c>
      <c r="K35" s="60" t="s">
        <v>3933</v>
      </c>
      <c r="L35" t="b">
        <v>1</v>
      </c>
      <c r="M35" t="s">
        <v>170</v>
      </c>
      <c r="N35" s="60" t="s">
        <v>3828</v>
      </c>
      <c r="O35" s="60" t="s">
        <v>2219</v>
      </c>
      <c r="P35" s="60" t="s">
        <v>3828</v>
      </c>
      <c r="Q35" s="60" t="s">
        <v>3828</v>
      </c>
      <c r="R35" s="60" t="s">
        <v>3828</v>
      </c>
      <c r="S35" s="60" t="s">
        <v>3828</v>
      </c>
      <c r="T35" t="s">
        <v>3828</v>
      </c>
    </row>
    <row r="36" spans="1:20" ht="153" x14ac:dyDescent="0.2">
      <c r="A36" t="s">
        <v>199</v>
      </c>
      <c r="B36" t="s">
        <v>200</v>
      </c>
      <c r="C36" s="60" t="s">
        <v>2220</v>
      </c>
      <c r="D36" s="62" t="s">
        <v>2221</v>
      </c>
      <c r="E36" t="s">
        <v>2122</v>
      </c>
      <c r="F36" t="s">
        <v>3930</v>
      </c>
      <c r="G36" t="s">
        <v>2158</v>
      </c>
      <c r="H36" s="60" t="s">
        <v>3923</v>
      </c>
      <c r="I36" s="60" t="s">
        <v>2222</v>
      </c>
      <c r="J36" t="s">
        <v>2124</v>
      </c>
      <c r="K36" s="60" t="s">
        <v>3934</v>
      </c>
      <c r="L36" t="b">
        <v>1</v>
      </c>
      <c r="M36" t="s">
        <v>170</v>
      </c>
      <c r="N36" s="60" t="s">
        <v>3828</v>
      </c>
      <c r="O36" s="60" t="s">
        <v>3828</v>
      </c>
      <c r="P36" s="60" t="s">
        <v>3828</v>
      </c>
      <c r="Q36" s="60" t="s">
        <v>3828</v>
      </c>
      <c r="R36" s="60" t="s">
        <v>3828</v>
      </c>
      <c r="S36" s="60" t="s">
        <v>3828</v>
      </c>
      <c r="T36" t="s">
        <v>3828</v>
      </c>
    </row>
    <row r="37" spans="1:20" ht="238" x14ac:dyDescent="0.2">
      <c r="A37" t="s">
        <v>3767</v>
      </c>
      <c r="B37" t="s">
        <v>3768</v>
      </c>
      <c r="C37" s="60" t="s">
        <v>3935</v>
      </c>
      <c r="D37" s="62" t="s">
        <v>3936</v>
      </c>
      <c r="E37" t="s">
        <v>3937</v>
      </c>
      <c r="F37" t="s">
        <v>3919</v>
      </c>
      <c r="G37" t="s">
        <v>2111</v>
      </c>
      <c r="H37" s="60" t="s">
        <v>3923</v>
      </c>
      <c r="I37" s="60"/>
      <c r="J37" t="s">
        <v>3938</v>
      </c>
      <c r="K37" s="60" t="s">
        <v>3769</v>
      </c>
      <c r="L37" t="b">
        <v>1</v>
      </c>
      <c r="M37" t="s">
        <v>170</v>
      </c>
      <c r="N37" s="60" t="s">
        <v>3828</v>
      </c>
      <c r="O37" s="60" t="s">
        <v>3828</v>
      </c>
      <c r="P37" s="60" t="s">
        <v>3828</v>
      </c>
      <c r="Q37" s="60" t="s">
        <v>3828</v>
      </c>
      <c r="R37" s="60" t="s">
        <v>3828</v>
      </c>
      <c r="S37" s="60" t="s">
        <v>3828</v>
      </c>
      <c r="T37" t="s">
        <v>3828</v>
      </c>
    </row>
    <row r="38" spans="1:20" ht="255" x14ac:dyDescent="0.2">
      <c r="A38" t="s">
        <v>3770</v>
      </c>
      <c r="B38" t="s">
        <v>3771</v>
      </c>
      <c r="C38" s="60" t="s">
        <v>3939</v>
      </c>
      <c r="D38" s="62" t="s">
        <v>3940</v>
      </c>
      <c r="E38" t="s">
        <v>3922</v>
      </c>
      <c r="F38" t="s">
        <v>3941</v>
      </c>
      <c r="G38" t="s">
        <v>2111</v>
      </c>
      <c r="H38" s="60" t="s">
        <v>3923</v>
      </c>
      <c r="I38" s="60"/>
      <c r="J38" t="s">
        <v>2980</v>
      </c>
      <c r="K38" s="60" t="s">
        <v>3769</v>
      </c>
      <c r="L38" t="b">
        <v>1</v>
      </c>
      <c r="M38" t="s">
        <v>170</v>
      </c>
      <c r="N38" s="60" t="s">
        <v>3942</v>
      </c>
      <c r="O38" s="60" t="s">
        <v>3828</v>
      </c>
      <c r="P38" s="60" t="s">
        <v>3828</v>
      </c>
      <c r="Q38" s="60" t="s">
        <v>3828</v>
      </c>
      <c r="R38" s="60" t="s">
        <v>3828</v>
      </c>
      <c r="S38" s="60" t="s">
        <v>3828</v>
      </c>
      <c r="T38" t="s">
        <v>3828</v>
      </c>
    </row>
    <row r="39" spans="1:20" ht="136" x14ac:dyDescent="0.2">
      <c r="A39" t="s">
        <v>204</v>
      </c>
      <c r="B39" t="s">
        <v>205</v>
      </c>
      <c r="C39" s="60" t="s">
        <v>2223</v>
      </c>
      <c r="D39" s="62" t="s">
        <v>2224</v>
      </c>
      <c r="E39" t="s">
        <v>2104</v>
      </c>
      <c r="F39" t="s">
        <v>3865</v>
      </c>
      <c r="G39" t="s">
        <v>2158</v>
      </c>
      <c r="H39" s="60" t="s">
        <v>3874</v>
      </c>
      <c r="I39" s="60" t="s">
        <v>2225</v>
      </c>
      <c r="J39" t="s">
        <v>3847</v>
      </c>
      <c r="K39" s="60" t="s">
        <v>101</v>
      </c>
      <c r="L39" t="b">
        <v>0</v>
      </c>
      <c r="M39" t="s">
        <v>3828</v>
      </c>
      <c r="N39" s="60" t="s">
        <v>2150</v>
      </c>
      <c r="O39" s="60" t="s">
        <v>2226</v>
      </c>
      <c r="P39" s="60" t="s">
        <v>3828</v>
      </c>
      <c r="Q39" s="60" t="s">
        <v>3828</v>
      </c>
      <c r="R39" s="60" t="s">
        <v>3828</v>
      </c>
      <c r="S39" s="60" t="s">
        <v>3828</v>
      </c>
      <c r="T39" t="s">
        <v>3828</v>
      </c>
    </row>
    <row r="40" spans="1:20" ht="404" x14ac:dyDescent="0.2">
      <c r="A40" t="s">
        <v>211</v>
      </c>
      <c r="B40" t="s">
        <v>212</v>
      </c>
      <c r="C40" s="60" t="s">
        <v>3943</v>
      </c>
      <c r="D40" s="62" t="s">
        <v>2227</v>
      </c>
      <c r="E40" t="s">
        <v>2104</v>
      </c>
      <c r="F40" t="s">
        <v>3944</v>
      </c>
      <c r="G40" t="s">
        <v>3885</v>
      </c>
      <c r="H40" s="60" t="s">
        <v>3881</v>
      </c>
      <c r="I40" s="60" t="s">
        <v>2228</v>
      </c>
      <c r="J40" t="s">
        <v>3847</v>
      </c>
      <c r="K40" s="60" t="s">
        <v>3945</v>
      </c>
      <c r="L40" t="b">
        <v>0</v>
      </c>
      <c r="M40" t="s">
        <v>3828</v>
      </c>
      <c r="N40" s="60" t="s">
        <v>3946</v>
      </c>
      <c r="O40" s="60" t="s">
        <v>3828</v>
      </c>
      <c r="P40" s="60" t="s">
        <v>3828</v>
      </c>
      <c r="Q40" s="60" t="s">
        <v>3828</v>
      </c>
      <c r="R40" s="60" t="s">
        <v>3947</v>
      </c>
      <c r="S40" s="60" t="s">
        <v>3828</v>
      </c>
      <c r="T40" t="s">
        <v>3828</v>
      </c>
    </row>
    <row r="41" spans="1:20" ht="187" x14ac:dyDescent="0.2">
      <c r="A41" t="s">
        <v>216</v>
      </c>
      <c r="B41" t="s">
        <v>217</v>
      </c>
      <c r="C41" s="60" t="s">
        <v>2229</v>
      </c>
      <c r="D41" s="62" t="s">
        <v>2230</v>
      </c>
      <c r="E41" t="s">
        <v>2231</v>
      </c>
      <c r="F41" t="s">
        <v>3948</v>
      </c>
      <c r="G41" t="s">
        <v>2158</v>
      </c>
      <c r="H41" s="60" t="s">
        <v>3881</v>
      </c>
      <c r="I41" s="60" t="s">
        <v>2232</v>
      </c>
      <c r="J41" t="s">
        <v>3847</v>
      </c>
      <c r="K41" s="60" t="s">
        <v>218</v>
      </c>
      <c r="L41" t="b">
        <v>1</v>
      </c>
      <c r="M41" t="s">
        <v>211</v>
      </c>
      <c r="N41" s="60" t="s">
        <v>2233</v>
      </c>
      <c r="O41" s="60" t="s">
        <v>3828</v>
      </c>
      <c r="P41" s="60" t="s">
        <v>3828</v>
      </c>
      <c r="Q41" s="60" t="s">
        <v>3828</v>
      </c>
      <c r="R41" s="60" t="s">
        <v>2234</v>
      </c>
      <c r="S41" s="60" t="s">
        <v>3828</v>
      </c>
      <c r="T41" t="s">
        <v>3828</v>
      </c>
    </row>
    <row r="42" spans="1:20" ht="187" x14ac:dyDescent="0.2">
      <c r="A42" t="s">
        <v>219</v>
      </c>
      <c r="B42" t="s">
        <v>220</v>
      </c>
      <c r="C42" s="60" t="s">
        <v>3949</v>
      </c>
      <c r="D42" s="62" t="s">
        <v>2235</v>
      </c>
      <c r="E42" t="s">
        <v>2231</v>
      </c>
      <c r="F42" t="s">
        <v>3948</v>
      </c>
      <c r="G42" t="s">
        <v>2158</v>
      </c>
      <c r="H42" s="60" t="s">
        <v>3881</v>
      </c>
      <c r="I42" s="60" t="s">
        <v>2236</v>
      </c>
      <c r="J42" t="s">
        <v>3892</v>
      </c>
      <c r="K42" s="60" t="s">
        <v>218</v>
      </c>
      <c r="L42" t="b">
        <v>1</v>
      </c>
      <c r="M42" t="s">
        <v>211</v>
      </c>
      <c r="N42" s="60" t="s">
        <v>2237</v>
      </c>
      <c r="O42" s="60" t="s">
        <v>3828</v>
      </c>
      <c r="P42" s="60" t="s">
        <v>3828</v>
      </c>
      <c r="Q42" s="60" t="s">
        <v>3828</v>
      </c>
      <c r="R42" s="60" t="s">
        <v>2238</v>
      </c>
      <c r="S42" s="60" t="s">
        <v>3828</v>
      </c>
      <c r="T42" t="s">
        <v>3828</v>
      </c>
    </row>
    <row r="43" spans="1:20" ht="238" x14ac:dyDescent="0.2">
      <c r="A43" t="s">
        <v>222</v>
      </c>
      <c r="B43" t="s">
        <v>79</v>
      </c>
      <c r="C43" s="60" t="s">
        <v>2239</v>
      </c>
      <c r="D43" s="62" t="s">
        <v>2240</v>
      </c>
      <c r="E43" t="s">
        <v>2231</v>
      </c>
      <c r="F43" t="s">
        <v>3948</v>
      </c>
      <c r="G43" t="s">
        <v>2158</v>
      </c>
      <c r="H43" s="60" t="s">
        <v>3881</v>
      </c>
      <c r="I43" s="60" t="s">
        <v>2241</v>
      </c>
      <c r="J43" t="s">
        <v>3847</v>
      </c>
      <c r="K43" s="60" t="s">
        <v>218</v>
      </c>
      <c r="L43" t="b">
        <v>1</v>
      </c>
      <c r="M43" t="s">
        <v>211</v>
      </c>
      <c r="N43" s="60" t="s">
        <v>3828</v>
      </c>
      <c r="O43" s="60" t="s">
        <v>3828</v>
      </c>
      <c r="P43" s="60" t="s">
        <v>3828</v>
      </c>
      <c r="Q43" s="60" t="s">
        <v>3828</v>
      </c>
      <c r="R43" s="60" t="s">
        <v>3828</v>
      </c>
      <c r="S43" s="60" t="s">
        <v>3828</v>
      </c>
      <c r="T43" t="s">
        <v>3828</v>
      </c>
    </row>
    <row r="44" spans="1:20" ht="170" x14ac:dyDescent="0.2">
      <c r="A44" t="s">
        <v>223</v>
      </c>
      <c r="B44" t="s">
        <v>224</v>
      </c>
      <c r="C44" s="60" t="s">
        <v>2242</v>
      </c>
      <c r="D44" s="62" t="s">
        <v>2243</v>
      </c>
      <c r="E44" t="s">
        <v>2244</v>
      </c>
      <c r="F44" t="s">
        <v>3201</v>
      </c>
      <c r="G44" t="s">
        <v>2111</v>
      </c>
      <c r="H44" s="60" t="s">
        <v>3881</v>
      </c>
      <c r="I44" s="60" t="s">
        <v>2245</v>
      </c>
      <c r="J44" t="s">
        <v>3847</v>
      </c>
      <c r="K44" s="60" t="s">
        <v>3950</v>
      </c>
      <c r="L44" t="b">
        <v>1</v>
      </c>
      <c r="M44" t="s">
        <v>211</v>
      </c>
      <c r="N44" s="60" t="s">
        <v>3951</v>
      </c>
      <c r="O44" s="60" t="s">
        <v>2246</v>
      </c>
      <c r="P44" s="60" t="s">
        <v>2348</v>
      </c>
      <c r="Q44" s="60" t="s">
        <v>3828</v>
      </c>
      <c r="R44" s="60" t="s">
        <v>3952</v>
      </c>
      <c r="S44" s="60" t="s">
        <v>3828</v>
      </c>
      <c r="T44" t="s">
        <v>3828</v>
      </c>
    </row>
    <row r="45" spans="1:20" ht="136" x14ac:dyDescent="0.2">
      <c r="A45" t="s">
        <v>225</v>
      </c>
      <c r="B45" t="s">
        <v>226</v>
      </c>
      <c r="C45" s="60" t="s">
        <v>2247</v>
      </c>
      <c r="D45" s="62" t="s">
        <v>2248</v>
      </c>
      <c r="E45" t="s">
        <v>2142</v>
      </c>
      <c r="F45" t="s">
        <v>3953</v>
      </c>
      <c r="G45" t="s">
        <v>2106</v>
      </c>
      <c r="H45" s="60" t="s">
        <v>3881</v>
      </c>
      <c r="I45" s="60" t="s">
        <v>2249</v>
      </c>
      <c r="J45" t="s">
        <v>3847</v>
      </c>
      <c r="K45" s="60" t="s">
        <v>227</v>
      </c>
      <c r="L45" t="b">
        <v>1</v>
      </c>
      <c r="M45" t="s">
        <v>211</v>
      </c>
      <c r="N45" s="60" t="s">
        <v>3828</v>
      </c>
      <c r="O45" s="60" t="s">
        <v>3828</v>
      </c>
      <c r="P45" s="60" t="s">
        <v>3828</v>
      </c>
      <c r="Q45" s="60" t="s">
        <v>3828</v>
      </c>
      <c r="R45" s="60" t="s">
        <v>2250</v>
      </c>
      <c r="S45" s="60" t="s">
        <v>3828</v>
      </c>
      <c r="T45" t="s">
        <v>3828</v>
      </c>
    </row>
    <row r="46" spans="1:20" ht="323" x14ac:dyDescent="0.2">
      <c r="A46" t="s">
        <v>228</v>
      </c>
      <c r="B46" t="s">
        <v>229</v>
      </c>
      <c r="C46" s="60" t="s">
        <v>2251</v>
      </c>
      <c r="D46" s="62" t="s">
        <v>2252</v>
      </c>
      <c r="E46" t="s">
        <v>2253</v>
      </c>
      <c r="F46" t="s">
        <v>3954</v>
      </c>
      <c r="G46" t="s">
        <v>2106</v>
      </c>
      <c r="H46" s="60" t="s">
        <v>3881</v>
      </c>
      <c r="I46" s="60" t="s">
        <v>2254</v>
      </c>
      <c r="J46" t="s">
        <v>3850</v>
      </c>
      <c r="K46" s="60" t="s">
        <v>230</v>
      </c>
      <c r="L46" t="b">
        <v>1</v>
      </c>
      <c r="M46" t="s">
        <v>211</v>
      </c>
      <c r="N46" s="60" t="s">
        <v>3955</v>
      </c>
      <c r="O46" s="60" t="s">
        <v>3828</v>
      </c>
      <c r="P46" s="60" t="s">
        <v>3828</v>
      </c>
      <c r="Q46" s="60" t="s">
        <v>3828</v>
      </c>
      <c r="R46" s="60" t="s">
        <v>3956</v>
      </c>
      <c r="S46" s="60" t="s">
        <v>3828</v>
      </c>
      <c r="T46" t="s">
        <v>3828</v>
      </c>
    </row>
    <row r="47" spans="1:20" ht="372" x14ac:dyDescent="0.2">
      <c r="A47" t="s">
        <v>231</v>
      </c>
      <c r="B47" t="s">
        <v>232</v>
      </c>
      <c r="C47" s="60" t="s">
        <v>3957</v>
      </c>
      <c r="D47" s="62" t="s">
        <v>3958</v>
      </c>
      <c r="E47" t="s">
        <v>3959</v>
      </c>
      <c r="F47" t="s">
        <v>3960</v>
      </c>
      <c r="G47" t="s">
        <v>2111</v>
      </c>
      <c r="H47" s="60" t="s">
        <v>3881</v>
      </c>
      <c r="I47" s="60"/>
      <c r="J47" t="s">
        <v>2124</v>
      </c>
      <c r="K47" s="60" t="s">
        <v>3961</v>
      </c>
      <c r="L47" t="b">
        <v>1</v>
      </c>
      <c r="M47" t="s">
        <v>211</v>
      </c>
      <c r="N47" s="60" t="s">
        <v>3828</v>
      </c>
      <c r="O47" s="60" t="s">
        <v>3828</v>
      </c>
      <c r="P47" s="60" t="s">
        <v>3828</v>
      </c>
      <c r="Q47" s="60" t="s">
        <v>3828</v>
      </c>
      <c r="R47" s="60" t="s">
        <v>3828</v>
      </c>
      <c r="S47" s="60" t="s">
        <v>3828</v>
      </c>
      <c r="T47" t="s">
        <v>3828</v>
      </c>
    </row>
    <row r="48" spans="1:20" ht="221" x14ac:dyDescent="0.2">
      <c r="A48" t="s">
        <v>234</v>
      </c>
      <c r="B48" t="s">
        <v>235</v>
      </c>
      <c r="C48" s="60" t="s">
        <v>3962</v>
      </c>
      <c r="D48" s="62" t="s">
        <v>3963</v>
      </c>
      <c r="E48" t="s">
        <v>3964</v>
      </c>
      <c r="F48" t="s">
        <v>3960</v>
      </c>
      <c r="G48" t="s">
        <v>2111</v>
      </c>
      <c r="H48" s="60" t="s">
        <v>3881</v>
      </c>
      <c r="I48" s="60"/>
      <c r="J48" t="s">
        <v>3965</v>
      </c>
      <c r="K48" s="60" t="s">
        <v>218</v>
      </c>
      <c r="L48" t="b">
        <v>1</v>
      </c>
      <c r="M48" t="s">
        <v>211</v>
      </c>
      <c r="N48" s="60" t="s">
        <v>3828</v>
      </c>
      <c r="O48" s="60" t="s">
        <v>3828</v>
      </c>
      <c r="P48" s="60" t="s">
        <v>3828</v>
      </c>
      <c r="Q48" s="60" t="s">
        <v>3828</v>
      </c>
      <c r="R48" s="60" t="s">
        <v>3828</v>
      </c>
      <c r="S48" s="60" t="s">
        <v>3828</v>
      </c>
      <c r="T48" t="s">
        <v>3828</v>
      </c>
    </row>
    <row r="49" spans="1:20" ht="372" x14ac:dyDescent="0.2">
      <c r="A49" t="s">
        <v>236</v>
      </c>
      <c r="B49" t="s">
        <v>237</v>
      </c>
      <c r="C49" s="60" t="s">
        <v>3966</v>
      </c>
      <c r="D49" s="62" t="s">
        <v>3967</v>
      </c>
      <c r="E49" t="s">
        <v>3968</v>
      </c>
      <c r="F49" t="s">
        <v>3969</v>
      </c>
      <c r="G49" t="s">
        <v>2106</v>
      </c>
      <c r="H49" s="60" t="s">
        <v>3881</v>
      </c>
      <c r="I49" s="60"/>
      <c r="J49" t="s">
        <v>3892</v>
      </c>
      <c r="K49" s="60" t="s">
        <v>238</v>
      </c>
      <c r="L49" t="b">
        <v>1</v>
      </c>
      <c r="M49" t="s">
        <v>211</v>
      </c>
      <c r="N49" s="60" t="s">
        <v>3970</v>
      </c>
      <c r="O49" s="60" t="s">
        <v>2348</v>
      </c>
      <c r="P49" s="60" t="s">
        <v>3828</v>
      </c>
      <c r="Q49" s="60" t="s">
        <v>3828</v>
      </c>
      <c r="R49" s="60" t="s">
        <v>3828</v>
      </c>
      <c r="S49" s="60" t="s">
        <v>3828</v>
      </c>
      <c r="T49" t="s">
        <v>3828</v>
      </c>
    </row>
    <row r="50" spans="1:20" ht="404" x14ac:dyDescent="0.2">
      <c r="A50" t="s">
        <v>3772</v>
      </c>
      <c r="B50" t="s">
        <v>3773</v>
      </c>
      <c r="C50" s="60" t="s">
        <v>3971</v>
      </c>
      <c r="D50" s="62" t="s">
        <v>3972</v>
      </c>
      <c r="E50" t="s">
        <v>3973</v>
      </c>
      <c r="F50" t="s">
        <v>3872</v>
      </c>
      <c r="G50" t="s">
        <v>2111</v>
      </c>
      <c r="H50" s="60" t="s">
        <v>3881</v>
      </c>
      <c r="I50" s="60"/>
      <c r="J50" t="s">
        <v>3847</v>
      </c>
      <c r="K50" s="60" t="s">
        <v>3774</v>
      </c>
      <c r="L50" t="b">
        <v>1</v>
      </c>
      <c r="M50" t="s">
        <v>211</v>
      </c>
      <c r="N50" s="60" t="s">
        <v>3974</v>
      </c>
      <c r="O50" s="60" t="s">
        <v>3828</v>
      </c>
      <c r="P50" s="60" t="s">
        <v>3828</v>
      </c>
      <c r="Q50" s="60" t="s">
        <v>3828</v>
      </c>
      <c r="R50" s="60" t="s">
        <v>3828</v>
      </c>
      <c r="S50" s="60" t="s">
        <v>3828</v>
      </c>
      <c r="T50" t="s">
        <v>3828</v>
      </c>
    </row>
    <row r="51" spans="1:20" ht="340" x14ac:dyDescent="0.2">
      <c r="A51" t="s">
        <v>3775</v>
      </c>
      <c r="B51" t="s">
        <v>3776</v>
      </c>
      <c r="C51" s="60" t="s">
        <v>3975</v>
      </c>
      <c r="D51" s="62" t="s">
        <v>3976</v>
      </c>
      <c r="E51" t="s">
        <v>3977</v>
      </c>
      <c r="F51" t="s">
        <v>3891</v>
      </c>
      <c r="G51" t="s">
        <v>2111</v>
      </c>
      <c r="H51" s="60" t="s">
        <v>3881</v>
      </c>
      <c r="I51" s="60"/>
      <c r="J51" t="s">
        <v>2124</v>
      </c>
      <c r="K51" s="60" t="s">
        <v>3777</v>
      </c>
      <c r="L51" t="b">
        <v>1</v>
      </c>
      <c r="M51" t="s">
        <v>211</v>
      </c>
      <c r="N51" s="60" t="s">
        <v>3978</v>
      </c>
      <c r="O51" s="60" t="s">
        <v>3828</v>
      </c>
      <c r="P51" s="60" t="s">
        <v>3828</v>
      </c>
      <c r="Q51" s="60" t="s">
        <v>3828</v>
      </c>
      <c r="R51" s="60" t="s">
        <v>3828</v>
      </c>
      <c r="S51" s="60" t="s">
        <v>3828</v>
      </c>
      <c r="T51" t="s">
        <v>3828</v>
      </c>
    </row>
    <row r="52" spans="1:20" ht="272" x14ac:dyDescent="0.2">
      <c r="A52" t="s">
        <v>3778</v>
      </c>
      <c r="B52" t="s">
        <v>3779</v>
      </c>
      <c r="C52" s="60" t="s">
        <v>3979</v>
      </c>
      <c r="D52" s="62" t="s">
        <v>3980</v>
      </c>
      <c r="E52" t="s">
        <v>3969</v>
      </c>
      <c r="F52" t="s">
        <v>3981</v>
      </c>
      <c r="G52" t="s">
        <v>2111</v>
      </c>
      <c r="H52" s="60" t="s">
        <v>3881</v>
      </c>
      <c r="I52" s="60" t="s">
        <v>3982</v>
      </c>
      <c r="J52" t="s">
        <v>2124</v>
      </c>
      <c r="K52" s="60" t="s">
        <v>3780</v>
      </c>
      <c r="L52" t="b">
        <v>1</v>
      </c>
      <c r="M52" t="s">
        <v>211</v>
      </c>
      <c r="N52" s="60" t="s">
        <v>3983</v>
      </c>
      <c r="O52" s="60" t="s">
        <v>3828</v>
      </c>
      <c r="P52" s="60" t="s">
        <v>3828</v>
      </c>
      <c r="Q52" s="60" t="s">
        <v>3828</v>
      </c>
      <c r="R52" s="60" t="s">
        <v>3828</v>
      </c>
      <c r="S52" s="60" t="s">
        <v>3828</v>
      </c>
      <c r="T52" t="s">
        <v>3828</v>
      </c>
    </row>
    <row r="53" spans="1:20" ht="119" x14ac:dyDescent="0.2">
      <c r="A53" t="s">
        <v>239</v>
      </c>
      <c r="B53" t="s">
        <v>240</v>
      </c>
      <c r="C53" s="60" t="s">
        <v>2255</v>
      </c>
      <c r="D53" s="62" t="s">
        <v>2256</v>
      </c>
      <c r="E53" t="s">
        <v>2104</v>
      </c>
      <c r="F53" t="s">
        <v>3201</v>
      </c>
      <c r="G53" t="s">
        <v>2106</v>
      </c>
      <c r="H53" s="60" t="s">
        <v>3896</v>
      </c>
      <c r="I53" s="60" t="s">
        <v>2257</v>
      </c>
      <c r="J53" t="s">
        <v>3847</v>
      </c>
      <c r="K53" s="60" t="s">
        <v>3889</v>
      </c>
      <c r="L53" t="b">
        <v>0</v>
      </c>
      <c r="M53" t="s">
        <v>3828</v>
      </c>
      <c r="N53" s="60" t="s">
        <v>3828</v>
      </c>
      <c r="O53" s="60" t="s">
        <v>3828</v>
      </c>
      <c r="P53" s="60" t="s">
        <v>3828</v>
      </c>
      <c r="Q53" s="60" t="s">
        <v>3828</v>
      </c>
      <c r="R53" s="60" t="s">
        <v>3828</v>
      </c>
      <c r="S53" s="60" t="s">
        <v>3828</v>
      </c>
      <c r="T53" t="s">
        <v>3828</v>
      </c>
    </row>
    <row r="54" spans="1:20" ht="119" x14ac:dyDescent="0.2">
      <c r="A54" t="s">
        <v>241</v>
      </c>
      <c r="B54" t="s">
        <v>242</v>
      </c>
      <c r="C54" s="60" t="s">
        <v>2258</v>
      </c>
      <c r="D54" s="62" t="s">
        <v>2259</v>
      </c>
      <c r="E54" t="s">
        <v>2104</v>
      </c>
      <c r="F54" t="s">
        <v>3201</v>
      </c>
      <c r="G54" t="s">
        <v>2111</v>
      </c>
      <c r="H54" s="60" t="s">
        <v>3896</v>
      </c>
      <c r="I54" s="60" t="s">
        <v>2260</v>
      </c>
      <c r="J54" t="s">
        <v>3847</v>
      </c>
      <c r="K54" s="60" t="s">
        <v>136</v>
      </c>
      <c r="L54" t="b">
        <v>0</v>
      </c>
      <c r="M54" t="s">
        <v>3828</v>
      </c>
      <c r="N54" s="60" t="s">
        <v>3828</v>
      </c>
      <c r="O54" s="60" t="s">
        <v>3828</v>
      </c>
      <c r="P54" s="60" t="s">
        <v>3828</v>
      </c>
      <c r="Q54" s="60" t="s">
        <v>3828</v>
      </c>
      <c r="R54" s="60" t="s">
        <v>3828</v>
      </c>
      <c r="S54" s="60" t="s">
        <v>3828</v>
      </c>
      <c r="T54" t="s">
        <v>3828</v>
      </c>
    </row>
    <row r="55" spans="1:20" ht="323" x14ac:dyDescent="0.2">
      <c r="A55" t="s">
        <v>243</v>
      </c>
      <c r="B55" t="s">
        <v>244</v>
      </c>
      <c r="C55" s="60" t="s">
        <v>3984</v>
      </c>
      <c r="D55" s="62" t="s">
        <v>2261</v>
      </c>
      <c r="E55" t="s">
        <v>2104</v>
      </c>
      <c r="F55" t="s">
        <v>3969</v>
      </c>
      <c r="G55" t="s">
        <v>3885</v>
      </c>
      <c r="H55" s="60" t="s">
        <v>3886</v>
      </c>
      <c r="I55" s="60" t="s">
        <v>3985</v>
      </c>
      <c r="J55" t="s">
        <v>3876</v>
      </c>
      <c r="K55" s="60" t="s">
        <v>3986</v>
      </c>
      <c r="L55" t="b">
        <v>0</v>
      </c>
      <c r="M55" t="s">
        <v>3828</v>
      </c>
      <c r="N55" s="60" t="s">
        <v>3906</v>
      </c>
      <c r="O55" s="60" t="s">
        <v>3828</v>
      </c>
      <c r="P55" s="60" t="s">
        <v>3828</v>
      </c>
      <c r="Q55" s="60" t="s">
        <v>3828</v>
      </c>
      <c r="R55" s="60" t="s">
        <v>3828</v>
      </c>
      <c r="S55" s="60" t="s">
        <v>3828</v>
      </c>
      <c r="T55" t="s">
        <v>3828</v>
      </c>
    </row>
    <row r="56" spans="1:20" ht="255" x14ac:dyDescent="0.2">
      <c r="A56" t="s">
        <v>247</v>
      </c>
      <c r="B56" t="s">
        <v>248</v>
      </c>
      <c r="C56" s="60" t="s">
        <v>3987</v>
      </c>
      <c r="D56" s="62" t="s">
        <v>2262</v>
      </c>
      <c r="E56" t="s">
        <v>2104</v>
      </c>
      <c r="F56" t="s">
        <v>3988</v>
      </c>
      <c r="G56" t="s">
        <v>3873</v>
      </c>
      <c r="H56" s="60" t="s">
        <v>3881</v>
      </c>
      <c r="I56" s="60" t="s">
        <v>2264</v>
      </c>
      <c r="J56" t="s">
        <v>3989</v>
      </c>
      <c r="K56" s="60" t="s">
        <v>3990</v>
      </c>
      <c r="L56" t="b">
        <v>0</v>
      </c>
      <c r="M56" t="s">
        <v>3828</v>
      </c>
      <c r="N56" s="60" t="s">
        <v>3991</v>
      </c>
      <c r="O56" s="60" t="s">
        <v>3828</v>
      </c>
      <c r="P56" s="60" t="s">
        <v>3828</v>
      </c>
      <c r="Q56" s="60" t="s">
        <v>3828</v>
      </c>
      <c r="R56" s="60" t="s">
        <v>3992</v>
      </c>
      <c r="S56" s="60" t="s">
        <v>3828</v>
      </c>
      <c r="T56" t="s">
        <v>3828</v>
      </c>
    </row>
    <row r="57" spans="1:20" ht="153" x14ac:dyDescent="0.2">
      <c r="A57" t="s">
        <v>252</v>
      </c>
      <c r="B57" t="s">
        <v>253</v>
      </c>
      <c r="C57" s="60" t="s">
        <v>2265</v>
      </c>
      <c r="D57" s="62" t="s">
        <v>2266</v>
      </c>
      <c r="E57" t="s">
        <v>2267</v>
      </c>
      <c r="F57" t="s">
        <v>3201</v>
      </c>
      <c r="G57" t="s">
        <v>2111</v>
      </c>
      <c r="H57" s="60" t="s">
        <v>3881</v>
      </c>
      <c r="I57" s="60" t="s">
        <v>2268</v>
      </c>
      <c r="J57" t="s">
        <v>3993</v>
      </c>
      <c r="K57" s="60" t="s">
        <v>218</v>
      </c>
      <c r="L57" t="b">
        <v>1</v>
      </c>
      <c r="M57" t="s">
        <v>247</v>
      </c>
      <c r="N57" s="60" t="s">
        <v>3828</v>
      </c>
      <c r="O57" s="60" t="s">
        <v>3828</v>
      </c>
      <c r="P57" s="60" t="s">
        <v>3828</v>
      </c>
      <c r="Q57" s="60" t="s">
        <v>3828</v>
      </c>
      <c r="R57" s="60" t="s">
        <v>3828</v>
      </c>
      <c r="S57" s="60" t="s">
        <v>3828</v>
      </c>
      <c r="T57" t="s">
        <v>3828</v>
      </c>
    </row>
    <row r="58" spans="1:20" ht="255" x14ac:dyDescent="0.2">
      <c r="A58" t="s">
        <v>256</v>
      </c>
      <c r="B58" t="s">
        <v>257</v>
      </c>
      <c r="C58" s="60" t="s">
        <v>2269</v>
      </c>
      <c r="D58" s="62" t="s">
        <v>2270</v>
      </c>
      <c r="E58" t="s">
        <v>2267</v>
      </c>
      <c r="F58" t="s">
        <v>3865</v>
      </c>
      <c r="G58" t="s">
        <v>2106</v>
      </c>
      <c r="H58" s="60" t="s">
        <v>3881</v>
      </c>
      <c r="I58" s="60" t="s">
        <v>2271</v>
      </c>
      <c r="J58" t="s">
        <v>3847</v>
      </c>
      <c r="K58" s="60" t="s">
        <v>218</v>
      </c>
      <c r="L58" t="b">
        <v>1</v>
      </c>
      <c r="M58" t="s">
        <v>247</v>
      </c>
      <c r="N58" s="60" t="s">
        <v>3828</v>
      </c>
      <c r="O58" s="60" t="s">
        <v>3828</v>
      </c>
      <c r="P58" s="60" t="s">
        <v>3828</v>
      </c>
      <c r="Q58" s="60" t="s">
        <v>3828</v>
      </c>
      <c r="R58" s="60" t="s">
        <v>3828</v>
      </c>
      <c r="S58" s="60" t="s">
        <v>3828</v>
      </c>
      <c r="T58" t="s">
        <v>3828</v>
      </c>
    </row>
    <row r="59" spans="1:20" ht="119" x14ac:dyDescent="0.2">
      <c r="A59" t="s">
        <v>258</v>
      </c>
      <c r="B59" t="s">
        <v>259</v>
      </c>
      <c r="C59" s="60" t="s">
        <v>2272</v>
      </c>
      <c r="D59" s="62" t="s">
        <v>2273</v>
      </c>
      <c r="E59" t="s">
        <v>2267</v>
      </c>
      <c r="F59" t="s">
        <v>3994</v>
      </c>
      <c r="G59" t="s">
        <v>2106</v>
      </c>
      <c r="H59" s="60" t="s">
        <v>3881</v>
      </c>
      <c r="I59" s="60" t="s">
        <v>2275</v>
      </c>
      <c r="J59" t="s">
        <v>3847</v>
      </c>
      <c r="K59" s="60" t="s">
        <v>3995</v>
      </c>
      <c r="L59" t="b">
        <v>1</v>
      </c>
      <c r="M59" t="s">
        <v>247</v>
      </c>
      <c r="N59" s="60" t="s">
        <v>3828</v>
      </c>
      <c r="O59" s="60" t="s">
        <v>3828</v>
      </c>
      <c r="P59" s="60" t="s">
        <v>3828</v>
      </c>
      <c r="Q59" s="60" t="s">
        <v>3828</v>
      </c>
      <c r="R59" s="60" t="s">
        <v>3828</v>
      </c>
      <c r="S59" s="60" t="s">
        <v>3828</v>
      </c>
      <c r="T59" t="s">
        <v>3828</v>
      </c>
    </row>
    <row r="60" spans="1:20" ht="153" x14ac:dyDescent="0.2">
      <c r="A60" t="s">
        <v>263</v>
      </c>
      <c r="B60" t="s">
        <v>264</v>
      </c>
      <c r="C60" s="60" t="s">
        <v>2276</v>
      </c>
      <c r="D60" s="62" t="s">
        <v>2277</v>
      </c>
      <c r="E60" t="s">
        <v>2267</v>
      </c>
      <c r="F60" t="s">
        <v>3969</v>
      </c>
      <c r="G60" t="s">
        <v>2158</v>
      </c>
      <c r="H60" s="60" t="s">
        <v>3881</v>
      </c>
      <c r="I60" s="60" t="s">
        <v>2278</v>
      </c>
      <c r="J60" t="s">
        <v>3850</v>
      </c>
      <c r="K60" s="60" t="s">
        <v>3996</v>
      </c>
      <c r="L60" t="b">
        <v>1</v>
      </c>
      <c r="M60" t="s">
        <v>247</v>
      </c>
      <c r="N60" s="60" t="s">
        <v>3828</v>
      </c>
      <c r="O60" s="60" t="s">
        <v>3828</v>
      </c>
      <c r="P60" s="60" t="s">
        <v>3828</v>
      </c>
      <c r="Q60" s="60" t="s">
        <v>3828</v>
      </c>
      <c r="R60" s="60" t="s">
        <v>3828</v>
      </c>
      <c r="S60" s="60" t="s">
        <v>3828</v>
      </c>
      <c r="T60" t="s">
        <v>3828</v>
      </c>
    </row>
    <row r="61" spans="1:20" ht="255" x14ac:dyDescent="0.2">
      <c r="A61" t="s">
        <v>266</v>
      </c>
      <c r="B61" t="s">
        <v>267</v>
      </c>
      <c r="C61" s="60" t="s">
        <v>2279</v>
      </c>
      <c r="D61" s="62" t="s">
        <v>2280</v>
      </c>
      <c r="E61" t="s">
        <v>2267</v>
      </c>
      <c r="F61" t="s">
        <v>3994</v>
      </c>
      <c r="G61" t="s">
        <v>2158</v>
      </c>
      <c r="H61" s="60" t="s">
        <v>3881</v>
      </c>
      <c r="I61" s="60" t="s">
        <v>2281</v>
      </c>
      <c r="J61" t="s">
        <v>3989</v>
      </c>
      <c r="K61" s="60" t="s">
        <v>3997</v>
      </c>
      <c r="L61" t="b">
        <v>1</v>
      </c>
      <c r="M61" t="s">
        <v>247</v>
      </c>
      <c r="N61" s="60" t="s">
        <v>3998</v>
      </c>
      <c r="O61" s="60" t="s">
        <v>3828</v>
      </c>
      <c r="P61" s="60" t="s">
        <v>3828</v>
      </c>
      <c r="Q61" s="60" t="s">
        <v>3828</v>
      </c>
      <c r="R61" s="60" t="s">
        <v>3992</v>
      </c>
      <c r="S61" s="60" t="s">
        <v>3828</v>
      </c>
      <c r="T61" t="s">
        <v>3828</v>
      </c>
    </row>
    <row r="62" spans="1:20" ht="221" x14ac:dyDescent="0.2">
      <c r="A62" t="s">
        <v>269</v>
      </c>
      <c r="B62" t="s">
        <v>270</v>
      </c>
      <c r="C62" s="60" t="s">
        <v>2282</v>
      </c>
      <c r="D62" s="62" t="s">
        <v>2283</v>
      </c>
      <c r="E62" t="s">
        <v>2267</v>
      </c>
      <c r="F62" t="s">
        <v>3948</v>
      </c>
      <c r="G62" t="s">
        <v>2111</v>
      </c>
      <c r="H62" s="60" t="s">
        <v>3881</v>
      </c>
      <c r="I62" s="60" t="s">
        <v>2284</v>
      </c>
      <c r="J62" t="s">
        <v>2214</v>
      </c>
      <c r="K62" s="60" t="s">
        <v>218</v>
      </c>
      <c r="L62" t="b">
        <v>1</v>
      </c>
      <c r="M62" t="s">
        <v>247</v>
      </c>
      <c r="N62" s="60" t="s">
        <v>2285</v>
      </c>
      <c r="O62" s="60" t="s">
        <v>3828</v>
      </c>
      <c r="P62" s="60" t="s">
        <v>2348</v>
      </c>
      <c r="Q62" s="60" t="s">
        <v>3828</v>
      </c>
      <c r="R62" s="60" t="s">
        <v>3828</v>
      </c>
      <c r="S62" s="60" t="s">
        <v>3828</v>
      </c>
      <c r="T62" t="s">
        <v>3828</v>
      </c>
    </row>
    <row r="63" spans="1:20" ht="356" x14ac:dyDescent="0.2">
      <c r="A63" t="s">
        <v>271</v>
      </c>
      <c r="B63" t="s">
        <v>272</v>
      </c>
      <c r="C63" s="60" t="s">
        <v>2286</v>
      </c>
      <c r="D63" s="62" t="s">
        <v>2287</v>
      </c>
      <c r="E63" t="s">
        <v>2288</v>
      </c>
      <c r="F63" t="s">
        <v>3865</v>
      </c>
      <c r="G63" t="s">
        <v>2111</v>
      </c>
      <c r="H63" s="60" t="s">
        <v>3881</v>
      </c>
      <c r="I63" s="60" t="s">
        <v>2289</v>
      </c>
      <c r="J63" t="s">
        <v>2124</v>
      </c>
      <c r="K63" s="60" t="s">
        <v>238</v>
      </c>
      <c r="L63" t="b">
        <v>1</v>
      </c>
      <c r="M63" t="s">
        <v>247</v>
      </c>
      <c r="N63" s="60" t="s">
        <v>3828</v>
      </c>
      <c r="O63" s="60" t="s">
        <v>3828</v>
      </c>
      <c r="P63" s="60" t="s">
        <v>3828</v>
      </c>
      <c r="Q63" s="60" t="s">
        <v>3828</v>
      </c>
      <c r="R63" s="60" t="s">
        <v>3828</v>
      </c>
      <c r="S63" s="60" t="s">
        <v>3828</v>
      </c>
      <c r="T63" t="s">
        <v>3828</v>
      </c>
    </row>
    <row r="64" spans="1:20" ht="356" x14ac:dyDescent="0.2">
      <c r="A64" t="s">
        <v>3781</v>
      </c>
      <c r="B64" t="s">
        <v>3782</v>
      </c>
      <c r="C64" s="60" t="s">
        <v>3999</v>
      </c>
      <c r="D64" s="62" t="s">
        <v>4000</v>
      </c>
      <c r="E64" t="s">
        <v>4001</v>
      </c>
      <c r="F64" t="s">
        <v>4002</v>
      </c>
      <c r="G64" t="s">
        <v>2111</v>
      </c>
      <c r="H64" s="60" t="s">
        <v>3881</v>
      </c>
      <c r="I64" s="60"/>
      <c r="J64" t="s">
        <v>3847</v>
      </c>
      <c r="K64" s="60" t="s">
        <v>3783</v>
      </c>
      <c r="L64" t="b">
        <v>1</v>
      </c>
      <c r="M64" t="s">
        <v>247</v>
      </c>
      <c r="N64" s="60" t="s">
        <v>4003</v>
      </c>
      <c r="O64" s="60" t="s">
        <v>3828</v>
      </c>
      <c r="P64" s="60" t="s">
        <v>3828</v>
      </c>
      <c r="Q64" s="60" t="s">
        <v>3828</v>
      </c>
      <c r="R64" s="60" t="s">
        <v>3828</v>
      </c>
      <c r="S64" s="60" t="s">
        <v>3828</v>
      </c>
      <c r="T64" t="s">
        <v>3828</v>
      </c>
    </row>
    <row r="65" spans="1:20" ht="255" x14ac:dyDescent="0.2">
      <c r="A65" t="s">
        <v>3784</v>
      </c>
      <c r="B65" t="s">
        <v>3785</v>
      </c>
      <c r="C65" s="60" t="s">
        <v>4004</v>
      </c>
      <c r="D65" s="62" t="s">
        <v>4005</v>
      </c>
      <c r="E65" t="s">
        <v>4006</v>
      </c>
      <c r="F65" t="s">
        <v>4007</v>
      </c>
      <c r="G65" t="s">
        <v>2111</v>
      </c>
      <c r="H65" s="60" t="s">
        <v>3881</v>
      </c>
      <c r="I65" s="60"/>
      <c r="J65" t="s">
        <v>2214</v>
      </c>
      <c r="K65" s="60" t="s">
        <v>1347</v>
      </c>
      <c r="L65" t="b">
        <v>1</v>
      </c>
      <c r="M65" t="s">
        <v>247</v>
      </c>
      <c r="N65" s="60" t="s">
        <v>3869</v>
      </c>
      <c r="O65" s="60" t="s">
        <v>3828</v>
      </c>
      <c r="P65" s="60" t="s">
        <v>3828</v>
      </c>
      <c r="Q65" s="60" t="s">
        <v>3828</v>
      </c>
      <c r="R65" s="60" t="s">
        <v>3828</v>
      </c>
      <c r="S65" s="60" t="s">
        <v>3828</v>
      </c>
      <c r="T65" t="s">
        <v>3828</v>
      </c>
    </row>
    <row r="66" spans="1:20" ht="170" x14ac:dyDescent="0.2">
      <c r="A66" t="s">
        <v>274</v>
      </c>
      <c r="B66" t="s">
        <v>275</v>
      </c>
      <c r="C66" s="60" t="s">
        <v>2290</v>
      </c>
      <c r="D66" s="62" t="s">
        <v>2291</v>
      </c>
      <c r="E66" t="s">
        <v>2104</v>
      </c>
      <c r="F66" t="s">
        <v>3930</v>
      </c>
      <c r="G66" t="s">
        <v>2319</v>
      </c>
      <c r="H66" s="60" t="s">
        <v>4008</v>
      </c>
      <c r="I66" s="60" t="s">
        <v>2292</v>
      </c>
      <c r="J66" t="s">
        <v>3892</v>
      </c>
      <c r="K66" s="60" t="s">
        <v>4009</v>
      </c>
      <c r="L66" t="b">
        <v>0</v>
      </c>
      <c r="M66" t="s">
        <v>3828</v>
      </c>
      <c r="N66" s="60" t="s">
        <v>3828</v>
      </c>
      <c r="O66" s="60" t="s">
        <v>3828</v>
      </c>
      <c r="P66" s="60" t="s">
        <v>3828</v>
      </c>
      <c r="Q66" s="60" t="s">
        <v>3828</v>
      </c>
      <c r="R66" s="60" t="s">
        <v>3828</v>
      </c>
      <c r="S66" s="60" t="s">
        <v>3828</v>
      </c>
      <c r="T66" t="s">
        <v>3828</v>
      </c>
    </row>
    <row r="67" spans="1:20" ht="119" x14ac:dyDescent="0.2">
      <c r="A67" t="s">
        <v>279</v>
      </c>
      <c r="B67" t="s">
        <v>280</v>
      </c>
      <c r="C67" s="60" t="s">
        <v>2293</v>
      </c>
      <c r="D67" s="62" t="s">
        <v>2294</v>
      </c>
      <c r="E67" t="s">
        <v>2295</v>
      </c>
      <c r="F67" t="s">
        <v>3201</v>
      </c>
      <c r="G67" t="s">
        <v>2111</v>
      </c>
      <c r="H67" s="60" t="s">
        <v>4008</v>
      </c>
      <c r="I67" s="60" t="s">
        <v>2296</v>
      </c>
      <c r="J67" t="s">
        <v>2124</v>
      </c>
      <c r="K67" s="60" t="s">
        <v>282</v>
      </c>
      <c r="L67" t="b">
        <v>1</v>
      </c>
      <c r="M67" t="s">
        <v>274</v>
      </c>
      <c r="N67" s="60" t="s">
        <v>3828</v>
      </c>
      <c r="O67" s="60" t="s">
        <v>3828</v>
      </c>
      <c r="P67" s="60" t="s">
        <v>3828</v>
      </c>
      <c r="Q67" s="60" t="s">
        <v>3828</v>
      </c>
      <c r="R67" s="60" t="s">
        <v>3828</v>
      </c>
      <c r="S67" s="60" t="s">
        <v>3828</v>
      </c>
      <c r="T67" t="s">
        <v>3828</v>
      </c>
    </row>
    <row r="68" spans="1:20" ht="272" x14ac:dyDescent="0.2">
      <c r="A68" t="s">
        <v>283</v>
      </c>
      <c r="B68" t="s">
        <v>4010</v>
      </c>
      <c r="C68" s="60" t="s">
        <v>4011</v>
      </c>
      <c r="D68" s="62" t="s">
        <v>2297</v>
      </c>
      <c r="E68" t="s">
        <v>2295</v>
      </c>
      <c r="F68" t="s">
        <v>3848</v>
      </c>
      <c r="G68" t="s">
        <v>2153</v>
      </c>
      <c r="H68" s="60" t="s">
        <v>4008</v>
      </c>
      <c r="I68" s="60" t="s">
        <v>2292</v>
      </c>
      <c r="J68" t="s">
        <v>2299</v>
      </c>
      <c r="K68" s="60" t="s">
        <v>4012</v>
      </c>
      <c r="L68" t="b">
        <v>1</v>
      </c>
      <c r="M68" t="s">
        <v>274</v>
      </c>
      <c r="N68" s="60" t="s">
        <v>3828</v>
      </c>
      <c r="O68" s="60" t="s">
        <v>3828</v>
      </c>
      <c r="P68" s="60" t="s">
        <v>3828</v>
      </c>
      <c r="Q68" s="60" t="s">
        <v>3828</v>
      </c>
      <c r="R68" s="60" t="s">
        <v>3828</v>
      </c>
      <c r="S68" s="60" t="s">
        <v>3828</v>
      </c>
      <c r="T68" t="s">
        <v>3828</v>
      </c>
    </row>
    <row r="69" spans="1:20" ht="136" x14ac:dyDescent="0.2">
      <c r="A69" t="s">
        <v>287</v>
      </c>
      <c r="B69" t="s">
        <v>288</v>
      </c>
      <c r="C69" s="60" t="s">
        <v>2300</v>
      </c>
      <c r="D69" s="62" t="s">
        <v>2301</v>
      </c>
      <c r="E69" t="s">
        <v>2295</v>
      </c>
      <c r="F69" t="s">
        <v>3201</v>
      </c>
      <c r="G69" t="s">
        <v>2111</v>
      </c>
      <c r="H69" s="60" t="s">
        <v>4008</v>
      </c>
      <c r="I69" s="60" t="s">
        <v>2292</v>
      </c>
      <c r="J69" t="s">
        <v>2124</v>
      </c>
      <c r="K69" s="60" t="s">
        <v>4013</v>
      </c>
      <c r="L69" t="b">
        <v>1</v>
      </c>
      <c r="M69" t="s">
        <v>274</v>
      </c>
      <c r="N69" s="60" t="s">
        <v>3828</v>
      </c>
      <c r="O69" s="60" t="s">
        <v>3828</v>
      </c>
      <c r="P69" s="60" t="s">
        <v>3828</v>
      </c>
      <c r="Q69" s="60" t="s">
        <v>3828</v>
      </c>
      <c r="R69" s="60" t="s">
        <v>3828</v>
      </c>
      <c r="S69" s="60" t="s">
        <v>3828</v>
      </c>
      <c r="T69" t="s">
        <v>3828</v>
      </c>
    </row>
    <row r="70" spans="1:20" ht="306" x14ac:dyDescent="0.2">
      <c r="A70" t="s">
        <v>290</v>
      </c>
      <c r="B70" t="s">
        <v>4014</v>
      </c>
      <c r="C70" s="60" t="s">
        <v>2302</v>
      </c>
      <c r="D70" s="62" t="s">
        <v>2303</v>
      </c>
      <c r="E70" t="s">
        <v>2304</v>
      </c>
      <c r="F70" t="s">
        <v>3865</v>
      </c>
      <c r="G70" t="s">
        <v>2153</v>
      </c>
      <c r="H70" s="60" t="s">
        <v>4008</v>
      </c>
      <c r="I70" s="60" t="s">
        <v>2305</v>
      </c>
      <c r="J70" t="s">
        <v>4015</v>
      </c>
      <c r="K70" s="60" t="s">
        <v>4016</v>
      </c>
      <c r="L70" t="b">
        <v>1</v>
      </c>
      <c r="M70" t="s">
        <v>274</v>
      </c>
      <c r="N70" s="60" t="s">
        <v>3828</v>
      </c>
      <c r="O70" s="60" t="s">
        <v>3828</v>
      </c>
      <c r="P70" s="60" t="s">
        <v>2306</v>
      </c>
      <c r="Q70" s="60" t="s">
        <v>3828</v>
      </c>
      <c r="R70" s="60" t="s">
        <v>3828</v>
      </c>
      <c r="S70" s="60" t="s">
        <v>3828</v>
      </c>
      <c r="T70" t="s">
        <v>3828</v>
      </c>
    </row>
    <row r="71" spans="1:20" ht="238" x14ac:dyDescent="0.2">
      <c r="A71" t="s">
        <v>292</v>
      </c>
      <c r="B71" t="s">
        <v>293</v>
      </c>
      <c r="C71" s="60" t="s">
        <v>4017</v>
      </c>
      <c r="D71" s="62" t="s">
        <v>2307</v>
      </c>
      <c r="E71" t="s">
        <v>2304</v>
      </c>
      <c r="F71" t="s">
        <v>3848</v>
      </c>
      <c r="G71" t="s">
        <v>2111</v>
      </c>
      <c r="H71" s="60" t="s">
        <v>4008</v>
      </c>
      <c r="I71" s="60" t="s">
        <v>2308</v>
      </c>
      <c r="J71" t="s">
        <v>2299</v>
      </c>
      <c r="K71" s="60" t="s">
        <v>4018</v>
      </c>
      <c r="L71" t="b">
        <v>1</v>
      </c>
      <c r="M71" t="s">
        <v>274</v>
      </c>
      <c r="N71" s="60" t="s">
        <v>3828</v>
      </c>
      <c r="O71" s="60" t="s">
        <v>3828</v>
      </c>
      <c r="P71" s="60" t="s">
        <v>2309</v>
      </c>
      <c r="Q71" s="60" t="s">
        <v>3828</v>
      </c>
      <c r="R71" s="60" t="s">
        <v>3828</v>
      </c>
      <c r="S71" s="60" t="s">
        <v>3828</v>
      </c>
      <c r="T71" t="s">
        <v>3828</v>
      </c>
    </row>
    <row r="72" spans="1:20" ht="85" x14ac:dyDescent="0.2">
      <c r="A72" t="s">
        <v>295</v>
      </c>
      <c r="B72" t="s">
        <v>296</v>
      </c>
      <c r="C72" s="60" t="s">
        <v>2310</v>
      </c>
      <c r="D72" s="62" t="s">
        <v>2311</v>
      </c>
      <c r="E72" t="s">
        <v>2104</v>
      </c>
      <c r="F72" t="s">
        <v>3930</v>
      </c>
      <c r="G72" t="s">
        <v>2263</v>
      </c>
      <c r="H72" s="60" t="s">
        <v>3874</v>
      </c>
      <c r="I72" s="60" t="s">
        <v>2312</v>
      </c>
      <c r="J72" t="s">
        <v>3847</v>
      </c>
      <c r="K72" s="60" t="s">
        <v>4019</v>
      </c>
      <c r="L72" t="b">
        <v>0</v>
      </c>
      <c r="M72" t="s">
        <v>3828</v>
      </c>
      <c r="N72" s="60" t="s">
        <v>4020</v>
      </c>
      <c r="O72" s="60" t="s">
        <v>2313</v>
      </c>
      <c r="P72" s="60" t="s">
        <v>3828</v>
      </c>
      <c r="Q72" s="60" t="s">
        <v>3828</v>
      </c>
      <c r="R72" s="60" t="s">
        <v>3828</v>
      </c>
      <c r="S72" s="60" t="s">
        <v>3828</v>
      </c>
      <c r="T72" t="s">
        <v>3828</v>
      </c>
    </row>
    <row r="73" spans="1:20" ht="409.6" x14ac:dyDescent="0.2">
      <c r="A73" t="s">
        <v>298</v>
      </c>
      <c r="B73" t="s">
        <v>299</v>
      </c>
      <c r="C73" s="60" t="s">
        <v>4021</v>
      </c>
      <c r="D73" s="62" t="s">
        <v>2314</v>
      </c>
      <c r="E73" t="s">
        <v>2104</v>
      </c>
      <c r="F73" t="s">
        <v>4022</v>
      </c>
      <c r="G73" t="s">
        <v>3885</v>
      </c>
      <c r="H73" s="60" t="s">
        <v>4023</v>
      </c>
      <c r="I73" s="60" t="s">
        <v>4024</v>
      </c>
      <c r="J73" t="s">
        <v>4025</v>
      </c>
      <c r="K73" s="60" t="s">
        <v>159</v>
      </c>
      <c r="L73" t="b">
        <v>0</v>
      </c>
      <c r="M73" t="s">
        <v>3828</v>
      </c>
      <c r="N73" s="60" t="s">
        <v>4026</v>
      </c>
      <c r="O73" s="60" t="s">
        <v>2315</v>
      </c>
      <c r="P73" s="60" t="s">
        <v>3828</v>
      </c>
      <c r="Q73" s="60" t="s">
        <v>3828</v>
      </c>
      <c r="R73" s="60" t="s">
        <v>3828</v>
      </c>
      <c r="S73" s="60" t="s">
        <v>3828</v>
      </c>
      <c r="T73" t="s">
        <v>3828</v>
      </c>
    </row>
    <row r="74" spans="1:20" ht="85" x14ac:dyDescent="0.2">
      <c r="A74" t="s">
        <v>302</v>
      </c>
      <c r="B74" t="s">
        <v>303</v>
      </c>
      <c r="C74" s="60" t="s">
        <v>2316</v>
      </c>
      <c r="D74" s="62" t="s">
        <v>2317</v>
      </c>
      <c r="E74" t="s">
        <v>2104</v>
      </c>
      <c r="F74" t="s">
        <v>3872</v>
      </c>
      <c r="G74" t="s">
        <v>2319</v>
      </c>
      <c r="H74" s="60" t="s">
        <v>3896</v>
      </c>
      <c r="I74" s="60" t="s">
        <v>2107</v>
      </c>
      <c r="J74" t="s">
        <v>3847</v>
      </c>
      <c r="K74" s="60" t="s">
        <v>143</v>
      </c>
      <c r="L74" t="b">
        <v>0</v>
      </c>
      <c r="M74" t="s">
        <v>3828</v>
      </c>
      <c r="N74" s="60" t="s">
        <v>2150</v>
      </c>
      <c r="O74" s="60" t="s">
        <v>3828</v>
      </c>
      <c r="P74" s="60" t="s">
        <v>3828</v>
      </c>
      <c r="Q74" s="60" t="s">
        <v>3828</v>
      </c>
      <c r="R74" s="60" t="s">
        <v>3828</v>
      </c>
      <c r="S74" s="60" t="s">
        <v>3828</v>
      </c>
      <c r="T74" t="s">
        <v>3828</v>
      </c>
    </row>
    <row r="75" spans="1:20" ht="238" x14ac:dyDescent="0.2">
      <c r="A75" t="s">
        <v>307</v>
      </c>
      <c r="B75" t="s">
        <v>4027</v>
      </c>
      <c r="C75" s="60" t="s">
        <v>4028</v>
      </c>
      <c r="D75" s="62" t="s">
        <v>2318</v>
      </c>
      <c r="E75" t="s">
        <v>2104</v>
      </c>
      <c r="F75" t="s">
        <v>3930</v>
      </c>
      <c r="G75" t="s">
        <v>2533</v>
      </c>
      <c r="H75" s="60" t="s">
        <v>3886</v>
      </c>
      <c r="I75" s="60" t="s">
        <v>2320</v>
      </c>
      <c r="J75" t="s">
        <v>4029</v>
      </c>
      <c r="K75" s="60" t="s">
        <v>4030</v>
      </c>
      <c r="L75" t="b">
        <v>0</v>
      </c>
      <c r="M75" t="s">
        <v>3828</v>
      </c>
      <c r="N75" s="60" t="s">
        <v>2321</v>
      </c>
      <c r="O75" s="60" t="s">
        <v>3828</v>
      </c>
      <c r="P75" s="60" t="s">
        <v>3828</v>
      </c>
      <c r="Q75" s="60" t="s">
        <v>3828</v>
      </c>
      <c r="R75" s="60" t="s">
        <v>3828</v>
      </c>
      <c r="S75" s="60" t="s">
        <v>3828</v>
      </c>
      <c r="T75" t="s">
        <v>3828</v>
      </c>
    </row>
    <row r="76" spans="1:20" ht="204" x14ac:dyDescent="0.2">
      <c r="A76" t="s">
        <v>312</v>
      </c>
      <c r="B76" t="s">
        <v>313</v>
      </c>
      <c r="C76" s="60" t="s">
        <v>4031</v>
      </c>
      <c r="D76" s="62" t="s">
        <v>2322</v>
      </c>
      <c r="E76" t="s">
        <v>2104</v>
      </c>
      <c r="F76" t="s">
        <v>3855</v>
      </c>
      <c r="G76" t="s">
        <v>2263</v>
      </c>
      <c r="H76" s="60" t="s">
        <v>4032</v>
      </c>
      <c r="I76" s="60" t="s">
        <v>2323</v>
      </c>
      <c r="J76" t="s">
        <v>2124</v>
      </c>
      <c r="K76" s="60" t="s">
        <v>4033</v>
      </c>
      <c r="L76" t="b">
        <v>0</v>
      </c>
      <c r="M76" t="s">
        <v>3828</v>
      </c>
      <c r="N76" s="60" t="s">
        <v>4034</v>
      </c>
      <c r="O76" s="60" t="s">
        <v>3828</v>
      </c>
      <c r="P76" s="60" t="s">
        <v>3828</v>
      </c>
      <c r="Q76" s="60" t="s">
        <v>3828</v>
      </c>
      <c r="R76" s="60" t="s">
        <v>3828</v>
      </c>
      <c r="S76" s="60" t="s">
        <v>3828</v>
      </c>
      <c r="T76" t="b">
        <v>1</v>
      </c>
    </row>
    <row r="77" spans="1:20" ht="289" x14ac:dyDescent="0.2">
      <c r="A77" t="s">
        <v>317</v>
      </c>
      <c r="B77" t="s">
        <v>318</v>
      </c>
      <c r="C77" s="60" t="s">
        <v>4035</v>
      </c>
      <c r="D77" s="62" t="s">
        <v>2324</v>
      </c>
      <c r="E77" t="s">
        <v>2104</v>
      </c>
      <c r="F77" t="s">
        <v>3872</v>
      </c>
      <c r="G77" t="s">
        <v>2263</v>
      </c>
      <c r="H77" s="60" t="s">
        <v>3896</v>
      </c>
      <c r="I77" s="60" t="s">
        <v>2107</v>
      </c>
      <c r="J77" t="s">
        <v>4036</v>
      </c>
      <c r="K77" s="60" t="s">
        <v>4037</v>
      </c>
      <c r="L77" t="b">
        <v>0</v>
      </c>
      <c r="M77" t="s">
        <v>3828</v>
      </c>
      <c r="N77" s="60" t="s">
        <v>4038</v>
      </c>
      <c r="O77" s="60" t="s">
        <v>3828</v>
      </c>
      <c r="P77" s="60" t="s">
        <v>3828</v>
      </c>
      <c r="Q77" s="60" t="s">
        <v>3828</v>
      </c>
      <c r="R77" s="60" t="s">
        <v>3828</v>
      </c>
      <c r="S77" s="60" t="s">
        <v>3828</v>
      </c>
      <c r="T77" t="s">
        <v>3828</v>
      </c>
    </row>
    <row r="78" spans="1:20" ht="221" x14ac:dyDescent="0.2">
      <c r="A78" t="s">
        <v>321</v>
      </c>
      <c r="B78" t="s">
        <v>322</v>
      </c>
      <c r="C78" s="60" t="s">
        <v>2325</v>
      </c>
      <c r="D78" s="62" t="s">
        <v>2326</v>
      </c>
      <c r="E78" t="s">
        <v>2105</v>
      </c>
      <c r="F78" t="s">
        <v>3201</v>
      </c>
      <c r="G78" t="s">
        <v>2111</v>
      </c>
      <c r="H78" s="60" t="s">
        <v>3896</v>
      </c>
      <c r="I78" s="60" t="s">
        <v>2327</v>
      </c>
      <c r="J78" t="s">
        <v>3847</v>
      </c>
      <c r="K78" s="60" t="s">
        <v>4039</v>
      </c>
      <c r="L78" t="b">
        <v>1</v>
      </c>
      <c r="M78" t="s">
        <v>317</v>
      </c>
      <c r="N78" s="60" t="s">
        <v>3828</v>
      </c>
      <c r="O78" s="60" t="s">
        <v>3828</v>
      </c>
      <c r="P78" s="60" t="s">
        <v>3828</v>
      </c>
      <c r="Q78" s="60" t="s">
        <v>3828</v>
      </c>
      <c r="R78" s="60" t="s">
        <v>3828</v>
      </c>
      <c r="S78" s="60" t="s">
        <v>3828</v>
      </c>
      <c r="T78" t="s">
        <v>3828</v>
      </c>
    </row>
    <row r="79" spans="1:20" ht="221" x14ac:dyDescent="0.2">
      <c r="A79" t="s">
        <v>324</v>
      </c>
      <c r="B79" t="s">
        <v>325</v>
      </c>
      <c r="C79" s="60" t="s">
        <v>2328</v>
      </c>
      <c r="D79" s="62" t="s">
        <v>2329</v>
      </c>
      <c r="E79" t="s">
        <v>2105</v>
      </c>
      <c r="F79" t="s">
        <v>3865</v>
      </c>
      <c r="G79" t="s">
        <v>2106</v>
      </c>
      <c r="H79" s="60" t="s">
        <v>3896</v>
      </c>
      <c r="I79" s="60" t="s">
        <v>2330</v>
      </c>
      <c r="J79" t="s">
        <v>3847</v>
      </c>
      <c r="K79" s="60" t="s">
        <v>4040</v>
      </c>
      <c r="L79" t="b">
        <v>1</v>
      </c>
      <c r="M79" t="s">
        <v>317</v>
      </c>
      <c r="N79" s="60" t="s">
        <v>2150</v>
      </c>
      <c r="O79" s="60" t="s">
        <v>3828</v>
      </c>
      <c r="P79" s="60" t="s">
        <v>3828</v>
      </c>
      <c r="Q79" s="60" t="s">
        <v>3828</v>
      </c>
      <c r="R79" s="60" t="s">
        <v>3828</v>
      </c>
      <c r="S79" s="60" t="s">
        <v>3828</v>
      </c>
      <c r="T79" t="s">
        <v>3828</v>
      </c>
    </row>
    <row r="80" spans="1:20" ht="136" x14ac:dyDescent="0.2">
      <c r="A80" t="s">
        <v>326</v>
      </c>
      <c r="B80" t="s">
        <v>4041</v>
      </c>
      <c r="C80" s="60" t="s">
        <v>4042</v>
      </c>
      <c r="D80" s="62" t="s">
        <v>2331</v>
      </c>
      <c r="E80" t="s">
        <v>2105</v>
      </c>
      <c r="F80" t="s">
        <v>3872</v>
      </c>
      <c r="G80" t="s">
        <v>2119</v>
      </c>
      <c r="H80" s="60" t="s">
        <v>3896</v>
      </c>
      <c r="I80" s="60" t="s">
        <v>4043</v>
      </c>
      <c r="J80" t="s">
        <v>3876</v>
      </c>
      <c r="K80" s="60" t="s">
        <v>4044</v>
      </c>
      <c r="L80" t="b">
        <v>1</v>
      </c>
      <c r="M80" t="s">
        <v>317</v>
      </c>
      <c r="N80" s="60" t="s">
        <v>3878</v>
      </c>
      <c r="O80" s="60" t="s">
        <v>3828</v>
      </c>
      <c r="P80" s="60" t="s">
        <v>3828</v>
      </c>
      <c r="Q80" s="60" t="s">
        <v>3828</v>
      </c>
      <c r="R80" s="60" t="s">
        <v>3828</v>
      </c>
      <c r="S80" s="60" t="s">
        <v>3828</v>
      </c>
      <c r="T80" t="s">
        <v>3828</v>
      </c>
    </row>
    <row r="81" spans="1:20" ht="340" x14ac:dyDescent="0.2">
      <c r="A81" t="s">
        <v>329</v>
      </c>
      <c r="B81" t="s">
        <v>330</v>
      </c>
      <c r="C81" s="60" t="s">
        <v>4045</v>
      </c>
      <c r="D81" s="62" t="s">
        <v>2332</v>
      </c>
      <c r="E81" t="s">
        <v>2104</v>
      </c>
      <c r="F81" t="s">
        <v>3960</v>
      </c>
      <c r="G81" t="s">
        <v>2443</v>
      </c>
      <c r="H81" s="60" t="s">
        <v>3886</v>
      </c>
      <c r="I81" s="60" t="s">
        <v>4046</v>
      </c>
      <c r="J81" t="s">
        <v>4047</v>
      </c>
      <c r="K81" s="60" t="s">
        <v>4048</v>
      </c>
      <c r="L81" t="b">
        <v>0</v>
      </c>
      <c r="M81" t="s">
        <v>3828</v>
      </c>
      <c r="N81" s="60" t="s">
        <v>4049</v>
      </c>
      <c r="O81" s="60" t="s">
        <v>3828</v>
      </c>
      <c r="P81" s="60" t="s">
        <v>3828</v>
      </c>
      <c r="Q81" s="60" t="s">
        <v>3828</v>
      </c>
      <c r="R81" s="60" t="s">
        <v>3828</v>
      </c>
      <c r="S81" s="60" t="s">
        <v>3828</v>
      </c>
      <c r="T81" t="s">
        <v>3828</v>
      </c>
    </row>
    <row r="82" spans="1:20" ht="85" x14ac:dyDescent="0.2">
      <c r="A82" t="s">
        <v>334</v>
      </c>
      <c r="B82" t="s">
        <v>335</v>
      </c>
      <c r="C82" s="60" t="s">
        <v>2333</v>
      </c>
      <c r="D82" s="62" t="s">
        <v>2334</v>
      </c>
      <c r="E82" t="s">
        <v>2104</v>
      </c>
      <c r="F82" t="s">
        <v>3865</v>
      </c>
      <c r="G82" t="s">
        <v>2158</v>
      </c>
      <c r="H82" s="60" t="s">
        <v>3896</v>
      </c>
      <c r="I82" s="60" t="s">
        <v>2335</v>
      </c>
      <c r="J82" t="s">
        <v>3847</v>
      </c>
      <c r="K82" s="60" t="s">
        <v>4050</v>
      </c>
      <c r="L82" t="b">
        <v>0</v>
      </c>
      <c r="M82" t="s">
        <v>3828</v>
      </c>
      <c r="N82" s="60" t="s">
        <v>2150</v>
      </c>
      <c r="O82" s="60" t="s">
        <v>2336</v>
      </c>
      <c r="P82" s="60" t="s">
        <v>3828</v>
      </c>
      <c r="Q82" s="60" t="s">
        <v>3828</v>
      </c>
      <c r="R82" s="60" t="s">
        <v>3828</v>
      </c>
      <c r="S82" s="60" t="s">
        <v>3828</v>
      </c>
      <c r="T82" t="s">
        <v>3828</v>
      </c>
    </row>
    <row r="83" spans="1:20" ht="68" x14ac:dyDescent="0.2">
      <c r="A83" t="s">
        <v>339</v>
      </c>
      <c r="B83" t="s">
        <v>340</v>
      </c>
      <c r="C83" s="60" t="s">
        <v>2337</v>
      </c>
      <c r="D83" s="62" t="s">
        <v>2338</v>
      </c>
      <c r="E83" t="s">
        <v>2339</v>
      </c>
      <c r="F83" t="s">
        <v>3865</v>
      </c>
      <c r="G83" t="s">
        <v>2106</v>
      </c>
      <c r="H83" s="60" t="s">
        <v>3896</v>
      </c>
      <c r="I83" s="60" t="s">
        <v>2335</v>
      </c>
      <c r="J83" t="s">
        <v>3847</v>
      </c>
      <c r="K83" s="60" t="s">
        <v>4051</v>
      </c>
      <c r="L83" t="b">
        <v>1</v>
      </c>
      <c r="M83" t="s">
        <v>334</v>
      </c>
      <c r="N83" s="60" t="s">
        <v>2150</v>
      </c>
      <c r="O83" s="60" t="s">
        <v>2336</v>
      </c>
      <c r="P83" s="60" t="s">
        <v>3828</v>
      </c>
      <c r="Q83" s="60" t="s">
        <v>3828</v>
      </c>
      <c r="R83" s="60" t="s">
        <v>3828</v>
      </c>
      <c r="S83" s="60" t="s">
        <v>3828</v>
      </c>
      <c r="T83" t="s">
        <v>3828</v>
      </c>
    </row>
    <row r="84" spans="1:20" ht="204" x14ac:dyDescent="0.2">
      <c r="A84" t="s">
        <v>341</v>
      </c>
      <c r="B84" t="s">
        <v>342</v>
      </c>
      <c r="C84" s="60" t="s">
        <v>4052</v>
      </c>
      <c r="D84" s="62" t="s">
        <v>2340</v>
      </c>
      <c r="E84" t="s">
        <v>2104</v>
      </c>
      <c r="F84" t="s">
        <v>3872</v>
      </c>
      <c r="G84" t="s">
        <v>2319</v>
      </c>
      <c r="H84" s="60" t="s">
        <v>4053</v>
      </c>
      <c r="I84" s="60" t="s">
        <v>2341</v>
      </c>
      <c r="J84" t="s">
        <v>4054</v>
      </c>
      <c r="K84" s="60" t="s">
        <v>4055</v>
      </c>
      <c r="L84" t="b">
        <v>0</v>
      </c>
      <c r="M84" t="s">
        <v>3828</v>
      </c>
      <c r="N84" s="60" t="s">
        <v>4056</v>
      </c>
      <c r="O84" s="60" t="s">
        <v>3828</v>
      </c>
      <c r="P84" s="60" t="s">
        <v>2342</v>
      </c>
      <c r="Q84" s="60" t="s">
        <v>4057</v>
      </c>
      <c r="R84" s="60" t="s">
        <v>3828</v>
      </c>
      <c r="S84" s="60" t="s">
        <v>3828</v>
      </c>
      <c r="T84" t="b">
        <v>1</v>
      </c>
    </row>
    <row r="85" spans="1:20" ht="409.6" x14ac:dyDescent="0.2">
      <c r="A85" t="s">
        <v>348</v>
      </c>
      <c r="B85" t="s">
        <v>3786</v>
      </c>
      <c r="C85" s="60" t="s">
        <v>4058</v>
      </c>
      <c r="D85" s="62" t="s">
        <v>2344</v>
      </c>
      <c r="E85" t="s">
        <v>2345</v>
      </c>
      <c r="F85" t="s">
        <v>3930</v>
      </c>
      <c r="G85" t="s">
        <v>2119</v>
      </c>
      <c r="H85" s="60" t="s">
        <v>4053</v>
      </c>
      <c r="I85" s="60" t="s">
        <v>4059</v>
      </c>
      <c r="J85" t="s">
        <v>3850</v>
      </c>
      <c r="K85" s="60" t="s">
        <v>4060</v>
      </c>
      <c r="L85" t="b">
        <v>1</v>
      </c>
      <c r="M85" t="s">
        <v>341</v>
      </c>
      <c r="N85" s="60" t="s">
        <v>3828</v>
      </c>
      <c r="O85" s="60" t="s">
        <v>3828</v>
      </c>
      <c r="P85" s="60" t="s">
        <v>2500</v>
      </c>
      <c r="Q85" s="60" t="s">
        <v>3828</v>
      </c>
      <c r="R85" s="60" t="s">
        <v>3828</v>
      </c>
      <c r="S85" s="60" t="s">
        <v>3828</v>
      </c>
      <c r="T85" t="b">
        <v>1</v>
      </c>
    </row>
    <row r="86" spans="1:20" ht="153" x14ac:dyDescent="0.2">
      <c r="A86" t="s">
        <v>351</v>
      </c>
      <c r="B86" t="s">
        <v>352</v>
      </c>
      <c r="C86" s="60" t="s">
        <v>4061</v>
      </c>
      <c r="D86" s="62" t="s">
        <v>2346</v>
      </c>
      <c r="E86" t="s">
        <v>2343</v>
      </c>
      <c r="F86" t="s">
        <v>3848</v>
      </c>
      <c r="G86" t="s">
        <v>2106</v>
      </c>
      <c r="H86" s="60" t="s">
        <v>4053</v>
      </c>
      <c r="I86" s="60" t="s">
        <v>2347</v>
      </c>
      <c r="J86" t="s">
        <v>2214</v>
      </c>
      <c r="K86" s="60" t="s">
        <v>4062</v>
      </c>
      <c r="L86" t="b">
        <v>1</v>
      </c>
      <c r="M86" t="s">
        <v>341</v>
      </c>
      <c r="N86" s="60" t="s">
        <v>3828</v>
      </c>
      <c r="O86" s="60" t="s">
        <v>3828</v>
      </c>
      <c r="P86" s="60" t="s">
        <v>2348</v>
      </c>
      <c r="Q86" s="60" t="s">
        <v>3828</v>
      </c>
      <c r="R86" s="60" t="s">
        <v>3828</v>
      </c>
      <c r="S86" s="60" t="s">
        <v>3828</v>
      </c>
      <c r="T86" t="s">
        <v>3828</v>
      </c>
    </row>
    <row r="87" spans="1:20" ht="409.6" x14ac:dyDescent="0.2">
      <c r="A87" t="s">
        <v>357</v>
      </c>
      <c r="B87" t="s">
        <v>358</v>
      </c>
      <c r="C87" s="60" t="s">
        <v>4063</v>
      </c>
      <c r="D87" s="62" t="s">
        <v>2349</v>
      </c>
      <c r="E87" t="s">
        <v>2345</v>
      </c>
      <c r="F87" t="s">
        <v>3930</v>
      </c>
      <c r="G87" t="s">
        <v>2263</v>
      </c>
      <c r="H87" s="60" t="s">
        <v>4053</v>
      </c>
      <c r="I87" s="60" t="s">
        <v>2350</v>
      </c>
      <c r="J87" t="s">
        <v>2124</v>
      </c>
      <c r="K87" s="60" t="s">
        <v>4064</v>
      </c>
      <c r="L87" t="b">
        <v>1</v>
      </c>
      <c r="M87" t="s">
        <v>341</v>
      </c>
      <c r="N87" s="60" t="s">
        <v>4065</v>
      </c>
      <c r="O87" s="60" t="s">
        <v>3828</v>
      </c>
      <c r="P87" s="60" t="s">
        <v>2309</v>
      </c>
      <c r="Q87" s="60" t="s">
        <v>3828</v>
      </c>
      <c r="R87" s="60" t="s">
        <v>3828</v>
      </c>
      <c r="S87" s="60" t="s">
        <v>3828</v>
      </c>
      <c r="T87" t="b">
        <v>1</v>
      </c>
    </row>
    <row r="88" spans="1:20" ht="356" x14ac:dyDescent="0.2">
      <c r="A88" t="s">
        <v>360</v>
      </c>
      <c r="B88" t="s">
        <v>361</v>
      </c>
      <c r="C88" s="60" t="s">
        <v>4066</v>
      </c>
      <c r="D88" s="62" t="s">
        <v>2351</v>
      </c>
      <c r="E88" t="s">
        <v>2352</v>
      </c>
      <c r="F88" t="s">
        <v>3909</v>
      </c>
      <c r="G88" t="s">
        <v>2158</v>
      </c>
      <c r="H88" s="60" t="s">
        <v>4053</v>
      </c>
      <c r="I88" s="60" t="s">
        <v>2353</v>
      </c>
      <c r="J88" t="s">
        <v>2144</v>
      </c>
      <c r="K88" s="60" t="s">
        <v>4067</v>
      </c>
      <c r="L88" t="b">
        <v>1</v>
      </c>
      <c r="M88" t="s">
        <v>341</v>
      </c>
      <c r="N88" s="60" t="s">
        <v>2354</v>
      </c>
      <c r="O88" s="60" t="s">
        <v>3828</v>
      </c>
      <c r="P88" s="60" t="s">
        <v>2355</v>
      </c>
      <c r="Q88" s="60" t="s">
        <v>3828</v>
      </c>
      <c r="R88" s="60" t="s">
        <v>3828</v>
      </c>
      <c r="S88" s="60" t="s">
        <v>3828</v>
      </c>
      <c r="T88" t="b">
        <v>1</v>
      </c>
    </row>
    <row r="89" spans="1:20" ht="170" x14ac:dyDescent="0.2">
      <c r="A89" t="s">
        <v>364</v>
      </c>
      <c r="B89" t="s">
        <v>365</v>
      </c>
      <c r="C89" s="60" t="s">
        <v>2356</v>
      </c>
      <c r="D89" s="62" t="s">
        <v>2357</v>
      </c>
      <c r="E89" t="s">
        <v>2358</v>
      </c>
      <c r="F89" t="s">
        <v>3872</v>
      </c>
      <c r="G89" t="s">
        <v>2149</v>
      </c>
      <c r="H89" s="60" t="s">
        <v>4053</v>
      </c>
      <c r="I89" s="60" t="s">
        <v>2359</v>
      </c>
      <c r="J89" t="s">
        <v>2360</v>
      </c>
      <c r="K89" s="60" t="s">
        <v>4068</v>
      </c>
      <c r="L89" t="b">
        <v>1</v>
      </c>
      <c r="M89" t="s">
        <v>341</v>
      </c>
      <c r="N89" s="60" t="s">
        <v>4069</v>
      </c>
      <c r="O89" s="60" t="s">
        <v>3828</v>
      </c>
      <c r="P89" s="60" t="s">
        <v>2348</v>
      </c>
      <c r="Q89" s="60" t="s">
        <v>3828</v>
      </c>
      <c r="R89" s="60" t="s">
        <v>3828</v>
      </c>
      <c r="S89" s="60" t="s">
        <v>3828</v>
      </c>
      <c r="T89" t="b">
        <v>1</v>
      </c>
    </row>
    <row r="90" spans="1:20" ht="404" x14ac:dyDescent="0.2">
      <c r="A90" t="s">
        <v>368</v>
      </c>
      <c r="B90" t="s">
        <v>369</v>
      </c>
      <c r="C90" s="60" t="s">
        <v>2361</v>
      </c>
      <c r="D90" s="62" t="s">
        <v>2362</v>
      </c>
      <c r="E90" t="s">
        <v>2104</v>
      </c>
      <c r="F90" t="s">
        <v>3872</v>
      </c>
      <c r="G90" t="s">
        <v>2149</v>
      </c>
      <c r="H90" s="60" t="s">
        <v>4070</v>
      </c>
      <c r="I90" s="60" t="s">
        <v>2363</v>
      </c>
      <c r="J90" t="s">
        <v>3847</v>
      </c>
      <c r="K90" s="60" t="s">
        <v>4071</v>
      </c>
      <c r="L90" t="b">
        <v>0</v>
      </c>
      <c r="M90" t="s">
        <v>3828</v>
      </c>
      <c r="N90" s="60" t="s">
        <v>4072</v>
      </c>
      <c r="O90" s="60" t="s">
        <v>3828</v>
      </c>
      <c r="P90" s="60" t="s">
        <v>3828</v>
      </c>
      <c r="Q90" s="60" t="s">
        <v>3828</v>
      </c>
      <c r="R90" s="60" t="s">
        <v>4073</v>
      </c>
      <c r="S90" s="60" t="s">
        <v>3828</v>
      </c>
      <c r="T90" t="s">
        <v>3828</v>
      </c>
    </row>
    <row r="91" spans="1:20" ht="409.6" x14ac:dyDescent="0.2">
      <c r="A91" t="s">
        <v>373</v>
      </c>
      <c r="B91" t="s">
        <v>374</v>
      </c>
      <c r="C91" s="60" t="s">
        <v>4074</v>
      </c>
      <c r="D91" s="62" t="s">
        <v>2365</v>
      </c>
      <c r="E91" t="s">
        <v>2366</v>
      </c>
      <c r="F91" t="s">
        <v>3930</v>
      </c>
      <c r="G91" t="s">
        <v>2149</v>
      </c>
      <c r="H91" s="60" t="s">
        <v>4070</v>
      </c>
      <c r="I91" s="60" t="s">
        <v>2367</v>
      </c>
      <c r="J91" t="s">
        <v>2124</v>
      </c>
      <c r="K91" s="60" t="s">
        <v>4075</v>
      </c>
      <c r="L91" t="b">
        <v>1</v>
      </c>
      <c r="M91" t="s">
        <v>368</v>
      </c>
      <c r="N91" s="60" t="s">
        <v>4076</v>
      </c>
      <c r="O91" s="60" t="s">
        <v>3828</v>
      </c>
      <c r="P91" s="60" t="s">
        <v>2348</v>
      </c>
      <c r="Q91" s="60" t="s">
        <v>3828</v>
      </c>
      <c r="R91" s="60" t="s">
        <v>4073</v>
      </c>
      <c r="S91" s="60" t="s">
        <v>3828</v>
      </c>
      <c r="T91" t="s">
        <v>3828</v>
      </c>
    </row>
    <row r="92" spans="1:20" ht="238" x14ac:dyDescent="0.2">
      <c r="A92" t="s">
        <v>378</v>
      </c>
      <c r="B92" t="s">
        <v>379</v>
      </c>
      <c r="C92" s="60" t="s">
        <v>2368</v>
      </c>
      <c r="D92" s="62" t="s">
        <v>2369</v>
      </c>
      <c r="E92" t="s">
        <v>2366</v>
      </c>
      <c r="F92" t="s">
        <v>3865</v>
      </c>
      <c r="G92" t="s">
        <v>2106</v>
      </c>
      <c r="H92" s="60" t="s">
        <v>4070</v>
      </c>
      <c r="I92" s="60" t="s">
        <v>2370</v>
      </c>
      <c r="J92" t="s">
        <v>2124</v>
      </c>
      <c r="K92" s="60" t="s">
        <v>4077</v>
      </c>
      <c r="L92" t="b">
        <v>1</v>
      </c>
      <c r="M92" t="s">
        <v>368</v>
      </c>
      <c r="N92" s="60" t="s">
        <v>3828</v>
      </c>
      <c r="O92" s="60" t="s">
        <v>3828</v>
      </c>
      <c r="P92" s="60" t="s">
        <v>2348</v>
      </c>
      <c r="Q92" s="60" t="s">
        <v>3828</v>
      </c>
      <c r="R92" s="60" t="s">
        <v>2364</v>
      </c>
      <c r="S92" s="60" t="s">
        <v>3828</v>
      </c>
      <c r="T92" t="s">
        <v>3828</v>
      </c>
    </row>
    <row r="93" spans="1:20" ht="306" x14ac:dyDescent="0.2">
      <c r="A93" t="s">
        <v>381</v>
      </c>
      <c r="B93" t="s">
        <v>382</v>
      </c>
      <c r="C93" s="60" t="s">
        <v>2371</v>
      </c>
      <c r="D93" s="62" t="s">
        <v>2372</v>
      </c>
      <c r="E93" t="s">
        <v>2366</v>
      </c>
      <c r="F93" t="s">
        <v>3865</v>
      </c>
      <c r="G93" t="s">
        <v>2106</v>
      </c>
      <c r="H93" s="60" t="s">
        <v>4070</v>
      </c>
      <c r="I93" s="60" t="s">
        <v>2373</v>
      </c>
      <c r="J93" t="s">
        <v>2124</v>
      </c>
      <c r="K93" s="60" t="s">
        <v>4078</v>
      </c>
      <c r="L93" t="b">
        <v>1</v>
      </c>
      <c r="M93" t="s">
        <v>368</v>
      </c>
      <c r="N93" s="60" t="s">
        <v>3828</v>
      </c>
      <c r="O93" s="60" t="s">
        <v>3828</v>
      </c>
      <c r="P93" s="60" t="s">
        <v>2348</v>
      </c>
      <c r="Q93" s="60" t="s">
        <v>3828</v>
      </c>
      <c r="R93" s="60" t="s">
        <v>4073</v>
      </c>
      <c r="S93" s="60" t="s">
        <v>3828</v>
      </c>
      <c r="T93" t="s">
        <v>3828</v>
      </c>
    </row>
    <row r="94" spans="1:20" ht="323" x14ac:dyDescent="0.2">
      <c r="A94" t="s">
        <v>383</v>
      </c>
      <c r="B94" t="s">
        <v>384</v>
      </c>
      <c r="C94" s="60" t="s">
        <v>2374</v>
      </c>
      <c r="D94" s="62" t="s">
        <v>2375</v>
      </c>
      <c r="E94" t="s">
        <v>2366</v>
      </c>
      <c r="F94" t="s">
        <v>3865</v>
      </c>
      <c r="G94" t="s">
        <v>2106</v>
      </c>
      <c r="H94" s="60" t="s">
        <v>4070</v>
      </c>
      <c r="I94" s="60" t="s">
        <v>2376</v>
      </c>
      <c r="J94" t="s">
        <v>2124</v>
      </c>
      <c r="K94" s="60" t="s">
        <v>380</v>
      </c>
      <c r="L94" t="b">
        <v>1</v>
      </c>
      <c r="M94" t="s">
        <v>368</v>
      </c>
      <c r="N94" s="60" t="s">
        <v>3828</v>
      </c>
      <c r="O94" s="60" t="s">
        <v>3828</v>
      </c>
      <c r="P94" s="60" t="s">
        <v>3828</v>
      </c>
      <c r="Q94" s="60" t="s">
        <v>3828</v>
      </c>
      <c r="R94" s="60" t="s">
        <v>4073</v>
      </c>
      <c r="S94" s="60" t="s">
        <v>3828</v>
      </c>
      <c r="T94" t="s">
        <v>3828</v>
      </c>
    </row>
    <row r="95" spans="1:20" ht="238" x14ac:dyDescent="0.2">
      <c r="A95" t="s">
        <v>385</v>
      </c>
      <c r="B95" t="s">
        <v>386</v>
      </c>
      <c r="C95" s="60" t="s">
        <v>2377</v>
      </c>
      <c r="D95" s="62" t="s">
        <v>2378</v>
      </c>
      <c r="E95" t="s">
        <v>2366</v>
      </c>
      <c r="F95" t="s">
        <v>3865</v>
      </c>
      <c r="G95" t="s">
        <v>2106</v>
      </c>
      <c r="H95" s="60" t="s">
        <v>4070</v>
      </c>
      <c r="I95" s="60" t="s">
        <v>2373</v>
      </c>
      <c r="J95" t="s">
        <v>2124</v>
      </c>
      <c r="K95" s="60" t="s">
        <v>4079</v>
      </c>
      <c r="L95" t="b">
        <v>1</v>
      </c>
      <c r="M95" t="s">
        <v>368</v>
      </c>
      <c r="N95" s="60" t="s">
        <v>3828</v>
      </c>
      <c r="O95" s="60" t="s">
        <v>3828</v>
      </c>
      <c r="P95" s="60" t="s">
        <v>3828</v>
      </c>
      <c r="Q95" s="60" t="s">
        <v>3828</v>
      </c>
      <c r="R95" s="60" t="s">
        <v>2364</v>
      </c>
      <c r="S95" s="60" t="s">
        <v>3828</v>
      </c>
      <c r="T95" t="s">
        <v>3828</v>
      </c>
    </row>
    <row r="96" spans="1:20" ht="340" x14ac:dyDescent="0.2">
      <c r="A96" t="s">
        <v>387</v>
      </c>
      <c r="B96" t="s">
        <v>388</v>
      </c>
      <c r="C96" s="60" t="s">
        <v>2379</v>
      </c>
      <c r="D96" s="62" t="s">
        <v>2380</v>
      </c>
      <c r="E96" t="s">
        <v>2366</v>
      </c>
      <c r="F96" t="s">
        <v>3865</v>
      </c>
      <c r="G96" t="s">
        <v>2106</v>
      </c>
      <c r="H96" s="60" t="s">
        <v>4070</v>
      </c>
      <c r="I96" s="60" t="s">
        <v>2381</v>
      </c>
      <c r="J96" t="s">
        <v>2144</v>
      </c>
      <c r="K96" s="60" t="s">
        <v>380</v>
      </c>
      <c r="L96" t="b">
        <v>1</v>
      </c>
      <c r="M96" t="s">
        <v>368</v>
      </c>
      <c r="N96" s="60" t="s">
        <v>3828</v>
      </c>
      <c r="O96" s="60" t="s">
        <v>3828</v>
      </c>
      <c r="P96" s="60" t="s">
        <v>3828</v>
      </c>
      <c r="Q96" s="60" t="s">
        <v>3828</v>
      </c>
      <c r="R96" s="60" t="s">
        <v>2364</v>
      </c>
      <c r="S96" s="60" t="s">
        <v>3828</v>
      </c>
      <c r="T96" t="s">
        <v>3828</v>
      </c>
    </row>
    <row r="97" spans="1:20" ht="372" x14ac:dyDescent="0.2">
      <c r="A97" t="s">
        <v>389</v>
      </c>
      <c r="B97" t="s">
        <v>390</v>
      </c>
      <c r="C97" s="60" t="s">
        <v>2382</v>
      </c>
      <c r="D97" s="62" t="s">
        <v>2383</v>
      </c>
      <c r="E97" t="s">
        <v>2366</v>
      </c>
      <c r="F97" t="s">
        <v>3201</v>
      </c>
      <c r="G97" t="s">
        <v>2111</v>
      </c>
      <c r="H97" s="60" t="s">
        <v>4070</v>
      </c>
      <c r="I97" s="60" t="s">
        <v>2384</v>
      </c>
      <c r="J97" t="s">
        <v>2144</v>
      </c>
      <c r="K97" s="60" t="s">
        <v>393</v>
      </c>
      <c r="L97" t="b">
        <v>1</v>
      </c>
      <c r="M97" t="s">
        <v>368</v>
      </c>
      <c r="N97" s="60" t="s">
        <v>3828</v>
      </c>
      <c r="O97" s="60" t="s">
        <v>3828</v>
      </c>
      <c r="P97" s="60" t="s">
        <v>3828</v>
      </c>
      <c r="Q97" s="60" t="s">
        <v>3828</v>
      </c>
      <c r="R97" s="60" t="s">
        <v>4073</v>
      </c>
      <c r="S97" s="60" t="s">
        <v>3828</v>
      </c>
      <c r="T97" t="s">
        <v>3828</v>
      </c>
    </row>
    <row r="98" spans="1:20" ht="409.6" x14ac:dyDescent="0.2">
      <c r="A98" t="s">
        <v>394</v>
      </c>
      <c r="B98" t="s">
        <v>395</v>
      </c>
      <c r="C98" s="60" t="s">
        <v>2385</v>
      </c>
      <c r="D98" s="62" t="s">
        <v>2386</v>
      </c>
      <c r="E98" t="s">
        <v>2366</v>
      </c>
      <c r="F98" t="s">
        <v>3865</v>
      </c>
      <c r="G98" t="s">
        <v>2111</v>
      </c>
      <c r="H98" s="60" t="s">
        <v>4070</v>
      </c>
      <c r="I98" s="60" t="s">
        <v>2387</v>
      </c>
      <c r="J98" t="s">
        <v>2124</v>
      </c>
      <c r="K98" s="60" t="s">
        <v>396</v>
      </c>
      <c r="L98" t="b">
        <v>1</v>
      </c>
      <c r="M98" t="s">
        <v>368</v>
      </c>
      <c r="N98" s="60" t="s">
        <v>3828</v>
      </c>
      <c r="O98" s="60" t="s">
        <v>3828</v>
      </c>
      <c r="P98" s="60" t="s">
        <v>3828</v>
      </c>
      <c r="Q98" s="60" t="s">
        <v>3828</v>
      </c>
      <c r="R98" s="60" t="s">
        <v>2364</v>
      </c>
      <c r="S98" s="60" t="s">
        <v>3828</v>
      </c>
      <c r="T98" t="s">
        <v>3828</v>
      </c>
    </row>
    <row r="99" spans="1:20" ht="306" x14ac:dyDescent="0.2">
      <c r="A99" t="s">
        <v>397</v>
      </c>
      <c r="B99" t="s">
        <v>398</v>
      </c>
      <c r="C99" s="60" t="s">
        <v>2388</v>
      </c>
      <c r="D99" s="62" t="s">
        <v>2389</v>
      </c>
      <c r="E99" t="s">
        <v>2366</v>
      </c>
      <c r="F99" t="s">
        <v>3930</v>
      </c>
      <c r="G99" t="s">
        <v>2149</v>
      </c>
      <c r="H99" s="60" t="s">
        <v>4070</v>
      </c>
      <c r="I99" s="60" t="s">
        <v>4080</v>
      </c>
      <c r="J99" t="s">
        <v>2124</v>
      </c>
      <c r="K99" s="60" t="s">
        <v>4081</v>
      </c>
      <c r="L99" t="b">
        <v>1</v>
      </c>
      <c r="M99" t="s">
        <v>368</v>
      </c>
      <c r="N99" s="60" t="s">
        <v>3828</v>
      </c>
      <c r="O99" s="60" t="s">
        <v>3828</v>
      </c>
      <c r="P99" s="60" t="s">
        <v>2348</v>
      </c>
      <c r="Q99" s="60" t="s">
        <v>3828</v>
      </c>
      <c r="R99" s="60" t="s">
        <v>4073</v>
      </c>
      <c r="S99" s="60" t="s">
        <v>3828</v>
      </c>
      <c r="T99" t="s">
        <v>3828</v>
      </c>
    </row>
    <row r="100" spans="1:20" ht="409.6" x14ac:dyDescent="0.2">
      <c r="A100" t="s">
        <v>399</v>
      </c>
      <c r="B100" t="s">
        <v>4082</v>
      </c>
      <c r="C100" s="60" t="s">
        <v>2390</v>
      </c>
      <c r="D100" s="62" t="s">
        <v>2391</v>
      </c>
      <c r="E100" t="s">
        <v>2366</v>
      </c>
      <c r="F100" t="s">
        <v>3865</v>
      </c>
      <c r="G100" t="s">
        <v>2111</v>
      </c>
      <c r="H100" s="60" t="s">
        <v>4070</v>
      </c>
      <c r="I100" s="60" t="s">
        <v>2392</v>
      </c>
      <c r="J100" t="s">
        <v>2124</v>
      </c>
      <c r="K100" s="60" t="s">
        <v>401</v>
      </c>
      <c r="L100" t="b">
        <v>1</v>
      </c>
      <c r="M100" t="s">
        <v>368</v>
      </c>
      <c r="N100" s="60" t="s">
        <v>3828</v>
      </c>
      <c r="O100" s="60" t="s">
        <v>3828</v>
      </c>
      <c r="P100" s="60" t="s">
        <v>2342</v>
      </c>
      <c r="Q100" s="60" t="s">
        <v>3828</v>
      </c>
      <c r="R100" s="60" t="s">
        <v>2364</v>
      </c>
      <c r="S100" s="60" t="s">
        <v>3828</v>
      </c>
      <c r="T100" t="s">
        <v>3828</v>
      </c>
    </row>
    <row r="101" spans="1:20" ht="272" x14ac:dyDescent="0.2">
      <c r="A101" t="s">
        <v>402</v>
      </c>
      <c r="B101" t="s">
        <v>403</v>
      </c>
      <c r="C101" s="60" t="s">
        <v>4083</v>
      </c>
      <c r="D101" s="62" t="s">
        <v>2393</v>
      </c>
      <c r="E101" t="s">
        <v>2366</v>
      </c>
      <c r="F101" t="s">
        <v>3960</v>
      </c>
      <c r="G101" t="s">
        <v>2106</v>
      </c>
      <c r="H101" s="60" t="s">
        <v>4070</v>
      </c>
      <c r="I101" s="60" t="s">
        <v>4084</v>
      </c>
      <c r="J101" t="s">
        <v>2144</v>
      </c>
      <c r="K101" s="60" t="s">
        <v>4085</v>
      </c>
      <c r="L101" t="b">
        <v>1</v>
      </c>
      <c r="M101" t="s">
        <v>368</v>
      </c>
      <c r="N101" s="60" t="s">
        <v>3828</v>
      </c>
      <c r="O101" s="60" t="s">
        <v>3828</v>
      </c>
      <c r="P101" s="60" t="s">
        <v>3828</v>
      </c>
      <c r="Q101" s="60" t="s">
        <v>3828</v>
      </c>
      <c r="R101" s="60" t="s">
        <v>2364</v>
      </c>
      <c r="S101" s="60" t="s">
        <v>3828</v>
      </c>
      <c r="T101" t="s">
        <v>3828</v>
      </c>
    </row>
    <row r="102" spans="1:20" ht="409.6" x14ac:dyDescent="0.2">
      <c r="A102" t="s">
        <v>405</v>
      </c>
      <c r="B102" t="s">
        <v>406</v>
      </c>
      <c r="C102" s="60" t="s">
        <v>4086</v>
      </c>
      <c r="D102" s="62" t="s">
        <v>4087</v>
      </c>
      <c r="E102" t="s">
        <v>4088</v>
      </c>
      <c r="F102" t="s">
        <v>3848</v>
      </c>
      <c r="G102" t="s">
        <v>2111</v>
      </c>
      <c r="H102" s="60" t="s">
        <v>4070</v>
      </c>
      <c r="I102" s="60" t="s">
        <v>4089</v>
      </c>
      <c r="J102" t="s">
        <v>2124</v>
      </c>
      <c r="K102" s="60" t="s">
        <v>4090</v>
      </c>
      <c r="L102" t="b">
        <v>1</v>
      </c>
      <c r="M102" t="s">
        <v>368</v>
      </c>
      <c r="N102" s="60" t="s">
        <v>2806</v>
      </c>
      <c r="O102" s="60" t="s">
        <v>3828</v>
      </c>
      <c r="P102" s="60" t="s">
        <v>2348</v>
      </c>
      <c r="Q102" s="60" t="s">
        <v>3828</v>
      </c>
      <c r="R102" s="60" t="s">
        <v>3828</v>
      </c>
      <c r="S102" s="60" t="s">
        <v>3828</v>
      </c>
      <c r="T102" t="s">
        <v>3828</v>
      </c>
    </row>
    <row r="103" spans="1:20" ht="102" x14ac:dyDescent="0.2">
      <c r="A103" t="s">
        <v>408</v>
      </c>
      <c r="B103" t="s">
        <v>409</v>
      </c>
      <c r="C103" s="60" t="s">
        <v>2394</v>
      </c>
      <c r="D103" s="62" t="s">
        <v>2395</v>
      </c>
      <c r="E103" t="s">
        <v>2104</v>
      </c>
      <c r="F103" t="s">
        <v>3872</v>
      </c>
      <c r="G103" t="s">
        <v>2158</v>
      </c>
      <c r="H103" s="60" t="s">
        <v>4091</v>
      </c>
      <c r="I103" s="60" t="s">
        <v>2396</v>
      </c>
      <c r="J103" t="s">
        <v>3876</v>
      </c>
      <c r="K103" s="60" t="s">
        <v>4092</v>
      </c>
      <c r="L103" t="b">
        <v>0</v>
      </c>
      <c r="M103" t="s">
        <v>3828</v>
      </c>
      <c r="N103" s="60" t="s">
        <v>2397</v>
      </c>
      <c r="O103" s="60" t="s">
        <v>3828</v>
      </c>
      <c r="P103" s="60" t="s">
        <v>4093</v>
      </c>
      <c r="Q103" s="60" t="s">
        <v>3828</v>
      </c>
      <c r="R103" s="60" t="s">
        <v>3828</v>
      </c>
      <c r="S103" s="60" t="s">
        <v>3828</v>
      </c>
      <c r="T103" t="s">
        <v>3828</v>
      </c>
    </row>
    <row r="104" spans="1:20" ht="340" x14ac:dyDescent="0.2">
      <c r="A104" t="s">
        <v>411</v>
      </c>
      <c r="B104" t="s">
        <v>412</v>
      </c>
      <c r="C104" s="60" t="s">
        <v>4094</v>
      </c>
      <c r="D104" s="62" t="s">
        <v>2398</v>
      </c>
      <c r="E104" t="s">
        <v>2122</v>
      </c>
      <c r="F104" t="s">
        <v>3880</v>
      </c>
      <c r="G104" t="s">
        <v>2158</v>
      </c>
      <c r="H104" s="60" t="s">
        <v>4091</v>
      </c>
      <c r="I104" s="60" t="s">
        <v>2399</v>
      </c>
      <c r="J104" t="s">
        <v>4095</v>
      </c>
      <c r="K104" s="60" t="s">
        <v>413</v>
      </c>
      <c r="L104" t="b">
        <v>1</v>
      </c>
      <c r="M104" t="s">
        <v>408</v>
      </c>
      <c r="N104" s="60" t="s">
        <v>4096</v>
      </c>
      <c r="O104" s="60" t="s">
        <v>3828</v>
      </c>
      <c r="P104" s="60" t="s">
        <v>3828</v>
      </c>
      <c r="Q104" s="60" t="s">
        <v>3828</v>
      </c>
      <c r="R104" s="60" t="s">
        <v>3828</v>
      </c>
      <c r="S104" s="60" t="s">
        <v>3828</v>
      </c>
      <c r="T104" t="s">
        <v>3828</v>
      </c>
    </row>
    <row r="105" spans="1:20" ht="289" x14ac:dyDescent="0.2">
      <c r="A105" t="s">
        <v>414</v>
      </c>
      <c r="B105" t="s">
        <v>415</v>
      </c>
      <c r="C105" s="60" t="s">
        <v>4097</v>
      </c>
      <c r="D105" s="62" t="s">
        <v>2400</v>
      </c>
      <c r="E105" t="s">
        <v>2122</v>
      </c>
      <c r="F105" t="s">
        <v>3872</v>
      </c>
      <c r="G105" t="s">
        <v>2158</v>
      </c>
      <c r="H105" s="60" t="s">
        <v>4091</v>
      </c>
      <c r="I105" s="60" t="s">
        <v>2401</v>
      </c>
      <c r="J105" t="s">
        <v>3892</v>
      </c>
      <c r="K105" s="60" t="s">
        <v>4098</v>
      </c>
      <c r="L105" t="b">
        <v>1</v>
      </c>
      <c r="M105" t="s">
        <v>408</v>
      </c>
      <c r="N105" s="60" t="s">
        <v>2402</v>
      </c>
      <c r="O105" s="60" t="s">
        <v>3828</v>
      </c>
      <c r="P105" s="60" t="s">
        <v>2348</v>
      </c>
      <c r="Q105" s="60" t="s">
        <v>3828</v>
      </c>
      <c r="R105" s="60" t="s">
        <v>3828</v>
      </c>
      <c r="S105" s="60" t="s">
        <v>3828</v>
      </c>
      <c r="T105" t="s">
        <v>3828</v>
      </c>
    </row>
    <row r="106" spans="1:20" ht="153" x14ac:dyDescent="0.2">
      <c r="A106" t="s">
        <v>419</v>
      </c>
      <c r="B106" t="s">
        <v>420</v>
      </c>
      <c r="C106" s="60" t="s">
        <v>2403</v>
      </c>
      <c r="D106" s="62" t="s">
        <v>2404</v>
      </c>
      <c r="E106" t="s">
        <v>2122</v>
      </c>
      <c r="F106" t="s">
        <v>3948</v>
      </c>
      <c r="G106" t="s">
        <v>2111</v>
      </c>
      <c r="H106" s="60" t="s">
        <v>4091</v>
      </c>
      <c r="I106" s="60" t="s">
        <v>2405</v>
      </c>
      <c r="J106" t="s">
        <v>3847</v>
      </c>
      <c r="K106" s="60" t="s">
        <v>393</v>
      </c>
      <c r="L106" t="b">
        <v>1</v>
      </c>
      <c r="M106" t="s">
        <v>408</v>
      </c>
      <c r="N106" s="60" t="s">
        <v>3828</v>
      </c>
      <c r="O106" s="60" t="s">
        <v>2406</v>
      </c>
      <c r="P106" s="60" t="s">
        <v>3828</v>
      </c>
      <c r="Q106" s="60" t="s">
        <v>3828</v>
      </c>
      <c r="R106" s="60" t="s">
        <v>3828</v>
      </c>
      <c r="S106" s="60" t="s">
        <v>3828</v>
      </c>
      <c r="T106" t="s">
        <v>3828</v>
      </c>
    </row>
    <row r="107" spans="1:20" ht="289" x14ac:dyDescent="0.2">
      <c r="A107" t="s">
        <v>423</v>
      </c>
      <c r="B107" t="s">
        <v>424</v>
      </c>
      <c r="C107" s="60" t="s">
        <v>2407</v>
      </c>
      <c r="D107" s="62" t="s">
        <v>2408</v>
      </c>
      <c r="E107" t="s">
        <v>2122</v>
      </c>
      <c r="F107" t="s">
        <v>3865</v>
      </c>
      <c r="G107" t="s">
        <v>2111</v>
      </c>
      <c r="H107" s="60" t="s">
        <v>4091</v>
      </c>
      <c r="I107" s="60" t="s">
        <v>2409</v>
      </c>
      <c r="J107" t="s">
        <v>2124</v>
      </c>
      <c r="K107" s="60" t="s">
        <v>4099</v>
      </c>
      <c r="L107" t="b">
        <v>1</v>
      </c>
      <c r="M107" t="s">
        <v>408</v>
      </c>
      <c r="N107" s="60" t="s">
        <v>3828</v>
      </c>
      <c r="O107" s="60" t="s">
        <v>3828</v>
      </c>
      <c r="P107" s="60" t="s">
        <v>2665</v>
      </c>
      <c r="Q107" s="60" t="s">
        <v>3828</v>
      </c>
      <c r="R107" s="60" t="s">
        <v>3828</v>
      </c>
      <c r="S107" s="60" t="s">
        <v>3828</v>
      </c>
      <c r="T107" t="s">
        <v>3828</v>
      </c>
    </row>
    <row r="108" spans="1:20" ht="289" x14ac:dyDescent="0.2">
      <c r="A108" t="s">
        <v>426</v>
      </c>
      <c r="B108" t="s">
        <v>427</v>
      </c>
      <c r="C108" s="60" t="s">
        <v>4100</v>
      </c>
      <c r="D108" s="62" t="s">
        <v>2410</v>
      </c>
      <c r="E108" t="s">
        <v>2104</v>
      </c>
      <c r="F108" t="s">
        <v>3930</v>
      </c>
      <c r="G108" t="s">
        <v>2263</v>
      </c>
      <c r="H108" s="60" t="s">
        <v>3886</v>
      </c>
      <c r="I108" s="60" t="s">
        <v>4101</v>
      </c>
      <c r="J108" t="s">
        <v>3876</v>
      </c>
      <c r="K108" s="60" t="s">
        <v>4102</v>
      </c>
      <c r="L108" t="b">
        <v>0</v>
      </c>
      <c r="M108" t="s">
        <v>3828</v>
      </c>
      <c r="N108" s="60" t="s">
        <v>3906</v>
      </c>
      <c r="O108" s="60" t="s">
        <v>2411</v>
      </c>
      <c r="P108" s="60" t="s">
        <v>3828</v>
      </c>
      <c r="Q108" s="60" t="s">
        <v>3828</v>
      </c>
      <c r="R108" s="60" t="s">
        <v>3828</v>
      </c>
      <c r="S108" s="60" t="s">
        <v>3828</v>
      </c>
      <c r="T108" t="s">
        <v>3828</v>
      </c>
    </row>
    <row r="109" spans="1:20" ht="340" x14ac:dyDescent="0.2">
      <c r="A109" t="s">
        <v>428</v>
      </c>
      <c r="B109" t="s">
        <v>429</v>
      </c>
      <c r="C109" s="60" t="s">
        <v>2412</v>
      </c>
      <c r="D109" s="62" t="s">
        <v>2413</v>
      </c>
      <c r="E109" t="s">
        <v>2104</v>
      </c>
      <c r="F109" t="s">
        <v>3872</v>
      </c>
      <c r="G109" t="s">
        <v>2443</v>
      </c>
      <c r="H109" s="60" t="s">
        <v>4032</v>
      </c>
      <c r="I109" s="60" t="s">
        <v>2414</v>
      </c>
      <c r="J109" t="s">
        <v>4103</v>
      </c>
      <c r="K109" s="60" t="s">
        <v>4104</v>
      </c>
      <c r="L109" t="b">
        <v>0</v>
      </c>
      <c r="M109" t="s">
        <v>3828</v>
      </c>
      <c r="N109" s="60" t="s">
        <v>3828</v>
      </c>
      <c r="O109" s="60" t="s">
        <v>3828</v>
      </c>
      <c r="P109" s="60" t="s">
        <v>3828</v>
      </c>
      <c r="Q109" s="60" t="s">
        <v>3828</v>
      </c>
      <c r="R109" s="60" t="s">
        <v>3828</v>
      </c>
      <c r="S109" s="60" t="s">
        <v>3828</v>
      </c>
      <c r="T109" t="b">
        <v>1</v>
      </c>
    </row>
    <row r="110" spans="1:20" ht="356" x14ac:dyDescent="0.2">
      <c r="A110" t="s">
        <v>433</v>
      </c>
      <c r="B110" t="s">
        <v>434</v>
      </c>
      <c r="C110" s="60" t="s">
        <v>4105</v>
      </c>
      <c r="D110" s="62" t="s">
        <v>2415</v>
      </c>
      <c r="E110" t="s">
        <v>2169</v>
      </c>
      <c r="F110" t="s">
        <v>3872</v>
      </c>
      <c r="G110" t="s">
        <v>2149</v>
      </c>
      <c r="H110" s="60" t="s">
        <v>4032</v>
      </c>
      <c r="I110" s="60" t="s">
        <v>4106</v>
      </c>
      <c r="J110" t="s">
        <v>2124</v>
      </c>
      <c r="K110" s="60" t="s">
        <v>4107</v>
      </c>
      <c r="L110" t="b">
        <v>1</v>
      </c>
      <c r="M110" t="s">
        <v>428</v>
      </c>
      <c r="N110" s="60" t="s">
        <v>4108</v>
      </c>
      <c r="O110" s="60" t="s">
        <v>3828</v>
      </c>
      <c r="P110" s="60" t="s">
        <v>3828</v>
      </c>
      <c r="Q110" s="60" t="s">
        <v>3828</v>
      </c>
      <c r="R110" s="60" t="s">
        <v>3828</v>
      </c>
      <c r="S110" s="60" t="s">
        <v>3828</v>
      </c>
      <c r="T110" t="b">
        <v>1</v>
      </c>
    </row>
    <row r="111" spans="1:20" ht="409.6" x14ac:dyDescent="0.2">
      <c r="A111" t="s">
        <v>437</v>
      </c>
      <c r="B111" t="s">
        <v>438</v>
      </c>
      <c r="C111" s="60" t="s">
        <v>4109</v>
      </c>
      <c r="D111" s="62" t="s">
        <v>2416</v>
      </c>
      <c r="E111" t="s">
        <v>2169</v>
      </c>
      <c r="F111" t="s">
        <v>3960</v>
      </c>
      <c r="G111" t="s">
        <v>2106</v>
      </c>
      <c r="H111" s="60" t="s">
        <v>4032</v>
      </c>
      <c r="I111" s="60" t="s">
        <v>2417</v>
      </c>
      <c r="J111" t="s">
        <v>2299</v>
      </c>
      <c r="K111" s="60" t="s">
        <v>3888</v>
      </c>
      <c r="L111" t="b">
        <v>1</v>
      </c>
      <c r="M111" t="s">
        <v>428</v>
      </c>
      <c r="N111" s="60" t="s">
        <v>2418</v>
      </c>
      <c r="O111" s="60" t="s">
        <v>3828</v>
      </c>
      <c r="P111" s="60" t="s">
        <v>3828</v>
      </c>
      <c r="Q111" s="60" t="s">
        <v>3828</v>
      </c>
      <c r="R111" s="60" t="s">
        <v>3828</v>
      </c>
      <c r="S111" s="60" t="s">
        <v>3828</v>
      </c>
      <c r="T111" t="b">
        <v>0</v>
      </c>
    </row>
    <row r="112" spans="1:20" ht="255" x14ac:dyDescent="0.2">
      <c r="A112" t="s">
        <v>441</v>
      </c>
      <c r="B112" t="s">
        <v>442</v>
      </c>
      <c r="C112" s="60" t="s">
        <v>2419</v>
      </c>
      <c r="D112" s="62" t="s">
        <v>2420</v>
      </c>
      <c r="E112" t="s">
        <v>2169</v>
      </c>
      <c r="F112" t="s">
        <v>3862</v>
      </c>
      <c r="G112" t="s">
        <v>2149</v>
      </c>
      <c r="H112" s="60" t="s">
        <v>4032</v>
      </c>
      <c r="I112" s="60" t="s">
        <v>2421</v>
      </c>
      <c r="J112" t="s">
        <v>2124</v>
      </c>
      <c r="K112" s="60" t="s">
        <v>159</v>
      </c>
      <c r="L112" t="b">
        <v>1</v>
      </c>
      <c r="M112" t="s">
        <v>428</v>
      </c>
      <c r="N112" s="60" t="s">
        <v>3828</v>
      </c>
      <c r="O112" s="60" t="s">
        <v>3828</v>
      </c>
      <c r="P112" s="60" t="s">
        <v>3828</v>
      </c>
      <c r="Q112" s="60" t="s">
        <v>3828</v>
      </c>
      <c r="R112" s="60" t="s">
        <v>3828</v>
      </c>
      <c r="S112" s="60" t="s">
        <v>3828</v>
      </c>
      <c r="T112" t="b">
        <v>1</v>
      </c>
    </row>
    <row r="113" spans="1:20" ht="221" x14ac:dyDescent="0.2">
      <c r="A113" t="s">
        <v>445</v>
      </c>
      <c r="B113" t="s">
        <v>446</v>
      </c>
      <c r="C113" s="60" t="s">
        <v>2422</v>
      </c>
      <c r="D113" s="62" t="s">
        <v>2423</v>
      </c>
      <c r="E113" t="s">
        <v>2169</v>
      </c>
      <c r="F113" t="s">
        <v>3865</v>
      </c>
      <c r="G113" t="s">
        <v>2106</v>
      </c>
      <c r="H113" s="60" t="s">
        <v>4032</v>
      </c>
      <c r="I113" s="60" t="s">
        <v>2424</v>
      </c>
      <c r="J113" t="s">
        <v>4015</v>
      </c>
      <c r="K113" s="60" t="s">
        <v>3808</v>
      </c>
      <c r="L113" t="b">
        <v>1</v>
      </c>
      <c r="M113" t="s">
        <v>428</v>
      </c>
      <c r="N113" s="60" t="s">
        <v>3828</v>
      </c>
      <c r="O113" s="60" t="s">
        <v>3828</v>
      </c>
      <c r="P113" s="60" t="s">
        <v>2355</v>
      </c>
      <c r="Q113" s="60" t="s">
        <v>3828</v>
      </c>
      <c r="R113" s="60" t="s">
        <v>3828</v>
      </c>
      <c r="S113" s="60" t="s">
        <v>3828</v>
      </c>
      <c r="T113" t="b">
        <v>1</v>
      </c>
    </row>
    <row r="114" spans="1:20" ht="356" x14ac:dyDescent="0.2">
      <c r="A114" t="s">
        <v>447</v>
      </c>
      <c r="B114" t="s">
        <v>448</v>
      </c>
      <c r="C114" s="60" t="s">
        <v>4110</v>
      </c>
      <c r="D114" s="62" t="s">
        <v>2425</v>
      </c>
      <c r="E114" t="s">
        <v>2169</v>
      </c>
      <c r="F114" t="s">
        <v>3872</v>
      </c>
      <c r="G114" t="s">
        <v>2263</v>
      </c>
      <c r="H114" s="60" t="s">
        <v>4032</v>
      </c>
      <c r="I114" s="60" t="s">
        <v>2426</v>
      </c>
      <c r="J114" t="s">
        <v>3887</v>
      </c>
      <c r="K114" s="60" t="s">
        <v>4111</v>
      </c>
      <c r="L114" t="b">
        <v>1</v>
      </c>
      <c r="M114" t="s">
        <v>428</v>
      </c>
      <c r="N114" s="60" t="s">
        <v>3828</v>
      </c>
      <c r="O114" s="60" t="s">
        <v>3828</v>
      </c>
      <c r="P114" s="60" t="s">
        <v>3828</v>
      </c>
      <c r="Q114" s="60" t="s">
        <v>3828</v>
      </c>
      <c r="R114" s="60" t="s">
        <v>3828</v>
      </c>
      <c r="S114" s="60" t="s">
        <v>3828</v>
      </c>
      <c r="T114" t="b">
        <v>0</v>
      </c>
    </row>
    <row r="115" spans="1:20" ht="204" x14ac:dyDescent="0.2">
      <c r="A115" t="s">
        <v>452</v>
      </c>
      <c r="B115" t="s">
        <v>453</v>
      </c>
      <c r="C115" s="60" t="s">
        <v>2427</v>
      </c>
      <c r="D115" s="62" t="s">
        <v>2428</v>
      </c>
      <c r="E115" t="s">
        <v>2169</v>
      </c>
      <c r="F115" t="s">
        <v>3865</v>
      </c>
      <c r="G115" t="s">
        <v>2111</v>
      </c>
      <c r="H115" s="60" t="s">
        <v>4032</v>
      </c>
      <c r="I115" s="60" t="s">
        <v>2429</v>
      </c>
      <c r="J115" t="s">
        <v>2108</v>
      </c>
      <c r="K115" s="60" t="s">
        <v>3808</v>
      </c>
      <c r="L115" t="b">
        <v>1</v>
      </c>
      <c r="M115" t="s">
        <v>428</v>
      </c>
      <c r="N115" s="60" t="s">
        <v>3828</v>
      </c>
      <c r="O115" s="60" t="s">
        <v>2430</v>
      </c>
      <c r="P115" s="60" t="s">
        <v>3853</v>
      </c>
      <c r="Q115" s="60" t="s">
        <v>3828</v>
      </c>
      <c r="R115" s="60" t="s">
        <v>3828</v>
      </c>
      <c r="S115" s="60" t="s">
        <v>3828</v>
      </c>
      <c r="T115" t="s">
        <v>3828</v>
      </c>
    </row>
    <row r="116" spans="1:20" ht="409.6" x14ac:dyDescent="0.2">
      <c r="A116" t="s">
        <v>456</v>
      </c>
      <c r="B116" t="s">
        <v>4112</v>
      </c>
      <c r="C116" s="60" t="s">
        <v>2431</v>
      </c>
      <c r="D116" s="62" t="s">
        <v>2432</v>
      </c>
      <c r="E116" t="s">
        <v>2433</v>
      </c>
      <c r="F116" t="s">
        <v>3865</v>
      </c>
      <c r="G116" t="s">
        <v>2119</v>
      </c>
      <c r="H116" s="60" t="s">
        <v>4032</v>
      </c>
      <c r="I116" s="60" t="s">
        <v>2434</v>
      </c>
      <c r="J116" t="s">
        <v>3887</v>
      </c>
      <c r="K116" s="60" t="s">
        <v>4113</v>
      </c>
      <c r="L116" t="b">
        <v>1</v>
      </c>
      <c r="M116" t="s">
        <v>428</v>
      </c>
      <c r="N116" s="60" t="s">
        <v>2435</v>
      </c>
      <c r="O116" s="60" t="s">
        <v>3828</v>
      </c>
      <c r="P116" s="60" t="s">
        <v>4114</v>
      </c>
      <c r="Q116" s="60" t="s">
        <v>3828</v>
      </c>
      <c r="R116" s="60" t="s">
        <v>3828</v>
      </c>
      <c r="S116" s="60" t="s">
        <v>3828</v>
      </c>
      <c r="T116" t="s">
        <v>3828</v>
      </c>
    </row>
    <row r="117" spans="1:20" ht="238" x14ac:dyDescent="0.2">
      <c r="A117" t="s">
        <v>460</v>
      </c>
      <c r="B117" t="s">
        <v>461</v>
      </c>
      <c r="C117" s="60" t="s">
        <v>4115</v>
      </c>
      <c r="D117" s="62" t="s">
        <v>2436</v>
      </c>
      <c r="E117" t="s">
        <v>2437</v>
      </c>
      <c r="F117" t="s">
        <v>3848</v>
      </c>
      <c r="G117" t="s">
        <v>2106</v>
      </c>
      <c r="H117" s="60" t="s">
        <v>4032</v>
      </c>
      <c r="I117" s="60" t="s">
        <v>2438</v>
      </c>
      <c r="J117" t="s">
        <v>2193</v>
      </c>
      <c r="K117" s="60" t="s">
        <v>111</v>
      </c>
      <c r="L117" t="b">
        <v>1</v>
      </c>
      <c r="M117" t="s">
        <v>428</v>
      </c>
      <c r="N117" s="60" t="s">
        <v>3828</v>
      </c>
      <c r="O117" s="60" t="s">
        <v>3828</v>
      </c>
      <c r="P117" s="60" t="s">
        <v>3828</v>
      </c>
      <c r="Q117" s="60" t="s">
        <v>3828</v>
      </c>
      <c r="R117" s="60" t="s">
        <v>3828</v>
      </c>
      <c r="S117" s="60" t="s">
        <v>3828</v>
      </c>
      <c r="T117" t="b">
        <v>1</v>
      </c>
    </row>
    <row r="118" spans="1:20" ht="306" x14ac:dyDescent="0.2">
      <c r="A118" t="s">
        <v>3787</v>
      </c>
      <c r="B118" t="s">
        <v>3788</v>
      </c>
      <c r="C118" s="60" t="s">
        <v>4116</v>
      </c>
      <c r="D118" s="62" t="s">
        <v>4117</v>
      </c>
      <c r="E118" t="s">
        <v>4118</v>
      </c>
      <c r="F118" t="s">
        <v>3872</v>
      </c>
      <c r="G118" t="s">
        <v>2111</v>
      </c>
      <c r="H118" s="60" t="s">
        <v>4032</v>
      </c>
      <c r="I118" s="60"/>
      <c r="J118" t="s">
        <v>4119</v>
      </c>
      <c r="K118" s="60" t="s">
        <v>111</v>
      </c>
      <c r="L118" t="b">
        <v>1</v>
      </c>
      <c r="M118" t="s">
        <v>428</v>
      </c>
      <c r="N118" s="60" t="s">
        <v>4120</v>
      </c>
      <c r="O118" s="60" t="s">
        <v>3828</v>
      </c>
      <c r="P118" s="60" t="s">
        <v>3828</v>
      </c>
      <c r="Q118" s="60" t="s">
        <v>3828</v>
      </c>
      <c r="R118" s="60" t="s">
        <v>3828</v>
      </c>
      <c r="S118" s="60" t="s">
        <v>3828</v>
      </c>
      <c r="T118" t="b">
        <v>0</v>
      </c>
    </row>
    <row r="119" spans="1:20" ht="388" x14ac:dyDescent="0.2">
      <c r="A119" t="s">
        <v>473</v>
      </c>
      <c r="B119" t="s">
        <v>474</v>
      </c>
      <c r="C119" s="60" t="s">
        <v>2439</v>
      </c>
      <c r="D119" s="62" t="s">
        <v>2440</v>
      </c>
      <c r="E119" t="s">
        <v>2104</v>
      </c>
      <c r="F119" t="s">
        <v>3891</v>
      </c>
      <c r="G119" t="s">
        <v>3885</v>
      </c>
      <c r="H119" s="60" t="s">
        <v>4121</v>
      </c>
      <c r="I119" s="60" t="s">
        <v>2441</v>
      </c>
      <c r="J119" t="s">
        <v>3989</v>
      </c>
      <c r="K119" s="60" t="s">
        <v>477</v>
      </c>
      <c r="L119" t="b">
        <v>0</v>
      </c>
      <c r="M119" t="s">
        <v>3828</v>
      </c>
      <c r="N119" s="60" t="s">
        <v>4122</v>
      </c>
      <c r="O119" s="60" t="s">
        <v>3828</v>
      </c>
      <c r="P119" s="60" t="s">
        <v>2348</v>
      </c>
      <c r="Q119" s="60" t="s">
        <v>2348</v>
      </c>
      <c r="R119" s="60" t="s">
        <v>3828</v>
      </c>
      <c r="S119" s="60" t="s">
        <v>3828</v>
      </c>
      <c r="T119" t="s">
        <v>3828</v>
      </c>
    </row>
    <row r="120" spans="1:20" ht="187" x14ac:dyDescent="0.2">
      <c r="A120" t="s">
        <v>478</v>
      </c>
      <c r="B120" t="s">
        <v>479</v>
      </c>
      <c r="C120" s="60" t="s">
        <v>4123</v>
      </c>
      <c r="D120" s="62" t="s">
        <v>2442</v>
      </c>
      <c r="E120" t="s">
        <v>2104</v>
      </c>
      <c r="F120" t="s">
        <v>3872</v>
      </c>
      <c r="G120" t="s">
        <v>4124</v>
      </c>
      <c r="H120" s="60" t="s">
        <v>3886</v>
      </c>
      <c r="I120" s="60" t="s">
        <v>2444</v>
      </c>
      <c r="J120" t="s">
        <v>4125</v>
      </c>
      <c r="K120" s="60" t="s">
        <v>4126</v>
      </c>
      <c r="L120" t="b">
        <v>0</v>
      </c>
      <c r="M120" t="s">
        <v>3828</v>
      </c>
      <c r="N120" s="60" t="s">
        <v>4127</v>
      </c>
      <c r="O120" s="60" t="s">
        <v>3828</v>
      </c>
      <c r="P120" s="60" t="s">
        <v>3828</v>
      </c>
      <c r="Q120" s="60" t="s">
        <v>3828</v>
      </c>
      <c r="R120" s="60" t="s">
        <v>3828</v>
      </c>
      <c r="S120" s="60" t="s">
        <v>3828</v>
      </c>
      <c r="T120" t="s">
        <v>3828</v>
      </c>
    </row>
    <row r="121" spans="1:20" ht="153" x14ac:dyDescent="0.2">
      <c r="A121" t="s">
        <v>481</v>
      </c>
      <c r="B121" t="s">
        <v>482</v>
      </c>
      <c r="C121" s="60" t="s">
        <v>2445</v>
      </c>
      <c r="D121" s="62" t="s">
        <v>2446</v>
      </c>
      <c r="E121" t="s">
        <v>2447</v>
      </c>
      <c r="F121" t="s">
        <v>3872</v>
      </c>
      <c r="G121" t="s">
        <v>2158</v>
      </c>
      <c r="H121" s="60" t="s">
        <v>3886</v>
      </c>
      <c r="I121" s="60" t="s">
        <v>2178</v>
      </c>
      <c r="J121" t="s">
        <v>3847</v>
      </c>
      <c r="K121" s="60" t="s">
        <v>4128</v>
      </c>
      <c r="L121" t="b">
        <v>1</v>
      </c>
      <c r="M121" t="s">
        <v>478</v>
      </c>
      <c r="N121" s="60" t="s">
        <v>4129</v>
      </c>
      <c r="O121" s="60" t="s">
        <v>3828</v>
      </c>
      <c r="P121" s="60" t="s">
        <v>3828</v>
      </c>
      <c r="Q121" s="60" t="s">
        <v>3828</v>
      </c>
      <c r="R121" s="60" t="s">
        <v>3828</v>
      </c>
      <c r="S121" s="60" t="s">
        <v>3828</v>
      </c>
      <c r="T121" t="s">
        <v>3828</v>
      </c>
    </row>
    <row r="122" spans="1:20" ht="153" x14ac:dyDescent="0.2">
      <c r="A122" t="s">
        <v>484</v>
      </c>
      <c r="B122" t="s">
        <v>485</v>
      </c>
      <c r="C122" s="60" t="s">
        <v>2448</v>
      </c>
      <c r="D122" s="62" t="s">
        <v>2449</v>
      </c>
      <c r="E122" t="s">
        <v>2133</v>
      </c>
      <c r="F122" t="s">
        <v>3872</v>
      </c>
      <c r="G122" t="s">
        <v>2158</v>
      </c>
      <c r="H122" s="60" t="s">
        <v>3886</v>
      </c>
      <c r="I122" s="60" t="s">
        <v>2178</v>
      </c>
      <c r="J122" t="s">
        <v>3847</v>
      </c>
      <c r="K122" s="60" t="s">
        <v>4130</v>
      </c>
      <c r="L122" t="b">
        <v>1</v>
      </c>
      <c r="M122" t="s">
        <v>478</v>
      </c>
      <c r="N122" s="60" t="s">
        <v>4129</v>
      </c>
      <c r="O122" s="60" t="s">
        <v>3828</v>
      </c>
      <c r="P122" s="60" t="s">
        <v>3828</v>
      </c>
      <c r="Q122" s="60" t="s">
        <v>3828</v>
      </c>
      <c r="R122" s="60" t="s">
        <v>3828</v>
      </c>
      <c r="S122" s="60" t="s">
        <v>3828</v>
      </c>
      <c r="T122" t="s">
        <v>3828</v>
      </c>
    </row>
    <row r="123" spans="1:20" ht="356" x14ac:dyDescent="0.2">
      <c r="A123" t="s">
        <v>486</v>
      </c>
      <c r="B123" t="s">
        <v>487</v>
      </c>
      <c r="C123" s="60" t="s">
        <v>4131</v>
      </c>
      <c r="D123" s="62" t="s">
        <v>2450</v>
      </c>
      <c r="E123" t="s">
        <v>2133</v>
      </c>
      <c r="F123" t="s">
        <v>3872</v>
      </c>
      <c r="G123" t="s">
        <v>2263</v>
      </c>
      <c r="H123" s="60" t="s">
        <v>3886</v>
      </c>
      <c r="I123" s="60" t="s">
        <v>2451</v>
      </c>
      <c r="J123" t="s">
        <v>4132</v>
      </c>
      <c r="K123" s="60" t="s">
        <v>4133</v>
      </c>
      <c r="L123" t="b">
        <v>1</v>
      </c>
      <c r="M123" t="s">
        <v>478</v>
      </c>
      <c r="N123" s="60" t="s">
        <v>4134</v>
      </c>
      <c r="O123" s="60" t="s">
        <v>3828</v>
      </c>
      <c r="P123" s="60" t="s">
        <v>3828</v>
      </c>
      <c r="Q123" s="60" t="s">
        <v>3828</v>
      </c>
      <c r="R123" s="60" t="s">
        <v>3828</v>
      </c>
      <c r="S123" s="60" t="s">
        <v>3828</v>
      </c>
      <c r="T123" t="s">
        <v>3828</v>
      </c>
    </row>
    <row r="124" spans="1:20" ht="187" x14ac:dyDescent="0.2">
      <c r="A124" t="s">
        <v>488</v>
      </c>
      <c r="B124" t="s">
        <v>514</v>
      </c>
      <c r="C124" s="60" t="s">
        <v>4135</v>
      </c>
      <c r="D124" s="62" t="s">
        <v>2452</v>
      </c>
      <c r="E124" t="s">
        <v>2104</v>
      </c>
      <c r="F124" t="s">
        <v>3872</v>
      </c>
      <c r="G124" t="s">
        <v>2119</v>
      </c>
      <c r="H124" s="60" t="s">
        <v>3881</v>
      </c>
      <c r="I124" s="60" t="s">
        <v>2453</v>
      </c>
      <c r="J124" t="s">
        <v>4136</v>
      </c>
      <c r="K124" s="60" t="s">
        <v>4137</v>
      </c>
      <c r="L124" t="b">
        <v>0</v>
      </c>
      <c r="M124" t="s">
        <v>3828</v>
      </c>
      <c r="N124" s="60" t="s">
        <v>4138</v>
      </c>
      <c r="O124" s="60" t="s">
        <v>3828</v>
      </c>
      <c r="P124" s="60" t="s">
        <v>3828</v>
      </c>
      <c r="Q124" s="60" t="s">
        <v>3828</v>
      </c>
      <c r="R124" s="60" t="s">
        <v>4139</v>
      </c>
      <c r="S124" s="60" t="s">
        <v>3828</v>
      </c>
      <c r="T124" t="s">
        <v>3828</v>
      </c>
    </row>
    <row r="125" spans="1:20" ht="272" x14ac:dyDescent="0.2">
      <c r="A125" t="s">
        <v>493</v>
      </c>
      <c r="B125" t="s">
        <v>494</v>
      </c>
      <c r="C125" s="60" t="s">
        <v>4140</v>
      </c>
      <c r="D125" s="62" t="s">
        <v>2454</v>
      </c>
      <c r="E125" t="s">
        <v>2455</v>
      </c>
      <c r="F125" t="s">
        <v>3930</v>
      </c>
      <c r="G125" t="s">
        <v>2149</v>
      </c>
      <c r="H125" s="60" t="s">
        <v>3881</v>
      </c>
      <c r="I125" s="60" t="s">
        <v>2456</v>
      </c>
      <c r="J125" t="s">
        <v>2124</v>
      </c>
      <c r="K125" s="60" t="s">
        <v>4141</v>
      </c>
      <c r="L125" t="b">
        <v>1</v>
      </c>
      <c r="M125" t="s">
        <v>488</v>
      </c>
      <c r="N125" s="60" t="s">
        <v>4142</v>
      </c>
      <c r="O125" s="60" t="s">
        <v>2457</v>
      </c>
      <c r="P125" s="60" t="s">
        <v>3828</v>
      </c>
      <c r="Q125" s="60" t="s">
        <v>3828</v>
      </c>
      <c r="R125" s="60" t="s">
        <v>2458</v>
      </c>
      <c r="S125" s="60" t="s">
        <v>3828</v>
      </c>
      <c r="T125" t="s">
        <v>3828</v>
      </c>
    </row>
    <row r="126" spans="1:20" ht="221" x14ac:dyDescent="0.2">
      <c r="A126" t="s">
        <v>496</v>
      </c>
      <c r="B126" t="s">
        <v>497</v>
      </c>
      <c r="C126" s="60" t="s">
        <v>2459</v>
      </c>
      <c r="D126" s="62" t="s">
        <v>2460</v>
      </c>
      <c r="E126" t="s">
        <v>2455</v>
      </c>
      <c r="F126" t="s">
        <v>3201</v>
      </c>
      <c r="G126" t="s">
        <v>2111</v>
      </c>
      <c r="H126" s="60" t="s">
        <v>3881</v>
      </c>
      <c r="I126" s="60" t="s">
        <v>2461</v>
      </c>
      <c r="J126" t="s">
        <v>2214</v>
      </c>
      <c r="K126" s="60" t="s">
        <v>4143</v>
      </c>
      <c r="L126" t="b">
        <v>1</v>
      </c>
      <c r="M126" t="s">
        <v>488</v>
      </c>
      <c r="N126" s="60" t="s">
        <v>3828</v>
      </c>
      <c r="O126" s="60" t="s">
        <v>3828</v>
      </c>
      <c r="P126" s="60" t="s">
        <v>3828</v>
      </c>
      <c r="Q126" s="60" t="s">
        <v>3828</v>
      </c>
      <c r="R126" s="60" t="s">
        <v>3828</v>
      </c>
      <c r="S126" s="60" t="s">
        <v>3828</v>
      </c>
      <c r="T126" t="s">
        <v>3828</v>
      </c>
    </row>
    <row r="127" spans="1:20" ht="409.6" x14ac:dyDescent="0.2">
      <c r="A127" t="s">
        <v>499</v>
      </c>
      <c r="B127" t="s">
        <v>500</v>
      </c>
      <c r="C127" s="60" t="s">
        <v>4144</v>
      </c>
      <c r="D127" s="62" t="s">
        <v>2462</v>
      </c>
      <c r="E127" t="s">
        <v>2463</v>
      </c>
      <c r="F127" t="s">
        <v>3872</v>
      </c>
      <c r="G127" t="s">
        <v>2263</v>
      </c>
      <c r="H127" s="60" t="s">
        <v>3881</v>
      </c>
      <c r="I127" s="60" t="s">
        <v>2464</v>
      </c>
      <c r="J127" t="s">
        <v>3876</v>
      </c>
      <c r="K127" s="60" t="s">
        <v>4145</v>
      </c>
      <c r="L127" t="b">
        <v>1</v>
      </c>
      <c r="M127" t="s">
        <v>488</v>
      </c>
      <c r="N127" s="60" t="s">
        <v>4146</v>
      </c>
      <c r="O127" s="60" t="s">
        <v>3828</v>
      </c>
      <c r="P127" s="60" t="s">
        <v>3828</v>
      </c>
      <c r="Q127" s="60" t="s">
        <v>3828</v>
      </c>
      <c r="R127" s="60" t="s">
        <v>2465</v>
      </c>
      <c r="S127" s="60" t="s">
        <v>3828</v>
      </c>
      <c r="T127" t="s">
        <v>3828</v>
      </c>
    </row>
    <row r="128" spans="1:20" ht="170" x14ac:dyDescent="0.2">
      <c r="A128" t="s">
        <v>504</v>
      </c>
      <c r="B128" t="s">
        <v>505</v>
      </c>
      <c r="C128" s="60" t="s">
        <v>4147</v>
      </c>
      <c r="D128" s="62" t="s">
        <v>2466</v>
      </c>
      <c r="E128" t="s">
        <v>2463</v>
      </c>
      <c r="F128" t="s">
        <v>3848</v>
      </c>
      <c r="G128" t="s">
        <v>2106</v>
      </c>
      <c r="H128" s="60" t="s">
        <v>3881</v>
      </c>
      <c r="I128" s="60" t="s">
        <v>2467</v>
      </c>
      <c r="J128" t="s">
        <v>3847</v>
      </c>
      <c r="K128" s="60" t="s">
        <v>506</v>
      </c>
      <c r="L128" t="b">
        <v>1</v>
      </c>
      <c r="M128" t="s">
        <v>488</v>
      </c>
      <c r="N128" s="60" t="s">
        <v>2468</v>
      </c>
      <c r="O128" s="60" t="s">
        <v>3828</v>
      </c>
      <c r="P128" s="60" t="s">
        <v>3828</v>
      </c>
      <c r="Q128" s="60" t="s">
        <v>3828</v>
      </c>
      <c r="R128" s="60" t="s">
        <v>2469</v>
      </c>
      <c r="S128" s="60" t="s">
        <v>3828</v>
      </c>
      <c r="T128" t="s">
        <v>3828</v>
      </c>
    </row>
    <row r="129" spans="1:20" ht="136" x14ac:dyDescent="0.2">
      <c r="A129" t="s">
        <v>507</v>
      </c>
      <c r="B129" t="s">
        <v>508</v>
      </c>
      <c r="C129" s="60" t="s">
        <v>2470</v>
      </c>
      <c r="D129" s="62" t="s">
        <v>2471</v>
      </c>
      <c r="E129" t="s">
        <v>2463</v>
      </c>
      <c r="F129" t="s">
        <v>3872</v>
      </c>
      <c r="G129" t="s">
        <v>2106</v>
      </c>
      <c r="H129" s="60" t="s">
        <v>3881</v>
      </c>
      <c r="I129" s="60" t="s">
        <v>2472</v>
      </c>
      <c r="J129" t="s">
        <v>2124</v>
      </c>
      <c r="K129" s="60" t="s">
        <v>4148</v>
      </c>
      <c r="L129" t="b">
        <v>1</v>
      </c>
      <c r="M129" t="s">
        <v>488</v>
      </c>
      <c r="N129" s="60" t="s">
        <v>3828</v>
      </c>
      <c r="O129" s="60" t="s">
        <v>2473</v>
      </c>
      <c r="P129" s="60" t="s">
        <v>3828</v>
      </c>
      <c r="Q129" s="60" t="s">
        <v>3828</v>
      </c>
      <c r="R129" s="60" t="s">
        <v>2469</v>
      </c>
      <c r="S129" s="60" t="s">
        <v>3828</v>
      </c>
      <c r="T129" t="s">
        <v>3828</v>
      </c>
    </row>
    <row r="130" spans="1:20" ht="153" x14ac:dyDescent="0.2">
      <c r="A130" t="s">
        <v>510</v>
      </c>
      <c r="B130" t="s">
        <v>511</v>
      </c>
      <c r="C130" s="60" t="s">
        <v>2474</v>
      </c>
      <c r="D130" s="62" t="s">
        <v>2475</v>
      </c>
      <c r="E130" t="s">
        <v>2463</v>
      </c>
      <c r="F130" t="s">
        <v>3201</v>
      </c>
      <c r="G130" t="s">
        <v>2111</v>
      </c>
      <c r="H130" s="60" t="s">
        <v>3881</v>
      </c>
      <c r="I130" s="60" t="s">
        <v>2476</v>
      </c>
      <c r="J130" t="s">
        <v>3847</v>
      </c>
      <c r="K130" s="60" t="s">
        <v>4149</v>
      </c>
      <c r="L130" t="b">
        <v>1</v>
      </c>
      <c r="M130" t="s">
        <v>488</v>
      </c>
      <c r="N130" s="60" t="s">
        <v>2477</v>
      </c>
      <c r="O130" s="60" t="s">
        <v>3828</v>
      </c>
      <c r="P130" s="60" t="s">
        <v>4150</v>
      </c>
      <c r="Q130" s="60" t="s">
        <v>3828</v>
      </c>
      <c r="R130" s="60" t="s">
        <v>2469</v>
      </c>
      <c r="S130" s="60" t="s">
        <v>3828</v>
      </c>
      <c r="T130" t="s">
        <v>3828</v>
      </c>
    </row>
    <row r="131" spans="1:20" ht="409.6" x14ac:dyDescent="0.2">
      <c r="A131" t="s">
        <v>513</v>
      </c>
      <c r="B131" t="s">
        <v>515</v>
      </c>
      <c r="C131" s="60" t="s">
        <v>4151</v>
      </c>
      <c r="D131" s="62" t="s">
        <v>4152</v>
      </c>
      <c r="E131" t="s">
        <v>4153</v>
      </c>
      <c r="F131" t="s">
        <v>3909</v>
      </c>
      <c r="G131" t="s">
        <v>2106</v>
      </c>
      <c r="H131" s="60" t="s">
        <v>3881</v>
      </c>
      <c r="I131" s="60"/>
      <c r="J131" t="s">
        <v>3876</v>
      </c>
      <c r="K131" s="60" t="s">
        <v>4154</v>
      </c>
      <c r="L131" t="b">
        <v>1</v>
      </c>
      <c r="M131" t="s">
        <v>488</v>
      </c>
      <c r="N131" s="60" t="s">
        <v>3190</v>
      </c>
      <c r="O131" s="60" t="s">
        <v>3828</v>
      </c>
      <c r="P131" s="60" t="s">
        <v>3828</v>
      </c>
      <c r="Q131" s="60" t="s">
        <v>3828</v>
      </c>
      <c r="R131" s="60" t="s">
        <v>3828</v>
      </c>
      <c r="S131" s="60" t="s">
        <v>3828</v>
      </c>
      <c r="T131" t="s">
        <v>3828</v>
      </c>
    </row>
    <row r="132" spans="1:20" ht="372" x14ac:dyDescent="0.2">
      <c r="A132" t="s">
        <v>517</v>
      </c>
      <c r="B132" t="s">
        <v>518</v>
      </c>
      <c r="C132" s="60" t="s">
        <v>4155</v>
      </c>
      <c r="D132" s="62" t="s">
        <v>4156</v>
      </c>
      <c r="E132" t="s">
        <v>4157</v>
      </c>
      <c r="F132" t="s">
        <v>3872</v>
      </c>
      <c r="G132" t="s">
        <v>2106</v>
      </c>
      <c r="H132" s="60" t="s">
        <v>3881</v>
      </c>
      <c r="I132" s="60"/>
      <c r="J132" t="s">
        <v>4158</v>
      </c>
      <c r="K132" s="60" t="s">
        <v>4159</v>
      </c>
      <c r="L132" t="b">
        <v>1</v>
      </c>
      <c r="M132" t="s">
        <v>488</v>
      </c>
      <c r="N132" s="60" t="s">
        <v>4160</v>
      </c>
      <c r="O132" s="60" t="s">
        <v>3828</v>
      </c>
      <c r="P132" s="60" t="s">
        <v>3828</v>
      </c>
      <c r="Q132" s="60" t="s">
        <v>3828</v>
      </c>
      <c r="R132" s="60" t="s">
        <v>3828</v>
      </c>
      <c r="S132" s="60" t="s">
        <v>3828</v>
      </c>
      <c r="T132" t="s">
        <v>3828</v>
      </c>
    </row>
    <row r="133" spans="1:20" ht="187" x14ac:dyDescent="0.2">
      <c r="A133" t="s">
        <v>520</v>
      </c>
      <c r="B133" t="s">
        <v>521</v>
      </c>
      <c r="C133" s="60" t="s">
        <v>4161</v>
      </c>
      <c r="D133" s="62" t="s">
        <v>4162</v>
      </c>
      <c r="E133" t="s">
        <v>4163</v>
      </c>
      <c r="F133" t="s">
        <v>3872</v>
      </c>
      <c r="G133" t="s">
        <v>2106</v>
      </c>
      <c r="H133" s="60" t="s">
        <v>3881</v>
      </c>
      <c r="I133" s="60"/>
      <c r="J133" t="s">
        <v>3847</v>
      </c>
      <c r="K133" s="60" t="s">
        <v>4164</v>
      </c>
      <c r="L133" t="b">
        <v>1</v>
      </c>
      <c r="M133" t="s">
        <v>488</v>
      </c>
      <c r="N133" s="60" t="s">
        <v>4165</v>
      </c>
      <c r="O133" s="60" t="s">
        <v>3828</v>
      </c>
      <c r="P133" s="60" t="s">
        <v>3828</v>
      </c>
      <c r="Q133" s="60" t="s">
        <v>3828</v>
      </c>
      <c r="R133" s="60" t="s">
        <v>3828</v>
      </c>
      <c r="S133" s="60" t="s">
        <v>3828</v>
      </c>
      <c r="T133" t="s">
        <v>3828</v>
      </c>
    </row>
    <row r="134" spans="1:20" ht="119" x14ac:dyDescent="0.2">
      <c r="A134" t="s">
        <v>523</v>
      </c>
      <c r="B134" t="s">
        <v>524</v>
      </c>
      <c r="C134" s="60" t="s">
        <v>4166</v>
      </c>
      <c r="D134" s="62" t="s">
        <v>2478</v>
      </c>
      <c r="E134" t="s">
        <v>2104</v>
      </c>
      <c r="F134" t="s">
        <v>3891</v>
      </c>
      <c r="G134" t="s">
        <v>2119</v>
      </c>
      <c r="H134" s="60" t="s">
        <v>3846</v>
      </c>
      <c r="I134" s="60" t="s">
        <v>2479</v>
      </c>
      <c r="J134" t="s">
        <v>3847</v>
      </c>
      <c r="K134" s="60" t="s">
        <v>4167</v>
      </c>
      <c r="L134" t="b">
        <v>0</v>
      </c>
      <c r="M134" t="s">
        <v>3828</v>
      </c>
      <c r="N134" s="60" t="s">
        <v>4168</v>
      </c>
      <c r="O134" s="60" t="s">
        <v>3828</v>
      </c>
      <c r="P134" s="60" t="s">
        <v>3828</v>
      </c>
      <c r="Q134" s="60" t="s">
        <v>3828</v>
      </c>
      <c r="R134" s="60" t="s">
        <v>3828</v>
      </c>
      <c r="S134" s="60" t="s">
        <v>3828</v>
      </c>
      <c r="T134" t="s">
        <v>3828</v>
      </c>
    </row>
    <row r="135" spans="1:20" ht="136" x14ac:dyDescent="0.2">
      <c r="A135" t="s">
        <v>527</v>
      </c>
      <c r="B135" t="s">
        <v>528</v>
      </c>
      <c r="C135" s="60" t="s">
        <v>4169</v>
      </c>
      <c r="D135" s="62" t="s">
        <v>2480</v>
      </c>
      <c r="E135" t="s">
        <v>2105</v>
      </c>
      <c r="F135" t="s">
        <v>3969</v>
      </c>
      <c r="G135" t="s">
        <v>2158</v>
      </c>
      <c r="H135" s="60" t="s">
        <v>3846</v>
      </c>
      <c r="I135" s="60" t="s">
        <v>2481</v>
      </c>
      <c r="J135" t="s">
        <v>3847</v>
      </c>
      <c r="K135" s="60" t="s">
        <v>526</v>
      </c>
      <c r="L135" t="b">
        <v>1</v>
      </c>
      <c r="M135" t="s">
        <v>523</v>
      </c>
      <c r="N135" s="60" t="s">
        <v>4096</v>
      </c>
      <c r="O135" s="60" t="s">
        <v>3828</v>
      </c>
      <c r="P135" s="60" t="s">
        <v>3828</v>
      </c>
      <c r="Q135" s="60" t="s">
        <v>3828</v>
      </c>
      <c r="R135" s="60" t="s">
        <v>3828</v>
      </c>
      <c r="S135" s="60" t="s">
        <v>3828</v>
      </c>
      <c r="T135" t="s">
        <v>3828</v>
      </c>
    </row>
    <row r="136" spans="1:20" ht="153" x14ac:dyDescent="0.2">
      <c r="A136" t="s">
        <v>529</v>
      </c>
      <c r="B136" t="s">
        <v>530</v>
      </c>
      <c r="C136" s="60" t="s">
        <v>4170</v>
      </c>
      <c r="D136" s="62" t="s">
        <v>2482</v>
      </c>
      <c r="E136" t="s">
        <v>2105</v>
      </c>
      <c r="F136" t="s">
        <v>3880</v>
      </c>
      <c r="G136" t="s">
        <v>2106</v>
      </c>
      <c r="H136" s="60" t="s">
        <v>3846</v>
      </c>
      <c r="I136" s="60" t="s">
        <v>2483</v>
      </c>
      <c r="J136" t="s">
        <v>3847</v>
      </c>
      <c r="K136" s="60" t="s">
        <v>526</v>
      </c>
      <c r="L136" t="b">
        <v>1</v>
      </c>
      <c r="M136" t="s">
        <v>523</v>
      </c>
      <c r="N136" s="60" t="s">
        <v>3828</v>
      </c>
      <c r="O136" s="60" t="s">
        <v>3828</v>
      </c>
      <c r="P136" s="60" t="s">
        <v>3828</v>
      </c>
      <c r="Q136" s="60" t="s">
        <v>3828</v>
      </c>
      <c r="R136" s="60" t="s">
        <v>3828</v>
      </c>
      <c r="S136" s="60" t="s">
        <v>3828</v>
      </c>
      <c r="T136" t="s">
        <v>3828</v>
      </c>
    </row>
    <row r="137" spans="1:20" ht="170" x14ac:dyDescent="0.2">
      <c r="A137" t="s">
        <v>531</v>
      </c>
      <c r="B137" t="s">
        <v>532</v>
      </c>
      <c r="C137" s="60" t="s">
        <v>2484</v>
      </c>
      <c r="D137" s="62" t="s">
        <v>2485</v>
      </c>
      <c r="E137" t="s">
        <v>2105</v>
      </c>
      <c r="F137" t="s">
        <v>3201</v>
      </c>
      <c r="G137" t="s">
        <v>2111</v>
      </c>
      <c r="H137" s="60" t="s">
        <v>3846</v>
      </c>
      <c r="I137" s="60" t="s">
        <v>2479</v>
      </c>
      <c r="J137" t="s">
        <v>3847</v>
      </c>
      <c r="K137" s="60" t="s">
        <v>526</v>
      </c>
      <c r="L137" t="b">
        <v>1</v>
      </c>
      <c r="M137" t="s">
        <v>523</v>
      </c>
      <c r="N137" s="60" t="s">
        <v>3828</v>
      </c>
      <c r="O137" s="60" t="s">
        <v>3828</v>
      </c>
      <c r="P137" s="60" t="s">
        <v>3828</v>
      </c>
      <c r="Q137" s="60" t="s">
        <v>3828</v>
      </c>
      <c r="R137" s="60" t="s">
        <v>3828</v>
      </c>
      <c r="S137" s="60" t="s">
        <v>3828</v>
      </c>
      <c r="T137" t="s">
        <v>3828</v>
      </c>
    </row>
    <row r="138" spans="1:20" ht="170" x14ac:dyDescent="0.2">
      <c r="A138" t="s">
        <v>533</v>
      </c>
      <c r="B138" t="s">
        <v>534</v>
      </c>
      <c r="C138" s="60" t="s">
        <v>2486</v>
      </c>
      <c r="D138" s="62" t="s">
        <v>2487</v>
      </c>
      <c r="E138" t="s">
        <v>2105</v>
      </c>
      <c r="F138" t="s">
        <v>3960</v>
      </c>
      <c r="G138" t="s">
        <v>2106</v>
      </c>
      <c r="H138" s="60" t="s">
        <v>3846</v>
      </c>
      <c r="I138" s="60" t="s">
        <v>2488</v>
      </c>
      <c r="J138" t="s">
        <v>3847</v>
      </c>
      <c r="K138" s="60" t="s">
        <v>526</v>
      </c>
      <c r="L138" t="b">
        <v>1</v>
      </c>
      <c r="M138" t="s">
        <v>523</v>
      </c>
      <c r="N138" s="60" t="s">
        <v>4171</v>
      </c>
      <c r="O138" s="60" t="s">
        <v>3828</v>
      </c>
      <c r="P138" s="60" t="s">
        <v>3828</v>
      </c>
      <c r="Q138" s="60" t="s">
        <v>3828</v>
      </c>
      <c r="R138" s="60" t="s">
        <v>3828</v>
      </c>
      <c r="S138" s="60" t="s">
        <v>3828</v>
      </c>
      <c r="T138" t="s">
        <v>3828</v>
      </c>
    </row>
    <row r="139" spans="1:20" ht="323" x14ac:dyDescent="0.2">
      <c r="A139" t="s">
        <v>537</v>
      </c>
      <c r="B139" t="s">
        <v>538</v>
      </c>
      <c r="C139" s="60" t="s">
        <v>4172</v>
      </c>
      <c r="D139" s="62" t="s">
        <v>2489</v>
      </c>
      <c r="E139" t="s">
        <v>2104</v>
      </c>
      <c r="F139" t="s">
        <v>4006</v>
      </c>
      <c r="G139" t="s">
        <v>2319</v>
      </c>
      <c r="H139" s="60" t="s">
        <v>4173</v>
      </c>
      <c r="I139" s="60" t="s">
        <v>2490</v>
      </c>
      <c r="J139" t="s">
        <v>3876</v>
      </c>
      <c r="K139" s="60" t="s">
        <v>4174</v>
      </c>
      <c r="L139" t="b">
        <v>0</v>
      </c>
      <c r="M139" t="s">
        <v>3828</v>
      </c>
      <c r="N139" s="60" t="s">
        <v>4175</v>
      </c>
      <c r="O139" s="60" t="s">
        <v>3828</v>
      </c>
      <c r="P139" s="60" t="s">
        <v>3828</v>
      </c>
      <c r="Q139" s="60" t="s">
        <v>3828</v>
      </c>
      <c r="R139" s="60" t="s">
        <v>3828</v>
      </c>
      <c r="S139" s="60" t="s">
        <v>3828</v>
      </c>
      <c r="T139" t="b">
        <v>1</v>
      </c>
    </row>
    <row r="140" spans="1:20" ht="238" x14ac:dyDescent="0.2">
      <c r="A140" t="s">
        <v>542</v>
      </c>
      <c r="B140" t="s">
        <v>543</v>
      </c>
      <c r="C140" s="60" t="s">
        <v>2491</v>
      </c>
      <c r="D140" s="62" t="s">
        <v>2492</v>
      </c>
      <c r="E140" t="s">
        <v>2104</v>
      </c>
      <c r="F140" t="s">
        <v>3960</v>
      </c>
      <c r="G140" t="s">
        <v>2263</v>
      </c>
      <c r="H140" s="60" t="s">
        <v>3874</v>
      </c>
      <c r="I140" s="60" t="s">
        <v>4176</v>
      </c>
      <c r="J140" t="s">
        <v>4177</v>
      </c>
      <c r="K140" s="60" t="s">
        <v>4178</v>
      </c>
      <c r="L140" t="b">
        <v>0</v>
      </c>
      <c r="M140" t="s">
        <v>3828</v>
      </c>
      <c r="N140" s="60" t="s">
        <v>4179</v>
      </c>
      <c r="O140" s="60" t="s">
        <v>3828</v>
      </c>
      <c r="P140" s="60" t="s">
        <v>3828</v>
      </c>
      <c r="Q140" s="60" t="s">
        <v>3828</v>
      </c>
      <c r="R140" s="60" t="s">
        <v>3828</v>
      </c>
      <c r="S140" s="60" t="s">
        <v>3828</v>
      </c>
      <c r="T140" t="s">
        <v>3828</v>
      </c>
    </row>
    <row r="141" spans="1:20" ht="238" x14ac:dyDescent="0.2">
      <c r="A141" t="s">
        <v>545</v>
      </c>
      <c r="B141" t="s">
        <v>546</v>
      </c>
      <c r="C141" s="60" t="s">
        <v>4180</v>
      </c>
      <c r="D141" s="62" t="s">
        <v>2494</v>
      </c>
      <c r="E141" t="s">
        <v>2495</v>
      </c>
      <c r="F141" t="s">
        <v>3848</v>
      </c>
      <c r="G141" t="s">
        <v>2106</v>
      </c>
      <c r="H141" s="60" t="s">
        <v>3874</v>
      </c>
      <c r="I141" s="60" t="s">
        <v>4181</v>
      </c>
      <c r="J141" t="s">
        <v>3847</v>
      </c>
      <c r="K141" s="60" t="s">
        <v>4182</v>
      </c>
      <c r="L141" t="b">
        <v>1</v>
      </c>
      <c r="M141" t="s">
        <v>542</v>
      </c>
      <c r="N141" s="60" t="s">
        <v>4183</v>
      </c>
      <c r="O141" s="60" t="s">
        <v>3828</v>
      </c>
      <c r="P141" s="60" t="s">
        <v>3828</v>
      </c>
      <c r="Q141" s="60" t="s">
        <v>3828</v>
      </c>
      <c r="R141" s="60" t="s">
        <v>3828</v>
      </c>
      <c r="S141" s="60" t="s">
        <v>3828</v>
      </c>
      <c r="T141" t="s">
        <v>3828</v>
      </c>
    </row>
    <row r="142" spans="1:20" ht="204" x14ac:dyDescent="0.2">
      <c r="A142" t="s">
        <v>547</v>
      </c>
      <c r="B142" t="s">
        <v>548</v>
      </c>
      <c r="C142" s="60" t="s">
        <v>2496</v>
      </c>
      <c r="D142" s="62" t="s">
        <v>2497</v>
      </c>
      <c r="E142" t="s">
        <v>2495</v>
      </c>
      <c r="F142" t="s">
        <v>3865</v>
      </c>
      <c r="G142" t="s">
        <v>2106</v>
      </c>
      <c r="H142" s="60" t="s">
        <v>3874</v>
      </c>
      <c r="I142" s="60" t="s">
        <v>2493</v>
      </c>
      <c r="J142" t="s">
        <v>4177</v>
      </c>
      <c r="K142" s="60" t="s">
        <v>4184</v>
      </c>
      <c r="L142" t="b">
        <v>1</v>
      </c>
      <c r="M142" t="s">
        <v>542</v>
      </c>
      <c r="N142" s="60" t="s">
        <v>2321</v>
      </c>
      <c r="O142" s="60" t="s">
        <v>3828</v>
      </c>
      <c r="P142" s="60" t="s">
        <v>3828</v>
      </c>
      <c r="Q142" s="60" t="s">
        <v>3828</v>
      </c>
      <c r="R142" s="60" t="s">
        <v>3828</v>
      </c>
      <c r="S142" s="60" t="s">
        <v>3828</v>
      </c>
      <c r="T142" t="s">
        <v>3828</v>
      </c>
    </row>
    <row r="143" spans="1:20" ht="306" x14ac:dyDescent="0.2">
      <c r="A143" t="s">
        <v>550</v>
      </c>
      <c r="B143" t="s">
        <v>551</v>
      </c>
      <c r="C143" s="60" t="s">
        <v>4185</v>
      </c>
      <c r="D143" s="62" t="s">
        <v>2498</v>
      </c>
      <c r="E143" t="s">
        <v>2104</v>
      </c>
      <c r="F143" t="s">
        <v>3872</v>
      </c>
      <c r="G143" t="s">
        <v>4186</v>
      </c>
      <c r="H143" s="60" t="s">
        <v>4187</v>
      </c>
      <c r="I143" s="60" t="s">
        <v>4188</v>
      </c>
      <c r="J143" t="s">
        <v>4189</v>
      </c>
      <c r="K143" s="60" t="s">
        <v>4190</v>
      </c>
      <c r="L143" t="b">
        <v>0</v>
      </c>
      <c r="M143" t="s">
        <v>3828</v>
      </c>
      <c r="N143" s="60" t="s">
        <v>4191</v>
      </c>
      <c r="O143" s="60" t="s">
        <v>3828</v>
      </c>
      <c r="P143" s="60" t="s">
        <v>4192</v>
      </c>
      <c r="Q143" s="60" t="s">
        <v>4192</v>
      </c>
      <c r="R143" s="60" t="s">
        <v>4193</v>
      </c>
      <c r="S143" s="60" t="s">
        <v>3828</v>
      </c>
      <c r="T143" t="s">
        <v>3828</v>
      </c>
    </row>
    <row r="144" spans="1:20" ht="255" x14ac:dyDescent="0.2">
      <c r="A144" t="s">
        <v>555</v>
      </c>
      <c r="B144" t="s">
        <v>556</v>
      </c>
      <c r="C144" s="60" t="s">
        <v>2501</v>
      </c>
      <c r="D144" s="62" t="s">
        <v>2502</v>
      </c>
      <c r="E144" t="s">
        <v>2495</v>
      </c>
      <c r="F144" t="s">
        <v>3891</v>
      </c>
      <c r="G144" t="s">
        <v>2158</v>
      </c>
      <c r="H144" s="60" t="s">
        <v>4187</v>
      </c>
      <c r="I144" s="60" t="s">
        <v>2503</v>
      </c>
      <c r="J144" t="s">
        <v>4125</v>
      </c>
      <c r="K144" s="60" t="s">
        <v>559</v>
      </c>
      <c r="L144" t="b">
        <v>1</v>
      </c>
      <c r="M144" t="s">
        <v>550</v>
      </c>
      <c r="N144" s="60" t="s">
        <v>3828</v>
      </c>
      <c r="O144" s="60" t="s">
        <v>3828</v>
      </c>
      <c r="P144" s="60" t="s">
        <v>2500</v>
      </c>
      <c r="Q144" s="60" t="s">
        <v>3828</v>
      </c>
      <c r="R144" s="60" t="s">
        <v>3828</v>
      </c>
      <c r="S144" s="60" t="s">
        <v>3828</v>
      </c>
      <c r="T144" t="s">
        <v>3828</v>
      </c>
    </row>
    <row r="145" spans="1:20" ht="238" x14ac:dyDescent="0.2">
      <c r="A145" t="s">
        <v>560</v>
      </c>
      <c r="B145" t="s">
        <v>561</v>
      </c>
      <c r="C145" s="60" t="s">
        <v>4194</v>
      </c>
      <c r="D145" s="62" t="s">
        <v>2504</v>
      </c>
      <c r="E145" t="s">
        <v>2495</v>
      </c>
      <c r="F145" t="s">
        <v>3914</v>
      </c>
      <c r="G145" t="s">
        <v>2263</v>
      </c>
      <c r="H145" s="60" t="s">
        <v>4187</v>
      </c>
      <c r="I145" s="60" t="s">
        <v>2505</v>
      </c>
      <c r="J145" t="s">
        <v>3847</v>
      </c>
      <c r="K145" s="60" t="s">
        <v>4195</v>
      </c>
      <c r="L145" t="b">
        <v>1</v>
      </c>
      <c r="M145" t="s">
        <v>550</v>
      </c>
      <c r="N145" s="60" t="s">
        <v>2506</v>
      </c>
      <c r="O145" s="60" t="s">
        <v>3828</v>
      </c>
      <c r="P145" s="60" t="s">
        <v>4192</v>
      </c>
      <c r="Q145" s="60" t="s">
        <v>3828</v>
      </c>
      <c r="R145" s="60" t="s">
        <v>3828</v>
      </c>
      <c r="S145" s="60" t="s">
        <v>3828</v>
      </c>
      <c r="T145" t="s">
        <v>3828</v>
      </c>
    </row>
    <row r="146" spans="1:20" ht="136" x14ac:dyDescent="0.2">
      <c r="A146" t="s">
        <v>564</v>
      </c>
      <c r="B146" t="s">
        <v>565</v>
      </c>
      <c r="C146" s="60" t="s">
        <v>2507</v>
      </c>
      <c r="D146" s="62" t="s">
        <v>2508</v>
      </c>
      <c r="E146" t="s">
        <v>2495</v>
      </c>
      <c r="F146" t="s">
        <v>3954</v>
      </c>
      <c r="G146" t="s">
        <v>2263</v>
      </c>
      <c r="H146" s="60" t="s">
        <v>4187</v>
      </c>
      <c r="I146" s="60" t="s">
        <v>2509</v>
      </c>
      <c r="J146" t="s">
        <v>4196</v>
      </c>
      <c r="K146" s="60" t="s">
        <v>554</v>
      </c>
      <c r="L146" t="b">
        <v>1</v>
      </c>
      <c r="M146" t="s">
        <v>550</v>
      </c>
      <c r="N146" s="60" t="s">
        <v>3828</v>
      </c>
      <c r="O146" s="60" t="s">
        <v>3828</v>
      </c>
      <c r="P146" s="60" t="s">
        <v>2500</v>
      </c>
      <c r="Q146" s="60" t="s">
        <v>3828</v>
      </c>
      <c r="R146" s="60" t="s">
        <v>3828</v>
      </c>
      <c r="S146" s="60" t="s">
        <v>3828</v>
      </c>
      <c r="T146" t="s">
        <v>3828</v>
      </c>
    </row>
    <row r="147" spans="1:20" ht="409.6" x14ac:dyDescent="0.2">
      <c r="A147" t="s">
        <v>568</v>
      </c>
      <c r="B147" t="s">
        <v>569</v>
      </c>
      <c r="C147" s="60" t="s">
        <v>4197</v>
      </c>
      <c r="D147" s="62" t="s">
        <v>2510</v>
      </c>
      <c r="E147" t="s">
        <v>2495</v>
      </c>
      <c r="F147" t="s">
        <v>4198</v>
      </c>
      <c r="G147" t="s">
        <v>3873</v>
      </c>
      <c r="H147" s="60" t="s">
        <v>4187</v>
      </c>
      <c r="I147" s="60" t="s">
        <v>2511</v>
      </c>
      <c r="J147" t="s">
        <v>4132</v>
      </c>
      <c r="K147" s="60" t="s">
        <v>4199</v>
      </c>
      <c r="L147" t="b">
        <v>1</v>
      </c>
      <c r="M147" t="s">
        <v>550</v>
      </c>
      <c r="N147" s="60" t="s">
        <v>2506</v>
      </c>
      <c r="O147" s="60" t="s">
        <v>3828</v>
      </c>
      <c r="P147" s="60" t="s">
        <v>4192</v>
      </c>
      <c r="Q147" s="60" t="s">
        <v>3828</v>
      </c>
      <c r="R147" s="60" t="s">
        <v>3828</v>
      </c>
      <c r="S147" s="60" t="s">
        <v>3828</v>
      </c>
      <c r="T147" t="s">
        <v>3828</v>
      </c>
    </row>
    <row r="148" spans="1:20" ht="404" x14ac:dyDescent="0.2">
      <c r="A148" t="s">
        <v>572</v>
      </c>
      <c r="B148" t="s">
        <v>573</v>
      </c>
      <c r="C148" s="60" t="s">
        <v>2512</v>
      </c>
      <c r="D148" s="62" t="s">
        <v>2513</v>
      </c>
      <c r="E148" t="s">
        <v>2104</v>
      </c>
      <c r="F148" t="s">
        <v>4200</v>
      </c>
      <c r="G148" t="s">
        <v>2263</v>
      </c>
      <c r="H148" s="60" t="s">
        <v>3923</v>
      </c>
      <c r="I148" s="60" t="s">
        <v>2514</v>
      </c>
      <c r="J148" t="s">
        <v>4201</v>
      </c>
      <c r="K148" s="60" t="s">
        <v>4202</v>
      </c>
      <c r="L148" t="b">
        <v>0</v>
      </c>
      <c r="M148" t="s">
        <v>3828</v>
      </c>
      <c r="N148" s="60" t="s">
        <v>4203</v>
      </c>
      <c r="O148" s="60" t="s">
        <v>2515</v>
      </c>
      <c r="P148" s="60" t="s">
        <v>3828</v>
      </c>
      <c r="Q148" s="60" t="s">
        <v>3828</v>
      </c>
      <c r="R148" s="60" t="s">
        <v>3828</v>
      </c>
      <c r="S148" s="60" t="s">
        <v>3828</v>
      </c>
      <c r="T148" t="s">
        <v>3828</v>
      </c>
    </row>
    <row r="149" spans="1:20" ht="372" x14ac:dyDescent="0.2">
      <c r="A149" t="s">
        <v>577</v>
      </c>
      <c r="B149" t="s">
        <v>578</v>
      </c>
      <c r="C149" s="60" t="s">
        <v>4204</v>
      </c>
      <c r="D149" s="62" t="s">
        <v>2516</v>
      </c>
      <c r="E149" t="s">
        <v>2104</v>
      </c>
      <c r="F149" t="s">
        <v>3872</v>
      </c>
      <c r="G149" t="s">
        <v>4124</v>
      </c>
      <c r="H149" s="60" t="s">
        <v>3886</v>
      </c>
      <c r="I149" s="60" t="s">
        <v>4205</v>
      </c>
      <c r="J149" t="s">
        <v>4047</v>
      </c>
      <c r="K149" s="60" t="s">
        <v>4048</v>
      </c>
      <c r="L149" t="b">
        <v>0</v>
      </c>
      <c r="M149" t="s">
        <v>3828</v>
      </c>
      <c r="N149" s="60" t="s">
        <v>4206</v>
      </c>
      <c r="O149" s="60" t="s">
        <v>3828</v>
      </c>
      <c r="P149" s="60" t="s">
        <v>3828</v>
      </c>
      <c r="Q149" s="60" t="s">
        <v>3828</v>
      </c>
      <c r="R149" s="60" t="s">
        <v>3828</v>
      </c>
      <c r="S149" s="60" t="s">
        <v>3828</v>
      </c>
      <c r="T149" t="s">
        <v>3828</v>
      </c>
    </row>
    <row r="150" spans="1:20" ht="221" x14ac:dyDescent="0.2">
      <c r="A150" t="s">
        <v>579</v>
      </c>
      <c r="B150" t="s">
        <v>580</v>
      </c>
      <c r="C150" s="60" t="s">
        <v>4207</v>
      </c>
      <c r="D150" s="62" t="s">
        <v>2517</v>
      </c>
      <c r="E150" t="s">
        <v>2104</v>
      </c>
      <c r="F150" t="s">
        <v>3872</v>
      </c>
      <c r="G150" t="s">
        <v>3885</v>
      </c>
      <c r="H150" s="60" t="s">
        <v>3886</v>
      </c>
      <c r="I150" s="60" t="s">
        <v>4208</v>
      </c>
      <c r="J150" t="s">
        <v>3876</v>
      </c>
      <c r="K150" s="60" t="s">
        <v>3888</v>
      </c>
      <c r="L150" t="b">
        <v>0</v>
      </c>
      <c r="M150" t="s">
        <v>3828</v>
      </c>
      <c r="N150" s="60" t="s">
        <v>3906</v>
      </c>
      <c r="O150" s="60" t="s">
        <v>2518</v>
      </c>
      <c r="P150" s="60" t="s">
        <v>3828</v>
      </c>
      <c r="Q150" s="60" t="s">
        <v>3828</v>
      </c>
      <c r="R150" s="60" t="s">
        <v>3828</v>
      </c>
      <c r="S150" s="60" t="s">
        <v>3828</v>
      </c>
      <c r="T150" t="s">
        <v>3828</v>
      </c>
    </row>
    <row r="151" spans="1:20" ht="221" x14ac:dyDescent="0.2">
      <c r="A151" t="s">
        <v>581</v>
      </c>
      <c r="B151" t="s">
        <v>582</v>
      </c>
      <c r="C151" s="60" t="s">
        <v>4209</v>
      </c>
      <c r="D151" s="62" t="s">
        <v>2519</v>
      </c>
      <c r="E151" t="s">
        <v>2104</v>
      </c>
      <c r="F151" t="s">
        <v>3872</v>
      </c>
      <c r="G151" t="s">
        <v>2443</v>
      </c>
      <c r="H151" s="60" t="s">
        <v>3886</v>
      </c>
      <c r="I151" s="60" t="s">
        <v>2520</v>
      </c>
      <c r="J151" t="s">
        <v>4210</v>
      </c>
      <c r="K151" s="60" t="s">
        <v>4211</v>
      </c>
      <c r="L151" t="b">
        <v>0</v>
      </c>
      <c r="M151" t="s">
        <v>3828</v>
      </c>
      <c r="N151" s="60" t="s">
        <v>4212</v>
      </c>
      <c r="O151" s="60" t="s">
        <v>3828</v>
      </c>
      <c r="P151" s="60" t="s">
        <v>3828</v>
      </c>
      <c r="Q151" s="60" t="s">
        <v>3828</v>
      </c>
      <c r="R151" s="60" t="s">
        <v>3828</v>
      </c>
      <c r="S151" s="60" t="s">
        <v>3828</v>
      </c>
      <c r="T151" t="s">
        <v>3828</v>
      </c>
    </row>
    <row r="152" spans="1:20" ht="221" x14ac:dyDescent="0.2">
      <c r="A152" t="s">
        <v>586</v>
      </c>
      <c r="B152" t="s">
        <v>587</v>
      </c>
      <c r="C152" s="60" t="s">
        <v>2521</v>
      </c>
      <c r="D152" s="62" t="s">
        <v>2522</v>
      </c>
      <c r="E152" t="s">
        <v>2133</v>
      </c>
      <c r="F152" t="s">
        <v>3872</v>
      </c>
      <c r="G152" t="s">
        <v>2263</v>
      </c>
      <c r="H152" s="60" t="s">
        <v>3886</v>
      </c>
      <c r="I152" s="60" t="s">
        <v>2520</v>
      </c>
      <c r="J152" t="s">
        <v>3847</v>
      </c>
      <c r="K152" s="60" t="s">
        <v>4213</v>
      </c>
      <c r="L152" t="b">
        <v>1</v>
      </c>
      <c r="M152" t="s">
        <v>581</v>
      </c>
      <c r="N152" s="60" t="s">
        <v>4214</v>
      </c>
      <c r="O152" s="60" t="s">
        <v>3828</v>
      </c>
      <c r="P152" s="60" t="s">
        <v>3828</v>
      </c>
      <c r="Q152" s="60" t="s">
        <v>3828</v>
      </c>
      <c r="R152" s="60" t="s">
        <v>3828</v>
      </c>
      <c r="S152" s="60" t="s">
        <v>3828</v>
      </c>
      <c r="T152" t="s">
        <v>3828</v>
      </c>
    </row>
    <row r="153" spans="1:20" ht="170" x14ac:dyDescent="0.2">
      <c r="A153" t="s">
        <v>589</v>
      </c>
      <c r="B153" t="s">
        <v>590</v>
      </c>
      <c r="C153" s="60" t="s">
        <v>4215</v>
      </c>
      <c r="D153" s="62" t="s">
        <v>2523</v>
      </c>
      <c r="E153" t="s">
        <v>2133</v>
      </c>
      <c r="F153" t="s">
        <v>3872</v>
      </c>
      <c r="G153" t="s">
        <v>2158</v>
      </c>
      <c r="H153" s="60" t="s">
        <v>3886</v>
      </c>
      <c r="I153" s="60" t="s">
        <v>2524</v>
      </c>
      <c r="J153" t="s">
        <v>3847</v>
      </c>
      <c r="K153" s="60" t="s">
        <v>4216</v>
      </c>
      <c r="L153" t="b">
        <v>1</v>
      </c>
      <c r="M153" t="s">
        <v>581</v>
      </c>
      <c r="N153" s="60" t="s">
        <v>4217</v>
      </c>
      <c r="O153" s="60" t="s">
        <v>3828</v>
      </c>
      <c r="P153" s="60" t="s">
        <v>3828</v>
      </c>
      <c r="Q153" s="60" t="s">
        <v>3828</v>
      </c>
      <c r="R153" s="60" t="s">
        <v>3828</v>
      </c>
      <c r="S153" s="60" t="s">
        <v>3828</v>
      </c>
      <c r="T153" t="s">
        <v>3828</v>
      </c>
    </row>
    <row r="154" spans="1:20" ht="170" x14ac:dyDescent="0.2">
      <c r="A154" t="s">
        <v>592</v>
      </c>
      <c r="B154" t="s">
        <v>593</v>
      </c>
      <c r="C154" s="60" t="s">
        <v>2525</v>
      </c>
      <c r="D154" s="62" t="s">
        <v>2526</v>
      </c>
      <c r="E154" t="s">
        <v>2133</v>
      </c>
      <c r="F154" t="s">
        <v>3865</v>
      </c>
      <c r="G154" t="s">
        <v>2106</v>
      </c>
      <c r="H154" s="60" t="s">
        <v>3886</v>
      </c>
      <c r="I154" s="60" t="s">
        <v>2178</v>
      </c>
      <c r="J154" t="s">
        <v>4218</v>
      </c>
      <c r="K154" s="60" t="s">
        <v>3808</v>
      </c>
      <c r="L154" t="b">
        <v>1</v>
      </c>
      <c r="M154" t="s">
        <v>581</v>
      </c>
      <c r="N154" s="60" t="s">
        <v>3828</v>
      </c>
      <c r="O154" s="60" t="s">
        <v>3828</v>
      </c>
      <c r="P154" s="60" t="s">
        <v>2348</v>
      </c>
      <c r="Q154" s="60" t="s">
        <v>3828</v>
      </c>
      <c r="R154" s="60" t="s">
        <v>3828</v>
      </c>
      <c r="S154" s="60" t="s">
        <v>3828</v>
      </c>
      <c r="T154" t="s">
        <v>3828</v>
      </c>
    </row>
    <row r="155" spans="1:20" ht="272" x14ac:dyDescent="0.2">
      <c r="A155" t="s">
        <v>594</v>
      </c>
      <c r="B155" t="s">
        <v>595</v>
      </c>
      <c r="C155" s="60" t="s">
        <v>2528</v>
      </c>
      <c r="D155" s="62" t="s">
        <v>2529</v>
      </c>
      <c r="E155" t="s">
        <v>2133</v>
      </c>
      <c r="F155" t="s">
        <v>3865</v>
      </c>
      <c r="G155" t="s">
        <v>2158</v>
      </c>
      <c r="H155" s="60" t="s">
        <v>3886</v>
      </c>
      <c r="I155" s="60" t="s">
        <v>2530</v>
      </c>
      <c r="J155" t="s">
        <v>4132</v>
      </c>
      <c r="K155" s="60" t="s">
        <v>111</v>
      </c>
      <c r="L155" t="b">
        <v>1</v>
      </c>
      <c r="M155" t="s">
        <v>581</v>
      </c>
      <c r="N155" s="60" t="s">
        <v>2321</v>
      </c>
      <c r="O155" s="60" t="s">
        <v>3828</v>
      </c>
      <c r="P155" s="60" t="s">
        <v>2348</v>
      </c>
      <c r="Q155" s="60" t="s">
        <v>3828</v>
      </c>
      <c r="R155" s="60" t="s">
        <v>3828</v>
      </c>
      <c r="S155" s="60" t="s">
        <v>3828</v>
      </c>
      <c r="T155" t="s">
        <v>3828</v>
      </c>
    </row>
    <row r="156" spans="1:20" ht="204" x14ac:dyDescent="0.2">
      <c r="A156" t="s">
        <v>598</v>
      </c>
      <c r="B156" t="s">
        <v>599</v>
      </c>
      <c r="C156" s="60" t="s">
        <v>2531</v>
      </c>
      <c r="D156" s="62" t="s">
        <v>2532</v>
      </c>
      <c r="E156" t="s">
        <v>2104</v>
      </c>
      <c r="F156" t="s">
        <v>3865</v>
      </c>
      <c r="G156" t="s">
        <v>2533</v>
      </c>
      <c r="H156" s="60" t="s">
        <v>3846</v>
      </c>
      <c r="I156" s="60" t="s">
        <v>2534</v>
      </c>
      <c r="J156" t="s">
        <v>3876</v>
      </c>
      <c r="K156" s="60" t="s">
        <v>4219</v>
      </c>
      <c r="L156" t="b">
        <v>0</v>
      </c>
      <c r="M156" t="s">
        <v>3828</v>
      </c>
      <c r="N156" s="60" t="s">
        <v>4220</v>
      </c>
      <c r="O156" s="60" t="s">
        <v>3828</v>
      </c>
      <c r="P156" s="60" t="s">
        <v>3828</v>
      </c>
      <c r="Q156" s="60" t="s">
        <v>3828</v>
      </c>
      <c r="R156" s="60" t="s">
        <v>3828</v>
      </c>
      <c r="S156" s="60" t="s">
        <v>3828</v>
      </c>
      <c r="T156" t="s">
        <v>3828</v>
      </c>
    </row>
    <row r="157" spans="1:20" ht="187" x14ac:dyDescent="0.2">
      <c r="A157" t="s">
        <v>603</v>
      </c>
      <c r="B157" t="s">
        <v>604</v>
      </c>
      <c r="C157" s="60" t="s">
        <v>2535</v>
      </c>
      <c r="D157" s="62" t="s">
        <v>2536</v>
      </c>
      <c r="E157" t="s">
        <v>2537</v>
      </c>
      <c r="F157" t="s">
        <v>3201</v>
      </c>
      <c r="G157" t="s">
        <v>2111</v>
      </c>
      <c r="H157" s="60" t="s">
        <v>3846</v>
      </c>
      <c r="I157" s="60" t="s">
        <v>2538</v>
      </c>
      <c r="J157" t="s">
        <v>3847</v>
      </c>
      <c r="K157" s="60" t="s">
        <v>4219</v>
      </c>
      <c r="L157" t="b">
        <v>1</v>
      </c>
      <c r="M157" t="s">
        <v>598</v>
      </c>
      <c r="N157" s="60" t="s">
        <v>3828</v>
      </c>
      <c r="O157" s="60" t="s">
        <v>3828</v>
      </c>
      <c r="P157" s="60" t="s">
        <v>3828</v>
      </c>
      <c r="Q157" s="60" t="s">
        <v>3828</v>
      </c>
      <c r="R157" s="60" t="s">
        <v>3828</v>
      </c>
      <c r="S157" s="60" t="s">
        <v>3828</v>
      </c>
      <c r="T157" t="s">
        <v>3828</v>
      </c>
    </row>
    <row r="158" spans="1:20" ht="238" x14ac:dyDescent="0.2">
      <c r="A158" t="s">
        <v>605</v>
      </c>
      <c r="B158" t="s">
        <v>606</v>
      </c>
      <c r="C158" s="60" t="s">
        <v>2539</v>
      </c>
      <c r="D158" s="62" t="s">
        <v>2540</v>
      </c>
      <c r="E158" t="s">
        <v>2537</v>
      </c>
      <c r="F158" t="s">
        <v>3201</v>
      </c>
      <c r="G158" t="s">
        <v>2111</v>
      </c>
      <c r="H158" s="60" t="s">
        <v>3846</v>
      </c>
      <c r="I158" s="60" t="s">
        <v>2541</v>
      </c>
      <c r="J158" t="s">
        <v>3847</v>
      </c>
      <c r="K158" s="60" t="s">
        <v>602</v>
      </c>
      <c r="L158" t="b">
        <v>1</v>
      </c>
      <c r="M158" t="s">
        <v>598</v>
      </c>
      <c r="N158" s="60" t="s">
        <v>3828</v>
      </c>
      <c r="O158" s="60" t="s">
        <v>3828</v>
      </c>
      <c r="P158" s="60" t="s">
        <v>3828</v>
      </c>
      <c r="Q158" s="60" t="s">
        <v>3828</v>
      </c>
      <c r="R158" s="60" t="s">
        <v>3828</v>
      </c>
      <c r="S158" s="60" t="s">
        <v>3828</v>
      </c>
      <c r="T158" t="s">
        <v>3828</v>
      </c>
    </row>
    <row r="159" spans="1:20" ht="289" x14ac:dyDescent="0.2">
      <c r="A159" t="s">
        <v>607</v>
      </c>
      <c r="B159" t="s">
        <v>608</v>
      </c>
      <c r="C159" s="60" t="s">
        <v>2542</v>
      </c>
      <c r="D159" s="62" t="s">
        <v>2543</v>
      </c>
      <c r="E159" t="s">
        <v>2537</v>
      </c>
      <c r="F159" t="s">
        <v>3201</v>
      </c>
      <c r="G159" t="s">
        <v>2153</v>
      </c>
      <c r="H159" s="60" t="s">
        <v>3846</v>
      </c>
      <c r="I159" s="60" t="s">
        <v>2544</v>
      </c>
      <c r="J159" t="s">
        <v>3876</v>
      </c>
      <c r="K159" s="60" t="s">
        <v>4219</v>
      </c>
      <c r="L159" t="b">
        <v>1</v>
      </c>
      <c r="M159" t="s">
        <v>598</v>
      </c>
      <c r="N159" s="60" t="s">
        <v>3828</v>
      </c>
      <c r="O159" s="60" t="s">
        <v>3828</v>
      </c>
      <c r="P159" s="60" t="s">
        <v>3828</v>
      </c>
      <c r="Q159" s="60" t="s">
        <v>3828</v>
      </c>
      <c r="R159" s="60" t="s">
        <v>3828</v>
      </c>
      <c r="S159" s="60" t="s">
        <v>3828</v>
      </c>
      <c r="T159" t="s">
        <v>3828</v>
      </c>
    </row>
    <row r="160" spans="1:20" ht="204" x14ac:dyDescent="0.2">
      <c r="A160" t="s">
        <v>611</v>
      </c>
      <c r="B160" t="s">
        <v>612</v>
      </c>
      <c r="C160" s="60" t="s">
        <v>2545</v>
      </c>
      <c r="D160" s="62" t="s">
        <v>2546</v>
      </c>
      <c r="E160" t="s">
        <v>2537</v>
      </c>
      <c r="F160" t="s">
        <v>3948</v>
      </c>
      <c r="G160" t="s">
        <v>2106</v>
      </c>
      <c r="H160" s="60" t="s">
        <v>3846</v>
      </c>
      <c r="I160" s="60" t="s">
        <v>2547</v>
      </c>
      <c r="J160" t="s">
        <v>3847</v>
      </c>
      <c r="K160" s="60" t="s">
        <v>75</v>
      </c>
      <c r="L160" t="b">
        <v>1</v>
      </c>
      <c r="M160" t="s">
        <v>598</v>
      </c>
      <c r="N160" s="60" t="s">
        <v>2548</v>
      </c>
      <c r="O160" s="60" t="s">
        <v>3828</v>
      </c>
      <c r="P160" s="60" t="s">
        <v>3828</v>
      </c>
      <c r="Q160" s="60" t="s">
        <v>3828</v>
      </c>
      <c r="R160" s="60" t="s">
        <v>3828</v>
      </c>
      <c r="S160" s="60" t="s">
        <v>3828</v>
      </c>
      <c r="T160" t="s">
        <v>3828</v>
      </c>
    </row>
    <row r="161" spans="1:20" ht="238" x14ac:dyDescent="0.2">
      <c r="A161" t="s">
        <v>614</v>
      </c>
      <c r="B161" t="s">
        <v>615</v>
      </c>
      <c r="C161" s="60" t="s">
        <v>4221</v>
      </c>
      <c r="D161" s="62" t="s">
        <v>2549</v>
      </c>
      <c r="E161" t="s">
        <v>2104</v>
      </c>
      <c r="F161" t="s">
        <v>3981</v>
      </c>
      <c r="G161" t="s">
        <v>2158</v>
      </c>
      <c r="H161" s="60" t="s">
        <v>4222</v>
      </c>
      <c r="I161" s="60" t="s">
        <v>2550</v>
      </c>
      <c r="J161" t="s">
        <v>2124</v>
      </c>
      <c r="K161" s="60" t="s">
        <v>4223</v>
      </c>
      <c r="L161" t="b">
        <v>0</v>
      </c>
      <c r="M161" t="s">
        <v>3828</v>
      </c>
      <c r="N161" s="60" t="s">
        <v>4224</v>
      </c>
      <c r="O161" s="60" t="s">
        <v>2551</v>
      </c>
      <c r="P161" s="60" t="s">
        <v>3828</v>
      </c>
      <c r="Q161" s="60" t="s">
        <v>3828</v>
      </c>
      <c r="R161" s="60" t="s">
        <v>3828</v>
      </c>
      <c r="S161" s="60" t="s">
        <v>3828</v>
      </c>
      <c r="T161" t="s">
        <v>3828</v>
      </c>
    </row>
    <row r="162" spans="1:20" ht="102" x14ac:dyDescent="0.2">
      <c r="A162" t="s">
        <v>619</v>
      </c>
      <c r="B162" t="s">
        <v>620</v>
      </c>
      <c r="C162" s="60" t="s">
        <v>2552</v>
      </c>
      <c r="D162" s="62" t="s">
        <v>2553</v>
      </c>
      <c r="E162" t="s">
        <v>2104</v>
      </c>
      <c r="F162" t="s">
        <v>3201</v>
      </c>
      <c r="G162" t="s">
        <v>2111</v>
      </c>
      <c r="H162" s="60" t="s">
        <v>3846</v>
      </c>
      <c r="I162" s="60" t="s">
        <v>2554</v>
      </c>
      <c r="J162" t="s">
        <v>3847</v>
      </c>
      <c r="K162" s="60" t="s">
        <v>4225</v>
      </c>
      <c r="L162" t="b">
        <v>0</v>
      </c>
      <c r="M162" t="s">
        <v>3828</v>
      </c>
      <c r="N162" s="60" t="s">
        <v>3828</v>
      </c>
      <c r="O162" s="60" t="s">
        <v>3828</v>
      </c>
      <c r="P162" s="60" t="s">
        <v>3828</v>
      </c>
      <c r="Q162" s="60" t="s">
        <v>3828</v>
      </c>
      <c r="R162" s="60" t="s">
        <v>3828</v>
      </c>
      <c r="S162" s="60" t="s">
        <v>3828</v>
      </c>
      <c r="T162" t="s">
        <v>3828</v>
      </c>
    </row>
    <row r="163" spans="1:20" ht="187" x14ac:dyDescent="0.2">
      <c r="A163" t="s">
        <v>624</v>
      </c>
      <c r="B163" t="s">
        <v>625</v>
      </c>
      <c r="C163" s="60" t="s">
        <v>4226</v>
      </c>
      <c r="D163" s="62" t="s">
        <v>2555</v>
      </c>
      <c r="E163" t="s">
        <v>2104</v>
      </c>
      <c r="F163" t="s">
        <v>3969</v>
      </c>
      <c r="G163" t="s">
        <v>2499</v>
      </c>
      <c r="H163" s="60" t="s">
        <v>3846</v>
      </c>
      <c r="I163" s="60" t="s">
        <v>2556</v>
      </c>
      <c r="J163" t="s">
        <v>4227</v>
      </c>
      <c r="K163" s="60" t="s">
        <v>526</v>
      </c>
      <c r="L163" t="b">
        <v>0</v>
      </c>
      <c r="M163" t="s">
        <v>3828</v>
      </c>
      <c r="N163" s="60" t="s">
        <v>4228</v>
      </c>
      <c r="O163" s="60" t="s">
        <v>3828</v>
      </c>
      <c r="P163" s="60" t="s">
        <v>3828</v>
      </c>
      <c r="Q163" s="60" t="s">
        <v>3828</v>
      </c>
      <c r="R163" s="60" t="s">
        <v>3828</v>
      </c>
      <c r="S163" s="60" t="s">
        <v>3828</v>
      </c>
      <c r="T163" t="s">
        <v>3828</v>
      </c>
    </row>
    <row r="164" spans="1:20" ht="255" x14ac:dyDescent="0.2">
      <c r="A164" t="s">
        <v>628</v>
      </c>
      <c r="B164" t="s">
        <v>629</v>
      </c>
      <c r="C164" s="60" t="s">
        <v>4229</v>
      </c>
      <c r="D164" s="62" t="s">
        <v>2557</v>
      </c>
      <c r="E164" t="s">
        <v>2104</v>
      </c>
      <c r="F164" t="s">
        <v>4198</v>
      </c>
      <c r="G164" t="s">
        <v>4186</v>
      </c>
      <c r="H164" s="60" t="s">
        <v>4008</v>
      </c>
      <c r="I164" s="60" t="s">
        <v>4230</v>
      </c>
      <c r="J164" t="s">
        <v>4231</v>
      </c>
      <c r="K164" s="60" t="s">
        <v>4232</v>
      </c>
      <c r="L164" t="b">
        <v>0</v>
      </c>
      <c r="M164" t="s">
        <v>3828</v>
      </c>
      <c r="N164" s="60" t="s">
        <v>4233</v>
      </c>
      <c r="O164" s="60" t="s">
        <v>3828</v>
      </c>
      <c r="P164" s="60" t="s">
        <v>3828</v>
      </c>
      <c r="Q164" s="60" t="s">
        <v>3828</v>
      </c>
      <c r="R164" s="60" t="s">
        <v>3828</v>
      </c>
      <c r="S164" s="60" t="s">
        <v>3828</v>
      </c>
      <c r="T164" t="s">
        <v>3828</v>
      </c>
    </row>
    <row r="165" spans="1:20" ht="409.6" x14ac:dyDescent="0.2">
      <c r="A165" t="s">
        <v>633</v>
      </c>
      <c r="B165" t="s">
        <v>634</v>
      </c>
      <c r="C165" s="60" t="s">
        <v>4234</v>
      </c>
      <c r="D165" s="62" t="s">
        <v>2558</v>
      </c>
      <c r="E165" t="s">
        <v>2559</v>
      </c>
      <c r="F165" t="s">
        <v>4007</v>
      </c>
      <c r="G165" t="s">
        <v>4186</v>
      </c>
      <c r="H165" s="60" t="s">
        <v>4008</v>
      </c>
      <c r="I165" s="60" t="s">
        <v>2560</v>
      </c>
      <c r="J165" t="s">
        <v>4235</v>
      </c>
      <c r="K165" s="60" t="s">
        <v>646</v>
      </c>
      <c r="L165" t="b">
        <v>1</v>
      </c>
      <c r="M165" t="s">
        <v>628</v>
      </c>
      <c r="N165" s="60" t="s">
        <v>4236</v>
      </c>
      <c r="O165" s="60" t="s">
        <v>3828</v>
      </c>
      <c r="P165" s="60" t="s">
        <v>3828</v>
      </c>
      <c r="Q165" s="60" t="s">
        <v>3828</v>
      </c>
      <c r="R165" s="60" t="s">
        <v>3828</v>
      </c>
      <c r="S165" s="60" t="s">
        <v>3828</v>
      </c>
      <c r="T165" t="s">
        <v>3828</v>
      </c>
    </row>
    <row r="166" spans="1:20" ht="409.6" x14ac:dyDescent="0.2">
      <c r="A166" t="s">
        <v>638</v>
      </c>
      <c r="B166" t="s">
        <v>4237</v>
      </c>
      <c r="C166" s="60" t="s">
        <v>4238</v>
      </c>
      <c r="D166" s="62" t="s">
        <v>2561</v>
      </c>
      <c r="E166" t="s">
        <v>2559</v>
      </c>
      <c r="F166" t="s">
        <v>4007</v>
      </c>
      <c r="G166" t="s">
        <v>2119</v>
      </c>
      <c r="H166" s="60" t="s">
        <v>4008</v>
      </c>
      <c r="I166" s="60" t="s">
        <v>2562</v>
      </c>
      <c r="J166" t="s">
        <v>4218</v>
      </c>
      <c r="K166" s="60" t="s">
        <v>4239</v>
      </c>
      <c r="L166" t="b">
        <v>1</v>
      </c>
      <c r="M166" t="s">
        <v>628</v>
      </c>
      <c r="N166" s="60" t="s">
        <v>4240</v>
      </c>
      <c r="O166" s="60" t="s">
        <v>3828</v>
      </c>
      <c r="P166" s="60" t="s">
        <v>3828</v>
      </c>
      <c r="Q166" s="60" t="s">
        <v>3828</v>
      </c>
      <c r="R166" s="60" t="s">
        <v>3828</v>
      </c>
      <c r="S166" s="60" t="s">
        <v>3828</v>
      </c>
      <c r="T166" t="s">
        <v>3828</v>
      </c>
    </row>
    <row r="167" spans="1:20" ht="323" x14ac:dyDescent="0.2">
      <c r="A167" t="s">
        <v>643</v>
      </c>
      <c r="B167" t="s">
        <v>4241</v>
      </c>
      <c r="C167" s="60" t="s">
        <v>4242</v>
      </c>
      <c r="D167" s="62" t="s">
        <v>2563</v>
      </c>
      <c r="E167" t="s">
        <v>2559</v>
      </c>
      <c r="F167" t="s">
        <v>4007</v>
      </c>
      <c r="G167" t="s">
        <v>2499</v>
      </c>
      <c r="H167" s="60" t="s">
        <v>4008</v>
      </c>
      <c r="I167" s="60" t="s">
        <v>4243</v>
      </c>
      <c r="J167" t="s">
        <v>4244</v>
      </c>
      <c r="K167" s="60" t="s">
        <v>646</v>
      </c>
      <c r="L167" t="b">
        <v>1</v>
      </c>
      <c r="M167" t="s">
        <v>628</v>
      </c>
      <c r="N167" s="60" t="s">
        <v>4245</v>
      </c>
      <c r="O167" s="60" t="s">
        <v>3828</v>
      </c>
      <c r="P167" s="60" t="s">
        <v>3828</v>
      </c>
      <c r="Q167" s="60" t="s">
        <v>3828</v>
      </c>
      <c r="R167" s="60" t="s">
        <v>3828</v>
      </c>
      <c r="S167" s="60" t="s">
        <v>3828</v>
      </c>
      <c r="T167" t="s">
        <v>3828</v>
      </c>
    </row>
    <row r="168" spans="1:20" ht="409.6" x14ac:dyDescent="0.2">
      <c r="A168" t="s">
        <v>647</v>
      </c>
      <c r="B168" t="s">
        <v>648</v>
      </c>
      <c r="C168" s="60" t="s">
        <v>4246</v>
      </c>
      <c r="D168" s="62" t="s">
        <v>2564</v>
      </c>
      <c r="E168" t="s">
        <v>2565</v>
      </c>
      <c r="F168" t="s">
        <v>4007</v>
      </c>
      <c r="G168" t="s">
        <v>2149</v>
      </c>
      <c r="H168" s="60" t="s">
        <v>4008</v>
      </c>
      <c r="I168" s="60" t="s">
        <v>4247</v>
      </c>
      <c r="J168" t="s">
        <v>4248</v>
      </c>
      <c r="K168" s="60" t="s">
        <v>4249</v>
      </c>
      <c r="L168" t="b">
        <v>1</v>
      </c>
      <c r="M168" t="s">
        <v>628</v>
      </c>
      <c r="N168" s="60" t="s">
        <v>4250</v>
      </c>
      <c r="O168" s="60" t="s">
        <v>3828</v>
      </c>
      <c r="P168" s="60" t="s">
        <v>3828</v>
      </c>
      <c r="Q168" s="60" t="s">
        <v>3828</v>
      </c>
      <c r="R168" s="60" t="s">
        <v>3828</v>
      </c>
      <c r="S168" s="60" t="s">
        <v>3828</v>
      </c>
      <c r="T168" t="s">
        <v>3828</v>
      </c>
    </row>
    <row r="169" spans="1:20" ht="372" x14ac:dyDescent="0.2">
      <c r="A169" t="s">
        <v>652</v>
      </c>
      <c r="B169" t="s">
        <v>653</v>
      </c>
      <c r="C169" s="60" t="s">
        <v>4251</v>
      </c>
      <c r="D169" s="62" t="s">
        <v>4252</v>
      </c>
      <c r="E169" t="s">
        <v>4253</v>
      </c>
      <c r="F169" t="s">
        <v>4007</v>
      </c>
      <c r="G169" t="s">
        <v>2158</v>
      </c>
      <c r="H169" s="60" t="s">
        <v>4008</v>
      </c>
      <c r="I169" s="60"/>
      <c r="J169" t="s">
        <v>4254</v>
      </c>
      <c r="K169" s="60" t="s">
        <v>4255</v>
      </c>
      <c r="L169" t="b">
        <v>1</v>
      </c>
      <c r="M169" t="s">
        <v>628</v>
      </c>
      <c r="N169" s="60" t="s">
        <v>4256</v>
      </c>
      <c r="O169" s="60" t="s">
        <v>3828</v>
      </c>
      <c r="P169" s="60" t="s">
        <v>3828</v>
      </c>
      <c r="Q169" s="60" t="s">
        <v>3828</v>
      </c>
      <c r="R169" s="60" t="s">
        <v>3828</v>
      </c>
      <c r="S169" s="60" t="s">
        <v>3828</v>
      </c>
      <c r="T169" t="s">
        <v>3828</v>
      </c>
    </row>
    <row r="170" spans="1:20" ht="323" x14ac:dyDescent="0.2">
      <c r="A170" t="s">
        <v>3789</v>
      </c>
      <c r="B170" t="s">
        <v>3790</v>
      </c>
      <c r="C170" s="60" t="s">
        <v>4257</v>
      </c>
      <c r="D170" s="62" t="s">
        <v>4258</v>
      </c>
      <c r="E170" t="s">
        <v>3954</v>
      </c>
      <c r="F170" t="s">
        <v>4198</v>
      </c>
      <c r="G170" t="s">
        <v>2111</v>
      </c>
      <c r="H170" s="60" t="s">
        <v>4008</v>
      </c>
      <c r="I170" s="60"/>
      <c r="J170" t="s">
        <v>2360</v>
      </c>
      <c r="K170" s="60" t="s">
        <v>646</v>
      </c>
      <c r="L170" t="b">
        <v>1</v>
      </c>
      <c r="M170" t="s">
        <v>628</v>
      </c>
      <c r="N170" s="60" t="s">
        <v>3828</v>
      </c>
      <c r="O170" s="60" t="s">
        <v>3828</v>
      </c>
      <c r="P170" s="60" t="s">
        <v>3828</v>
      </c>
      <c r="Q170" s="60" t="s">
        <v>3828</v>
      </c>
      <c r="R170" s="60" t="s">
        <v>3828</v>
      </c>
      <c r="S170" s="60" t="s">
        <v>3828</v>
      </c>
      <c r="T170" t="s">
        <v>3828</v>
      </c>
    </row>
    <row r="171" spans="1:20" ht="153" x14ac:dyDescent="0.2">
      <c r="A171" t="s">
        <v>655</v>
      </c>
      <c r="B171" t="s">
        <v>656</v>
      </c>
      <c r="C171" s="60" t="s">
        <v>2567</v>
      </c>
      <c r="D171" s="62" t="s">
        <v>2568</v>
      </c>
      <c r="E171" t="s">
        <v>2104</v>
      </c>
      <c r="F171" t="s">
        <v>3201</v>
      </c>
      <c r="G171" t="s">
        <v>2106</v>
      </c>
      <c r="H171" s="60" t="s">
        <v>3846</v>
      </c>
      <c r="I171" s="60" t="s">
        <v>2569</v>
      </c>
      <c r="J171" t="s">
        <v>3847</v>
      </c>
      <c r="K171" s="60" t="s">
        <v>4219</v>
      </c>
      <c r="L171" t="b">
        <v>0</v>
      </c>
      <c r="M171" t="s">
        <v>3828</v>
      </c>
      <c r="N171" s="60" t="s">
        <v>2570</v>
      </c>
      <c r="O171" s="60" t="s">
        <v>3828</v>
      </c>
      <c r="P171" s="60" t="s">
        <v>2348</v>
      </c>
      <c r="Q171" s="60" t="s">
        <v>3828</v>
      </c>
      <c r="R171" s="60" t="s">
        <v>3828</v>
      </c>
      <c r="S171" s="60" t="s">
        <v>3828</v>
      </c>
      <c r="T171" t="s">
        <v>3828</v>
      </c>
    </row>
    <row r="172" spans="1:20" ht="238" x14ac:dyDescent="0.2">
      <c r="A172" t="s">
        <v>658</v>
      </c>
      <c r="B172" t="s">
        <v>659</v>
      </c>
      <c r="C172" s="60" t="s">
        <v>2571</v>
      </c>
      <c r="D172" s="62" t="s">
        <v>2572</v>
      </c>
      <c r="E172" t="s">
        <v>2537</v>
      </c>
      <c r="F172" t="s">
        <v>3201</v>
      </c>
      <c r="G172" t="s">
        <v>2111</v>
      </c>
      <c r="H172" s="60" t="s">
        <v>3846</v>
      </c>
      <c r="I172" s="60" t="s">
        <v>2573</v>
      </c>
      <c r="J172" t="s">
        <v>3847</v>
      </c>
      <c r="K172" s="60" t="s">
        <v>526</v>
      </c>
      <c r="L172" t="b">
        <v>1</v>
      </c>
      <c r="M172" t="s">
        <v>655</v>
      </c>
      <c r="N172" s="60" t="s">
        <v>3828</v>
      </c>
      <c r="O172" s="60" t="s">
        <v>3828</v>
      </c>
      <c r="P172" s="60" t="s">
        <v>2348</v>
      </c>
      <c r="Q172" s="60" t="s">
        <v>3828</v>
      </c>
      <c r="R172" s="60" t="s">
        <v>3828</v>
      </c>
      <c r="S172" s="60" t="s">
        <v>3828</v>
      </c>
      <c r="T172" t="s">
        <v>3828</v>
      </c>
    </row>
    <row r="173" spans="1:20" ht="221" x14ac:dyDescent="0.2">
      <c r="A173" t="s">
        <v>660</v>
      </c>
      <c r="B173" t="s">
        <v>661</v>
      </c>
      <c r="C173" s="60" t="s">
        <v>2574</v>
      </c>
      <c r="D173" s="62" t="s">
        <v>2575</v>
      </c>
      <c r="E173" t="s">
        <v>2537</v>
      </c>
      <c r="F173" t="s">
        <v>3201</v>
      </c>
      <c r="G173" t="s">
        <v>2111</v>
      </c>
      <c r="H173" s="60" t="s">
        <v>3846</v>
      </c>
      <c r="I173" s="60" t="s">
        <v>2569</v>
      </c>
      <c r="J173" t="s">
        <v>3847</v>
      </c>
      <c r="K173" s="60" t="s">
        <v>4259</v>
      </c>
      <c r="L173" t="b">
        <v>1</v>
      </c>
      <c r="M173" t="s">
        <v>655</v>
      </c>
      <c r="N173" s="60" t="s">
        <v>3828</v>
      </c>
      <c r="O173" s="60" t="s">
        <v>3828</v>
      </c>
      <c r="P173" s="60" t="s">
        <v>2348</v>
      </c>
      <c r="Q173" s="60" t="s">
        <v>3828</v>
      </c>
      <c r="R173" s="60" t="s">
        <v>3828</v>
      </c>
      <c r="S173" s="60" t="s">
        <v>3828</v>
      </c>
      <c r="T173" t="s">
        <v>3828</v>
      </c>
    </row>
    <row r="174" spans="1:20" ht="204" x14ac:dyDescent="0.2">
      <c r="A174" t="s">
        <v>662</v>
      </c>
      <c r="B174" t="s">
        <v>663</v>
      </c>
      <c r="C174" s="60" t="s">
        <v>2576</v>
      </c>
      <c r="D174" s="62" t="s">
        <v>2577</v>
      </c>
      <c r="E174" t="s">
        <v>2537</v>
      </c>
      <c r="F174" t="s">
        <v>3201</v>
      </c>
      <c r="G174" t="s">
        <v>2111</v>
      </c>
      <c r="H174" s="60" t="s">
        <v>3846</v>
      </c>
      <c r="I174" s="60" t="s">
        <v>2578</v>
      </c>
      <c r="J174" t="s">
        <v>3847</v>
      </c>
      <c r="K174" s="60" t="s">
        <v>4260</v>
      </c>
      <c r="L174" t="b">
        <v>1</v>
      </c>
      <c r="M174" t="s">
        <v>655</v>
      </c>
      <c r="N174" s="60" t="s">
        <v>3828</v>
      </c>
      <c r="O174" s="60" t="s">
        <v>3828</v>
      </c>
      <c r="P174" s="60" t="s">
        <v>2348</v>
      </c>
      <c r="Q174" s="60" t="s">
        <v>3828</v>
      </c>
      <c r="R174" s="60" t="s">
        <v>3828</v>
      </c>
      <c r="S174" s="60" t="s">
        <v>3828</v>
      </c>
      <c r="T174" t="s">
        <v>3828</v>
      </c>
    </row>
    <row r="175" spans="1:20" ht="221" x14ac:dyDescent="0.2">
      <c r="A175" t="s">
        <v>664</v>
      </c>
      <c r="B175" t="s">
        <v>665</v>
      </c>
      <c r="C175" s="60" t="s">
        <v>2579</v>
      </c>
      <c r="D175" s="62" t="s">
        <v>2580</v>
      </c>
      <c r="E175" t="s">
        <v>2104</v>
      </c>
      <c r="F175" t="s">
        <v>3201</v>
      </c>
      <c r="G175" t="s">
        <v>2111</v>
      </c>
      <c r="H175" s="60" t="s">
        <v>3846</v>
      </c>
      <c r="I175" s="60" t="s">
        <v>2581</v>
      </c>
      <c r="J175" t="s">
        <v>3847</v>
      </c>
      <c r="K175" s="60" t="s">
        <v>3889</v>
      </c>
      <c r="L175" t="b">
        <v>0</v>
      </c>
      <c r="M175" t="s">
        <v>3828</v>
      </c>
      <c r="N175" s="60" t="s">
        <v>3828</v>
      </c>
      <c r="O175" s="60" t="s">
        <v>3828</v>
      </c>
      <c r="P175" s="60" t="s">
        <v>3828</v>
      </c>
      <c r="Q175" s="60" t="s">
        <v>3828</v>
      </c>
      <c r="R175" s="60" t="s">
        <v>3828</v>
      </c>
      <c r="S175" s="60" t="s">
        <v>3828</v>
      </c>
      <c r="T175" t="s">
        <v>3828</v>
      </c>
    </row>
    <row r="176" spans="1:20" ht="404" x14ac:dyDescent="0.2">
      <c r="A176" t="s">
        <v>666</v>
      </c>
      <c r="B176" t="s">
        <v>667</v>
      </c>
      <c r="C176" s="60" t="s">
        <v>4261</v>
      </c>
      <c r="D176" s="62" t="s">
        <v>2582</v>
      </c>
      <c r="E176" t="s">
        <v>2104</v>
      </c>
      <c r="F176" t="s">
        <v>4007</v>
      </c>
      <c r="G176" t="s">
        <v>2499</v>
      </c>
      <c r="H176" s="60" t="s">
        <v>3846</v>
      </c>
      <c r="I176" s="60" t="s">
        <v>4262</v>
      </c>
      <c r="J176" t="s">
        <v>3847</v>
      </c>
      <c r="K176" s="60" t="s">
        <v>4263</v>
      </c>
      <c r="L176" t="b">
        <v>0</v>
      </c>
      <c r="M176" t="s">
        <v>3828</v>
      </c>
      <c r="N176" s="60" t="s">
        <v>4264</v>
      </c>
      <c r="O176" s="60" t="s">
        <v>3828</v>
      </c>
      <c r="P176" s="60" t="s">
        <v>3828</v>
      </c>
      <c r="Q176" s="60" t="s">
        <v>3828</v>
      </c>
      <c r="R176" s="60" t="s">
        <v>3828</v>
      </c>
      <c r="S176" s="60" t="s">
        <v>3828</v>
      </c>
      <c r="T176" t="s">
        <v>3828</v>
      </c>
    </row>
    <row r="177" spans="1:20" ht="409.6" x14ac:dyDescent="0.2">
      <c r="A177" t="s">
        <v>669</v>
      </c>
      <c r="B177" t="s">
        <v>670</v>
      </c>
      <c r="C177" s="60" t="s">
        <v>4265</v>
      </c>
      <c r="D177" s="62" t="s">
        <v>2583</v>
      </c>
      <c r="E177" t="s">
        <v>2104</v>
      </c>
      <c r="F177" t="s">
        <v>4266</v>
      </c>
      <c r="G177" t="s">
        <v>2319</v>
      </c>
      <c r="H177" s="60" t="s">
        <v>4032</v>
      </c>
      <c r="I177" s="60" t="s">
        <v>2584</v>
      </c>
      <c r="J177" t="s">
        <v>3887</v>
      </c>
      <c r="K177" s="60" t="s">
        <v>4085</v>
      </c>
      <c r="L177" t="b">
        <v>0</v>
      </c>
      <c r="M177" t="s">
        <v>3828</v>
      </c>
      <c r="N177" s="60" t="s">
        <v>4267</v>
      </c>
      <c r="O177" s="60" t="s">
        <v>3828</v>
      </c>
      <c r="P177" s="60" t="s">
        <v>3828</v>
      </c>
      <c r="Q177" s="60" t="s">
        <v>3828</v>
      </c>
      <c r="R177" s="60" t="s">
        <v>3828</v>
      </c>
      <c r="S177" s="60" t="s">
        <v>3828</v>
      </c>
      <c r="T177" t="b">
        <v>0</v>
      </c>
    </row>
    <row r="178" spans="1:20" ht="238" x14ac:dyDescent="0.2">
      <c r="A178" t="s">
        <v>675</v>
      </c>
      <c r="B178" t="s">
        <v>676</v>
      </c>
      <c r="C178" s="60" t="s">
        <v>2585</v>
      </c>
      <c r="D178" s="62" t="s">
        <v>2586</v>
      </c>
      <c r="E178" t="s">
        <v>2104</v>
      </c>
      <c r="F178" t="s">
        <v>3872</v>
      </c>
      <c r="G178" t="s">
        <v>4124</v>
      </c>
      <c r="H178" s="60" t="s">
        <v>3849</v>
      </c>
      <c r="I178" s="60" t="s">
        <v>2587</v>
      </c>
      <c r="J178" t="s">
        <v>4189</v>
      </c>
      <c r="K178" s="60" t="s">
        <v>4268</v>
      </c>
      <c r="L178" t="b">
        <v>0</v>
      </c>
      <c r="M178" t="s">
        <v>3828</v>
      </c>
      <c r="N178" s="60" t="s">
        <v>4269</v>
      </c>
      <c r="O178" s="60" t="s">
        <v>3828</v>
      </c>
      <c r="P178" s="60" t="s">
        <v>3828</v>
      </c>
      <c r="Q178" s="60" t="s">
        <v>3828</v>
      </c>
      <c r="R178" s="60" t="s">
        <v>3828</v>
      </c>
      <c r="S178" s="60" t="s">
        <v>3828</v>
      </c>
      <c r="T178" t="s">
        <v>3828</v>
      </c>
    </row>
    <row r="179" spans="1:20" ht="409.6" x14ac:dyDescent="0.2">
      <c r="A179" t="s">
        <v>680</v>
      </c>
      <c r="B179" t="s">
        <v>681</v>
      </c>
      <c r="C179" s="60" t="s">
        <v>4270</v>
      </c>
      <c r="D179" s="62" t="s">
        <v>2588</v>
      </c>
      <c r="E179" t="s">
        <v>2122</v>
      </c>
      <c r="F179" t="s">
        <v>4198</v>
      </c>
      <c r="G179" t="s">
        <v>3885</v>
      </c>
      <c r="H179" s="60" t="s">
        <v>3849</v>
      </c>
      <c r="I179" s="60" t="s">
        <v>2589</v>
      </c>
      <c r="J179" t="s">
        <v>4189</v>
      </c>
      <c r="K179" s="60" t="s">
        <v>4271</v>
      </c>
      <c r="L179" t="b">
        <v>1</v>
      </c>
      <c r="M179" t="s">
        <v>675</v>
      </c>
      <c r="N179" s="60" t="s">
        <v>4272</v>
      </c>
      <c r="O179" s="60" t="s">
        <v>3828</v>
      </c>
      <c r="P179" s="60" t="s">
        <v>3828</v>
      </c>
      <c r="Q179" s="60" t="s">
        <v>3828</v>
      </c>
      <c r="R179" s="60" t="s">
        <v>3828</v>
      </c>
      <c r="S179" s="60" t="s">
        <v>3828</v>
      </c>
      <c r="T179" t="s">
        <v>3828</v>
      </c>
    </row>
    <row r="180" spans="1:20" ht="221" x14ac:dyDescent="0.2">
      <c r="A180" t="s">
        <v>684</v>
      </c>
      <c r="B180" t="s">
        <v>685</v>
      </c>
      <c r="C180" s="60" t="s">
        <v>4273</v>
      </c>
      <c r="D180" s="62" t="s">
        <v>2590</v>
      </c>
      <c r="E180" t="s">
        <v>2122</v>
      </c>
      <c r="F180" t="s">
        <v>3948</v>
      </c>
      <c r="G180" t="s">
        <v>2158</v>
      </c>
      <c r="H180" s="60" t="s">
        <v>3849</v>
      </c>
      <c r="I180" s="60" t="s">
        <v>2591</v>
      </c>
      <c r="J180" t="s">
        <v>4274</v>
      </c>
      <c r="K180" s="60" t="s">
        <v>4271</v>
      </c>
      <c r="L180" t="b">
        <v>1</v>
      </c>
      <c r="M180" t="s">
        <v>675</v>
      </c>
      <c r="N180" s="60" t="s">
        <v>4275</v>
      </c>
      <c r="O180" s="60" t="s">
        <v>3828</v>
      </c>
      <c r="P180" s="60" t="s">
        <v>3828</v>
      </c>
      <c r="Q180" s="60" t="s">
        <v>3828</v>
      </c>
      <c r="R180" s="60" t="s">
        <v>3828</v>
      </c>
      <c r="S180" s="60" t="s">
        <v>3828</v>
      </c>
      <c r="T180" t="s">
        <v>3828</v>
      </c>
    </row>
    <row r="181" spans="1:20" ht="409.6" x14ac:dyDescent="0.2">
      <c r="A181" t="s">
        <v>687</v>
      </c>
      <c r="B181" t="s">
        <v>688</v>
      </c>
      <c r="C181" s="60" t="s">
        <v>2592</v>
      </c>
      <c r="D181" s="62" t="s">
        <v>2593</v>
      </c>
      <c r="E181" t="s">
        <v>2122</v>
      </c>
      <c r="F181" t="s">
        <v>4198</v>
      </c>
      <c r="G181" t="s">
        <v>2263</v>
      </c>
      <c r="H181" s="60" t="s">
        <v>3849</v>
      </c>
      <c r="I181" s="60" t="s">
        <v>2594</v>
      </c>
      <c r="J181" t="s">
        <v>4125</v>
      </c>
      <c r="K181" s="60" t="s">
        <v>4271</v>
      </c>
      <c r="L181" t="b">
        <v>1</v>
      </c>
      <c r="M181" t="s">
        <v>675</v>
      </c>
      <c r="N181" s="60" t="s">
        <v>4276</v>
      </c>
      <c r="O181" s="60" t="s">
        <v>3828</v>
      </c>
      <c r="P181" s="60" t="s">
        <v>3828</v>
      </c>
      <c r="Q181" s="60" t="s">
        <v>3828</v>
      </c>
      <c r="R181" s="60" t="s">
        <v>3828</v>
      </c>
      <c r="S181" s="60" t="s">
        <v>3828</v>
      </c>
      <c r="T181" t="s">
        <v>3828</v>
      </c>
    </row>
    <row r="182" spans="1:20" ht="409.6" x14ac:dyDescent="0.2">
      <c r="A182" t="s">
        <v>689</v>
      </c>
      <c r="B182" t="s">
        <v>690</v>
      </c>
      <c r="C182" s="60" t="s">
        <v>2595</v>
      </c>
      <c r="D182" s="62" t="s">
        <v>2596</v>
      </c>
      <c r="E182" t="s">
        <v>2122</v>
      </c>
      <c r="F182" t="s">
        <v>4198</v>
      </c>
      <c r="G182" t="s">
        <v>2263</v>
      </c>
      <c r="H182" s="60" t="s">
        <v>3849</v>
      </c>
      <c r="I182" s="60" t="s">
        <v>2589</v>
      </c>
      <c r="J182" t="s">
        <v>4125</v>
      </c>
      <c r="K182" s="60" t="s">
        <v>683</v>
      </c>
      <c r="L182" t="b">
        <v>1</v>
      </c>
      <c r="M182" t="s">
        <v>675</v>
      </c>
      <c r="N182" s="60" t="s">
        <v>4277</v>
      </c>
      <c r="O182" s="60" t="s">
        <v>3828</v>
      </c>
      <c r="P182" s="60" t="s">
        <v>3828</v>
      </c>
      <c r="Q182" s="60" t="s">
        <v>3828</v>
      </c>
      <c r="R182" s="60" t="s">
        <v>3828</v>
      </c>
      <c r="S182" s="60" t="s">
        <v>3828</v>
      </c>
      <c r="T182" t="s">
        <v>3828</v>
      </c>
    </row>
    <row r="183" spans="1:20" ht="372" x14ac:dyDescent="0.2">
      <c r="A183" t="s">
        <v>691</v>
      </c>
      <c r="B183" t="s">
        <v>4278</v>
      </c>
      <c r="C183" s="60" t="s">
        <v>4279</v>
      </c>
      <c r="D183" s="62" t="s">
        <v>2597</v>
      </c>
      <c r="E183" t="s">
        <v>2104</v>
      </c>
      <c r="F183" t="s">
        <v>3872</v>
      </c>
      <c r="G183" t="s">
        <v>2119</v>
      </c>
      <c r="H183" s="60" t="s">
        <v>3849</v>
      </c>
      <c r="I183" s="60" t="s">
        <v>2598</v>
      </c>
      <c r="J183" t="s">
        <v>2108</v>
      </c>
      <c r="K183" s="60" t="s">
        <v>413</v>
      </c>
      <c r="L183" t="b">
        <v>0</v>
      </c>
      <c r="M183" t="s">
        <v>3828</v>
      </c>
      <c r="N183" s="60" t="s">
        <v>2397</v>
      </c>
      <c r="O183" s="60" t="s">
        <v>3828</v>
      </c>
      <c r="P183" s="60" t="s">
        <v>3828</v>
      </c>
      <c r="Q183" s="60" t="s">
        <v>3828</v>
      </c>
      <c r="R183" s="60" t="s">
        <v>3828</v>
      </c>
      <c r="S183" s="60" t="s">
        <v>3828</v>
      </c>
      <c r="T183" t="s">
        <v>3828</v>
      </c>
    </row>
    <row r="184" spans="1:20" ht="372" x14ac:dyDescent="0.2">
      <c r="A184" t="s">
        <v>695</v>
      </c>
      <c r="B184" t="s">
        <v>696</v>
      </c>
      <c r="C184" s="60" t="s">
        <v>2599</v>
      </c>
      <c r="D184" s="62" t="s">
        <v>2600</v>
      </c>
      <c r="E184" t="s">
        <v>2104</v>
      </c>
      <c r="F184" t="s">
        <v>3914</v>
      </c>
      <c r="G184" t="s">
        <v>2263</v>
      </c>
      <c r="H184" s="60" t="s">
        <v>3881</v>
      </c>
      <c r="I184" s="60" t="s">
        <v>2601</v>
      </c>
      <c r="J184" t="s">
        <v>2124</v>
      </c>
      <c r="K184" s="60" t="s">
        <v>4280</v>
      </c>
      <c r="L184" t="b">
        <v>0</v>
      </c>
      <c r="M184" t="s">
        <v>3828</v>
      </c>
      <c r="N184" s="60" t="s">
        <v>4281</v>
      </c>
      <c r="O184" s="60" t="s">
        <v>3828</v>
      </c>
      <c r="P184" s="60" t="s">
        <v>3828</v>
      </c>
      <c r="Q184" s="60" t="s">
        <v>3828</v>
      </c>
      <c r="R184" s="60" t="s">
        <v>2469</v>
      </c>
      <c r="S184" s="60" t="s">
        <v>3828</v>
      </c>
      <c r="T184" t="s">
        <v>3828</v>
      </c>
    </row>
    <row r="185" spans="1:20" ht="102" x14ac:dyDescent="0.2">
      <c r="A185" t="s">
        <v>699</v>
      </c>
      <c r="B185" t="s">
        <v>700</v>
      </c>
      <c r="C185" s="60" t="s">
        <v>2602</v>
      </c>
      <c r="D185" s="62" t="s">
        <v>2603</v>
      </c>
      <c r="E185" t="s">
        <v>2104</v>
      </c>
      <c r="F185" t="s">
        <v>3948</v>
      </c>
      <c r="G185" t="s">
        <v>2106</v>
      </c>
      <c r="H185" s="60" t="s">
        <v>3874</v>
      </c>
      <c r="I185" s="60" t="s">
        <v>2604</v>
      </c>
      <c r="J185" t="s">
        <v>3847</v>
      </c>
      <c r="K185" s="60" t="s">
        <v>469</v>
      </c>
      <c r="L185" t="b">
        <v>0</v>
      </c>
      <c r="M185" t="s">
        <v>3828</v>
      </c>
      <c r="N185" s="60" t="s">
        <v>3828</v>
      </c>
      <c r="O185" s="60" t="s">
        <v>3828</v>
      </c>
      <c r="P185" s="60" t="s">
        <v>3828</v>
      </c>
      <c r="Q185" s="60" t="s">
        <v>3828</v>
      </c>
      <c r="R185" s="60" t="s">
        <v>3828</v>
      </c>
      <c r="S185" s="60" t="s">
        <v>3828</v>
      </c>
      <c r="T185" t="s">
        <v>3828</v>
      </c>
    </row>
    <row r="186" spans="1:20" ht="409.6" x14ac:dyDescent="0.2">
      <c r="A186" t="s">
        <v>701</v>
      </c>
      <c r="B186" t="s">
        <v>702</v>
      </c>
      <c r="C186" s="60" t="s">
        <v>2605</v>
      </c>
      <c r="D186" s="62" t="s">
        <v>2606</v>
      </c>
      <c r="E186" t="s">
        <v>2104</v>
      </c>
      <c r="F186" t="s">
        <v>3969</v>
      </c>
      <c r="G186" t="s">
        <v>4124</v>
      </c>
      <c r="H186" s="60" t="s">
        <v>3874</v>
      </c>
      <c r="I186" s="60" t="s">
        <v>2607</v>
      </c>
      <c r="J186" t="s">
        <v>4282</v>
      </c>
      <c r="K186" s="60" t="s">
        <v>4283</v>
      </c>
      <c r="L186" t="b">
        <v>0</v>
      </c>
      <c r="M186" t="s">
        <v>3828</v>
      </c>
      <c r="N186" s="60" t="s">
        <v>2608</v>
      </c>
      <c r="O186" s="60" t="s">
        <v>3828</v>
      </c>
      <c r="P186" s="60" t="s">
        <v>3828</v>
      </c>
      <c r="Q186" s="60" t="s">
        <v>3828</v>
      </c>
      <c r="R186" s="60" t="s">
        <v>3828</v>
      </c>
      <c r="S186" s="60" t="s">
        <v>3828</v>
      </c>
      <c r="T186" t="s">
        <v>3828</v>
      </c>
    </row>
    <row r="187" spans="1:20" ht="153" x14ac:dyDescent="0.2">
      <c r="A187" t="s">
        <v>705</v>
      </c>
      <c r="B187" t="s">
        <v>706</v>
      </c>
      <c r="C187" s="60" t="s">
        <v>2609</v>
      </c>
      <c r="D187" s="62" t="s">
        <v>2610</v>
      </c>
      <c r="E187" t="s">
        <v>2611</v>
      </c>
      <c r="F187" t="s">
        <v>3201</v>
      </c>
      <c r="G187" t="s">
        <v>2111</v>
      </c>
      <c r="H187" s="60" t="s">
        <v>3874</v>
      </c>
      <c r="I187" s="60" t="s">
        <v>2612</v>
      </c>
      <c r="J187" t="s">
        <v>2124</v>
      </c>
      <c r="K187" s="60" t="s">
        <v>3870</v>
      </c>
      <c r="L187" t="b">
        <v>1</v>
      </c>
      <c r="M187" t="s">
        <v>701</v>
      </c>
      <c r="N187" s="60" t="s">
        <v>3828</v>
      </c>
      <c r="O187" s="60" t="s">
        <v>3828</v>
      </c>
      <c r="P187" s="60" t="s">
        <v>2348</v>
      </c>
      <c r="Q187" s="60" t="s">
        <v>3828</v>
      </c>
      <c r="R187" s="60" t="s">
        <v>3828</v>
      </c>
      <c r="S187" s="60" t="s">
        <v>3828</v>
      </c>
      <c r="T187" t="s">
        <v>3828</v>
      </c>
    </row>
    <row r="188" spans="1:20" ht="102" x14ac:dyDescent="0.2">
      <c r="A188" t="s">
        <v>708</v>
      </c>
      <c r="B188" t="s">
        <v>709</v>
      </c>
      <c r="C188" s="60" t="s">
        <v>2613</v>
      </c>
      <c r="D188" s="62" t="s">
        <v>2614</v>
      </c>
      <c r="E188" t="s">
        <v>2611</v>
      </c>
      <c r="F188" t="s">
        <v>4200</v>
      </c>
      <c r="G188" t="s">
        <v>2158</v>
      </c>
      <c r="H188" s="60" t="s">
        <v>3874</v>
      </c>
      <c r="I188" s="60" t="s">
        <v>2615</v>
      </c>
      <c r="J188" t="s">
        <v>4284</v>
      </c>
      <c r="K188" s="60" t="s">
        <v>4285</v>
      </c>
      <c r="L188" t="b">
        <v>1</v>
      </c>
      <c r="M188" t="s">
        <v>701</v>
      </c>
      <c r="N188" s="60" t="s">
        <v>3828</v>
      </c>
      <c r="O188" s="60" t="s">
        <v>3828</v>
      </c>
      <c r="P188" s="60" t="s">
        <v>3828</v>
      </c>
      <c r="Q188" s="60" t="s">
        <v>3828</v>
      </c>
      <c r="R188" s="60" t="s">
        <v>3828</v>
      </c>
      <c r="S188" s="60" t="s">
        <v>3828</v>
      </c>
      <c r="T188" t="s">
        <v>3828</v>
      </c>
    </row>
    <row r="189" spans="1:20" ht="404" x14ac:dyDescent="0.2">
      <c r="A189" t="s">
        <v>713</v>
      </c>
      <c r="B189" t="s">
        <v>714</v>
      </c>
      <c r="C189" s="60" t="s">
        <v>4286</v>
      </c>
      <c r="D189" s="62" t="s">
        <v>2616</v>
      </c>
      <c r="E189" t="s">
        <v>2611</v>
      </c>
      <c r="F189" t="s">
        <v>3872</v>
      </c>
      <c r="G189" t="s">
        <v>2149</v>
      </c>
      <c r="H189" s="60" t="s">
        <v>3874</v>
      </c>
      <c r="I189" s="60" t="s">
        <v>2617</v>
      </c>
      <c r="J189" t="s">
        <v>4287</v>
      </c>
      <c r="K189" s="60" t="s">
        <v>4288</v>
      </c>
      <c r="L189" t="b">
        <v>1</v>
      </c>
      <c r="M189" t="s">
        <v>701</v>
      </c>
      <c r="N189" s="60" t="s">
        <v>4289</v>
      </c>
      <c r="O189" s="60" t="s">
        <v>3828</v>
      </c>
      <c r="P189" s="60" t="s">
        <v>3828</v>
      </c>
      <c r="Q189" s="60" t="s">
        <v>3828</v>
      </c>
      <c r="R189" s="60" t="s">
        <v>3828</v>
      </c>
      <c r="S189" s="60" t="s">
        <v>3828</v>
      </c>
      <c r="T189" t="s">
        <v>3828</v>
      </c>
    </row>
    <row r="190" spans="1:20" ht="187" x14ac:dyDescent="0.2">
      <c r="A190" t="s">
        <v>717</v>
      </c>
      <c r="B190" t="s">
        <v>718</v>
      </c>
      <c r="C190" s="60" t="s">
        <v>4290</v>
      </c>
      <c r="D190" s="62" t="s">
        <v>2618</v>
      </c>
      <c r="E190" t="s">
        <v>2104</v>
      </c>
      <c r="F190" t="s">
        <v>3919</v>
      </c>
      <c r="G190" t="s">
        <v>2158</v>
      </c>
      <c r="H190" s="60" t="s">
        <v>3874</v>
      </c>
      <c r="I190" s="60" t="s">
        <v>2619</v>
      </c>
      <c r="J190" t="s">
        <v>2108</v>
      </c>
      <c r="K190" s="60" t="s">
        <v>3766</v>
      </c>
      <c r="L190" t="b">
        <v>0</v>
      </c>
      <c r="M190" t="s">
        <v>3828</v>
      </c>
      <c r="N190" s="60" t="s">
        <v>3828</v>
      </c>
      <c r="O190" s="60" t="s">
        <v>3828</v>
      </c>
      <c r="P190" s="60" t="s">
        <v>3828</v>
      </c>
      <c r="Q190" s="60" t="s">
        <v>3828</v>
      </c>
      <c r="R190" s="60" t="s">
        <v>3828</v>
      </c>
      <c r="S190" s="60" t="s">
        <v>3828</v>
      </c>
      <c r="T190" t="s">
        <v>3828</v>
      </c>
    </row>
    <row r="191" spans="1:20" ht="204" x14ac:dyDescent="0.2">
      <c r="A191" t="s">
        <v>719</v>
      </c>
      <c r="B191" t="s">
        <v>720</v>
      </c>
      <c r="C191" s="60" t="s">
        <v>4291</v>
      </c>
      <c r="D191" s="62" t="s">
        <v>2620</v>
      </c>
      <c r="E191" t="s">
        <v>2104</v>
      </c>
      <c r="F191" t="s">
        <v>3848</v>
      </c>
      <c r="G191" t="s">
        <v>2106</v>
      </c>
      <c r="H191" s="60" t="s">
        <v>3874</v>
      </c>
      <c r="I191" s="60" t="s">
        <v>4292</v>
      </c>
      <c r="J191" t="s">
        <v>4293</v>
      </c>
      <c r="K191" s="60" t="s">
        <v>723</v>
      </c>
      <c r="L191" t="b">
        <v>0</v>
      </c>
      <c r="M191" t="s">
        <v>3828</v>
      </c>
      <c r="N191" s="60" t="s">
        <v>2321</v>
      </c>
      <c r="O191" s="60" t="s">
        <v>4294</v>
      </c>
      <c r="P191" s="60" t="s">
        <v>3828</v>
      </c>
      <c r="Q191" s="60" t="s">
        <v>3828</v>
      </c>
      <c r="R191" s="60" t="s">
        <v>3828</v>
      </c>
      <c r="S191" s="60" t="s">
        <v>3828</v>
      </c>
      <c r="T191" t="s">
        <v>3828</v>
      </c>
    </row>
    <row r="192" spans="1:20" ht="153" x14ac:dyDescent="0.2">
      <c r="A192" t="s">
        <v>724</v>
      </c>
      <c r="B192" t="s">
        <v>725</v>
      </c>
      <c r="C192" s="60" t="s">
        <v>4295</v>
      </c>
      <c r="D192" s="62" t="s">
        <v>2621</v>
      </c>
      <c r="E192" t="s">
        <v>2104</v>
      </c>
      <c r="F192" t="s">
        <v>3872</v>
      </c>
      <c r="G192" t="s">
        <v>2149</v>
      </c>
      <c r="H192" s="60" t="s">
        <v>3886</v>
      </c>
      <c r="I192" s="60" t="s">
        <v>2164</v>
      </c>
      <c r="J192" t="s">
        <v>3887</v>
      </c>
      <c r="K192" s="60" t="s">
        <v>4048</v>
      </c>
      <c r="L192" t="b">
        <v>0</v>
      </c>
      <c r="M192" t="s">
        <v>3828</v>
      </c>
      <c r="N192" s="60" t="s">
        <v>3828</v>
      </c>
      <c r="O192" s="60" t="s">
        <v>3828</v>
      </c>
      <c r="P192" s="60" t="s">
        <v>4114</v>
      </c>
      <c r="Q192" s="60" t="s">
        <v>3828</v>
      </c>
      <c r="R192" s="60" t="s">
        <v>3828</v>
      </c>
      <c r="S192" s="60" t="s">
        <v>3828</v>
      </c>
      <c r="T192" t="s">
        <v>3828</v>
      </c>
    </row>
    <row r="193" spans="1:20" ht="119" x14ac:dyDescent="0.2">
      <c r="A193" t="s">
        <v>726</v>
      </c>
      <c r="B193" t="s">
        <v>727</v>
      </c>
      <c r="C193" s="60" t="s">
        <v>2622</v>
      </c>
      <c r="D193" s="62" t="s">
        <v>2623</v>
      </c>
      <c r="E193" t="s">
        <v>2104</v>
      </c>
      <c r="F193" t="s">
        <v>3891</v>
      </c>
      <c r="G193" t="s">
        <v>2111</v>
      </c>
      <c r="H193" s="60" t="s">
        <v>3874</v>
      </c>
      <c r="I193" s="60" t="s">
        <v>2624</v>
      </c>
      <c r="J193" t="s">
        <v>3847</v>
      </c>
      <c r="K193" s="60" t="s">
        <v>3766</v>
      </c>
      <c r="L193" t="b">
        <v>0</v>
      </c>
      <c r="M193" t="s">
        <v>3828</v>
      </c>
      <c r="N193" s="60" t="s">
        <v>3828</v>
      </c>
      <c r="O193" s="60" t="s">
        <v>3828</v>
      </c>
      <c r="P193" s="60" t="s">
        <v>2348</v>
      </c>
      <c r="Q193" s="60" t="s">
        <v>3828</v>
      </c>
      <c r="R193" s="60" t="s">
        <v>3828</v>
      </c>
      <c r="S193" s="60" t="s">
        <v>3828</v>
      </c>
      <c r="T193" t="s">
        <v>3828</v>
      </c>
    </row>
    <row r="194" spans="1:20" ht="356" x14ac:dyDescent="0.2">
      <c r="A194" t="s">
        <v>728</v>
      </c>
      <c r="B194" t="s">
        <v>729</v>
      </c>
      <c r="C194" s="60" t="s">
        <v>4296</v>
      </c>
      <c r="D194" s="62" t="s">
        <v>2625</v>
      </c>
      <c r="E194" t="s">
        <v>2104</v>
      </c>
      <c r="F194" t="s">
        <v>3872</v>
      </c>
      <c r="G194" t="s">
        <v>2149</v>
      </c>
      <c r="H194" s="60" t="s">
        <v>3886</v>
      </c>
      <c r="I194" s="60" t="s">
        <v>4297</v>
      </c>
      <c r="J194" t="s">
        <v>4298</v>
      </c>
      <c r="K194" s="60" t="s">
        <v>4299</v>
      </c>
      <c r="L194" t="b">
        <v>0</v>
      </c>
      <c r="M194" t="s">
        <v>3828</v>
      </c>
      <c r="N194" s="60" t="s">
        <v>4300</v>
      </c>
      <c r="O194" s="60" t="s">
        <v>3828</v>
      </c>
      <c r="P194" s="60" t="s">
        <v>3828</v>
      </c>
      <c r="Q194" s="60" t="s">
        <v>3828</v>
      </c>
      <c r="R194" s="60" t="s">
        <v>3828</v>
      </c>
      <c r="S194" s="60" t="s">
        <v>3828</v>
      </c>
      <c r="T194" t="s">
        <v>3828</v>
      </c>
    </row>
    <row r="195" spans="1:20" ht="221" x14ac:dyDescent="0.2">
      <c r="A195" t="s">
        <v>730</v>
      </c>
      <c r="B195" t="s">
        <v>731</v>
      </c>
      <c r="C195" s="60" t="s">
        <v>2626</v>
      </c>
      <c r="D195" s="62" t="s">
        <v>2627</v>
      </c>
      <c r="E195" t="s">
        <v>2104</v>
      </c>
      <c r="F195" t="s">
        <v>3891</v>
      </c>
      <c r="G195" t="s">
        <v>2106</v>
      </c>
      <c r="H195" s="60" t="s">
        <v>3874</v>
      </c>
      <c r="I195" s="60" t="s">
        <v>2628</v>
      </c>
      <c r="J195" t="s">
        <v>3887</v>
      </c>
      <c r="K195" s="60" t="s">
        <v>3766</v>
      </c>
      <c r="L195" t="b">
        <v>0</v>
      </c>
      <c r="M195" t="s">
        <v>3828</v>
      </c>
      <c r="N195" s="60" t="s">
        <v>2321</v>
      </c>
      <c r="O195" s="60" t="s">
        <v>3828</v>
      </c>
      <c r="P195" s="60" t="s">
        <v>2348</v>
      </c>
      <c r="Q195" s="60" t="s">
        <v>3828</v>
      </c>
      <c r="R195" s="60" t="s">
        <v>3828</v>
      </c>
      <c r="S195" s="60" t="s">
        <v>3828</v>
      </c>
      <c r="T195" t="s">
        <v>3828</v>
      </c>
    </row>
    <row r="196" spans="1:20" ht="187" x14ac:dyDescent="0.2">
      <c r="A196" t="s">
        <v>732</v>
      </c>
      <c r="B196" t="s">
        <v>733</v>
      </c>
      <c r="C196" s="60" t="s">
        <v>2629</v>
      </c>
      <c r="D196" s="62" t="s">
        <v>2630</v>
      </c>
      <c r="E196" t="s">
        <v>2104</v>
      </c>
      <c r="F196" t="s">
        <v>3953</v>
      </c>
      <c r="G196" t="s">
        <v>2158</v>
      </c>
      <c r="H196" s="60" t="s">
        <v>3881</v>
      </c>
      <c r="I196" s="60" t="s">
        <v>2631</v>
      </c>
      <c r="J196" t="s">
        <v>2124</v>
      </c>
      <c r="K196" s="60" t="s">
        <v>159</v>
      </c>
      <c r="L196" t="b">
        <v>0</v>
      </c>
      <c r="M196" t="s">
        <v>3828</v>
      </c>
      <c r="N196" s="60" t="s">
        <v>4301</v>
      </c>
      <c r="O196" s="60" t="s">
        <v>3828</v>
      </c>
      <c r="P196" s="60" t="s">
        <v>3828</v>
      </c>
      <c r="Q196" s="60" t="s">
        <v>3828</v>
      </c>
      <c r="R196" s="60" t="s">
        <v>3992</v>
      </c>
      <c r="S196" s="60" t="s">
        <v>3828</v>
      </c>
      <c r="T196" t="s">
        <v>3828</v>
      </c>
    </row>
    <row r="197" spans="1:20" ht="187" x14ac:dyDescent="0.2">
      <c r="A197" t="s">
        <v>736</v>
      </c>
      <c r="B197" t="s">
        <v>737</v>
      </c>
      <c r="C197" s="60" t="s">
        <v>2633</v>
      </c>
      <c r="D197" s="62" t="s">
        <v>2634</v>
      </c>
      <c r="E197" t="s">
        <v>2298</v>
      </c>
      <c r="F197" t="s">
        <v>3914</v>
      </c>
      <c r="G197" t="s">
        <v>2149</v>
      </c>
      <c r="H197" s="60" t="s">
        <v>3881</v>
      </c>
      <c r="I197" s="60" t="s">
        <v>2635</v>
      </c>
      <c r="J197" t="s">
        <v>2124</v>
      </c>
      <c r="K197" s="60" t="s">
        <v>159</v>
      </c>
      <c r="L197" t="b">
        <v>1</v>
      </c>
      <c r="M197" t="s">
        <v>732</v>
      </c>
      <c r="N197" s="60" t="s">
        <v>4302</v>
      </c>
      <c r="O197" s="60" t="s">
        <v>4303</v>
      </c>
      <c r="P197" s="60" t="s">
        <v>3828</v>
      </c>
      <c r="Q197" s="60" t="s">
        <v>3828</v>
      </c>
      <c r="R197" s="60" t="s">
        <v>3828</v>
      </c>
      <c r="S197" s="60" t="s">
        <v>3828</v>
      </c>
      <c r="T197" t="s">
        <v>3828</v>
      </c>
    </row>
    <row r="198" spans="1:20" ht="306" x14ac:dyDescent="0.2">
      <c r="A198" t="s">
        <v>740</v>
      </c>
      <c r="B198" t="s">
        <v>741</v>
      </c>
      <c r="C198" s="60" t="s">
        <v>4304</v>
      </c>
      <c r="D198" s="62" t="s">
        <v>2636</v>
      </c>
      <c r="E198" t="s">
        <v>2104</v>
      </c>
      <c r="F198" t="s">
        <v>4305</v>
      </c>
      <c r="G198" t="s">
        <v>2319</v>
      </c>
      <c r="H198" s="60" t="s">
        <v>4032</v>
      </c>
      <c r="I198" s="60" t="s">
        <v>4306</v>
      </c>
      <c r="J198" t="s">
        <v>3887</v>
      </c>
      <c r="K198" s="60" t="s">
        <v>4085</v>
      </c>
      <c r="L198" t="b">
        <v>0</v>
      </c>
      <c r="M198" t="s">
        <v>3828</v>
      </c>
      <c r="N198" s="60" t="s">
        <v>2637</v>
      </c>
      <c r="O198" s="60" t="s">
        <v>3828</v>
      </c>
      <c r="P198" s="60" t="s">
        <v>3828</v>
      </c>
      <c r="Q198" s="60" t="s">
        <v>3828</v>
      </c>
      <c r="R198" s="60" t="s">
        <v>3828</v>
      </c>
      <c r="S198" s="60" t="s">
        <v>3828</v>
      </c>
      <c r="T198" t="b">
        <v>0</v>
      </c>
    </row>
    <row r="199" spans="1:20" ht="102" x14ac:dyDescent="0.2">
      <c r="A199" t="s">
        <v>744</v>
      </c>
      <c r="B199" t="s">
        <v>745</v>
      </c>
      <c r="C199" s="60" t="s">
        <v>2638</v>
      </c>
      <c r="D199" s="62" t="s">
        <v>2639</v>
      </c>
      <c r="E199" t="s">
        <v>2104</v>
      </c>
      <c r="F199" t="s">
        <v>4307</v>
      </c>
      <c r="G199" t="s">
        <v>2158</v>
      </c>
      <c r="H199" s="60" t="s">
        <v>3846</v>
      </c>
      <c r="I199" s="60" t="s">
        <v>2107</v>
      </c>
      <c r="J199" t="s">
        <v>3847</v>
      </c>
      <c r="K199" s="60" t="s">
        <v>75</v>
      </c>
      <c r="L199" t="b">
        <v>0</v>
      </c>
      <c r="M199" t="s">
        <v>3828</v>
      </c>
      <c r="N199" s="60" t="s">
        <v>2167</v>
      </c>
      <c r="O199" s="60" t="s">
        <v>3828</v>
      </c>
      <c r="P199" s="60" t="s">
        <v>3828</v>
      </c>
      <c r="Q199" s="60" t="s">
        <v>3828</v>
      </c>
      <c r="R199" s="60" t="s">
        <v>3828</v>
      </c>
      <c r="S199" s="60" t="s">
        <v>3828</v>
      </c>
      <c r="T199" t="s">
        <v>3828</v>
      </c>
    </row>
    <row r="200" spans="1:20" ht="102" x14ac:dyDescent="0.2">
      <c r="A200" t="s">
        <v>746</v>
      </c>
      <c r="B200" t="s">
        <v>747</v>
      </c>
      <c r="C200" s="60" t="s">
        <v>4308</v>
      </c>
      <c r="D200" s="62" t="s">
        <v>2640</v>
      </c>
      <c r="E200" t="s">
        <v>2537</v>
      </c>
      <c r="F200" t="s">
        <v>4309</v>
      </c>
      <c r="G200" t="s">
        <v>2111</v>
      </c>
      <c r="H200" s="60" t="s">
        <v>3846</v>
      </c>
      <c r="I200" s="60" t="s">
        <v>2112</v>
      </c>
      <c r="J200" t="s">
        <v>3847</v>
      </c>
      <c r="K200" s="60" t="s">
        <v>75</v>
      </c>
      <c r="L200" t="b">
        <v>1</v>
      </c>
      <c r="M200" t="s">
        <v>744</v>
      </c>
      <c r="N200" s="60" t="s">
        <v>3828</v>
      </c>
      <c r="O200" s="60" t="s">
        <v>3828</v>
      </c>
      <c r="P200" s="60" t="s">
        <v>3828</v>
      </c>
      <c r="Q200" s="60" t="s">
        <v>3828</v>
      </c>
      <c r="R200" s="60" t="s">
        <v>3828</v>
      </c>
      <c r="S200" s="60" t="s">
        <v>3828</v>
      </c>
      <c r="T200" t="s">
        <v>3828</v>
      </c>
    </row>
    <row r="201" spans="1:20" ht="102" x14ac:dyDescent="0.2">
      <c r="A201" t="s">
        <v>748</v>
      </c>
      <c r="B201" t="s">
        <v>749</v>
      </c>
      <c r="C201" s="60" t="s">
        <v>2641</v>
      </c>
      <c r="D201" s="62" t="s">
        <v>2642</v>
      </c>
      <c r="E201" t="s">
        <v>2537</v>
      </c>
      <c r="F201" t="s">
        <v>3201</v>
      </c>
      <c r="G201" t="s">
        <v>2111</v>
      </c>
      <c r="H201" s="60" t="s">
        <v>3846</v>
      </c>
      <c r="I201" s="60" t="s">
        <v>2112</v>
      </c>
      <c r="J201" t="s">
        <v>3847</v>
      </c>
      <c r="K201" s="60" t="s">
        <v>75</v>
      </c>
      <c r="L201" t="b">
        <v>1</v>
      </c>
      <c r="M201" t="s">
        <v>744</v>
      </c>
      <c r="N201" s="60" t="s">
        <v>3828</v>
      </c>
      <c r="O201" s="60" t="s">
        <v>3828</v>
      </c>
      <c r="P201" s="60" t="s">
        <v>2348</v>
      </c>
      <c r="Q201" s="60" t="s">
        <v>3828</v>
      </c>
      <c r="R201" s="60" t="s">
        <v>3828</v>
      </c>
      <c r="S201" s="60" t="s">
        <v>3828</v>
      </c>
      <c r="T201" t="s">
        <v>3828</v>
      </c>
    </row>
    <row r="202" spans="1:20" ht="289" x14ac:dyDescent="0.2">
      <c r="A202" t="s">
        <v>750</v>
      </c>
      <c r="B202" t="s">
        <v>751</v>
      </c>
      <c r="C202" s="60" t="s">
        <v>2643</v>
      </c>
      <c r="D202" s="62" t="s">
        <v>2644</v>
      </c>
      <c r="E202" t="s">
        <v>2104</v>
      </c>
      <c r="F202" t="s">
        <v>3872</v>
      </c>
      <c r="G202" t="s">
        <v>2443</v>
      </c>
      <c r="H202" s="60" t="s">
        <v>4310</v>
      </c>
      <c r="I202" s="60" t="s">
        <v>2645</v>
      </c>
      <c r="J202" t="s">
        <v>4311</v>
      </c>
      <c r="K202" s="60" t="s">
        <v>4312</v>
      </c>
      <c r="L202" t="b">
        <v>0</v>
      </c>
      <c r="M202" t="s">
        <v>3828</v>
      </c>
      <c r="N202" s="60" t="s">
        <v>4313</v>
      </c>
      <c r="O202" s="60" t="s">
        <v>3828</v>
      </c>
      <c r="P202" s="60" t="s">
        <v>3828</v>
      </c>
      <c r="Q202" s="60" t="s">
        <v>3828</v>
      </c>
      <c r="R202" s="60" t="s">
        <v>3828</v>
      </c>
      <c r="S202" s="60" t="s">
        <v>3828</v>
      </c>
      <c r="T202" t="s">
        <v>3828</v>
      </c>
    </row>
    <row r="203" spans="1:20" ht="388" x14ac:dyDescent="0.2">
      <c r="A203" t="s">
        <v>755</v>
      </c>
      <c r="B203" t="s">
        <v>756</v>
      </c>
      <c r="C203" s="60" t="s">
        <v>2646</v>
      </c>
      <c r="D203" s="62" t="s">
        <v>2647</v>
      </c>
      <c r="E203" t="s">
        <v>2648</v>
      </c>
      <c r="F203" t="s">
        <v>3872</v>
      </c>
      <c r="G203" t="s">
        <v>2153</v>
      </c>
      <c r="H203" s="60" t="s">
        <v>4070</v>
      </c>
      <c r="I203" s="60" t="s">
        <v>2649</v>
      </c>
      <c r="J203" t="s">
        <v>2124</v>
      </c>
      <c r="K203" s="60" t="s">
        <v>4314</v>
      </c>
      <c r="L203" t="b">
        <v>0</v>
      </c>
      <c r="M203" t="s">
        <v>3828</v>
      </c>
      <c r="N203" s="60" t="s">
        <v>4315</v>
      </c>
      <c r="O203" s="60" t="s">
        <v>3828</v>
      </c>
      <c r="P203" s="60" t="s">
        <v>4192</v>
      </c>
      <c r="Q203" s="60" t="s">
        <v>2650</v>
      </c>
      <c r="R203" s="60" t="s">
        <v>4316</v>
      </c>
      <c r="S203" s="60" t="s">
        <v>3828</v>
      </c>
      <c r="T203" t="s">
        <v>3828</v>
      </c>
    </row>
    <row r="204" spans="1:20" ht="272" x14ac:dyDescent="0.2">
      <c r="A204" t="s">
        <v>759</v>
      </c>
      <c r="B204" t="s">
        <v>760</v>
      </c>
      <c r="C204" s="60" t="s">
        <v>4317</v>
      </c>
      <c r="D204" s="62" t="s">
        <v>2651</v>
      </c>
      <c r="E204" t="s">
        <v>2652</v>
      </c>
      <c r="F204" t="s">
        <v>3969</v>
      </c>
      <c r="G204" t="s">
        <v>2158</v>
      </c>
      <c r="H204" s="60" t="s">
        <v>4070</v>
      </c>
      <c r="I204" s="60" t="s">
        <v>2653</v>
      </c>
      <c r="J204" t="s">
        <v>2124</v>
      </c>
      <c r="K204" s="60" t="s">
        <v>469</v>
      </c>
      <c r="L204" t="b">
        <v>1</v>
      </c>
      <c r="M204" t="s">
        <v>755</v>
      </c>
      <c r="N204" s="60" t="s">
        <v>4318</v>
      </c>
      <c r="O204" s="60" t="s">
        <v>3828</v>
      </c>
      <c r="P204" s="60" t="s">
        <v>3828</v>
      </c>
      <c r="Q204" s="60" t="s">
        <v>3828</v>
      </c>
      <c r="R204" s="60" t="s">
        <v>4319</v>
      </c>
      <c r="S204" s="60" t="s">
        <v>3828</v>
      </c>
      <c r="T204" t="s">
        <v>3828</v>
      </c>
    </row>
    <row r="205" spans="1:20" ht="238" x14ac:dyDescent="0.2">
      <c r="A205" t="s">
        <v>761</v>
      </c>
      <c r="B205" t="s">
        <v>762</v>
      </c>
      <c r="C205" s="60" t="s">
        <v>4320</v>
      </c>
      <c r="D205" s="62" t="s">
        <v>2654</v>
      </c>
      <c r="E205" t="s">
        <v>2652</v>
      </c>
      <c r="F205" t="s">
        <v>3872</v>
      </c>
      <c r="G205" t="s">
        <v>2158</v>
      </c>
      <c r="H205" s="60" t="s">
        <v>4070</v>
      </c>
      <c r="I205" s="60" t="s">
        <v>2655</v>
      </c>
      <c r="J205" t="s">
        <v>2124</v>
      </c>
      <c r="K205" s="60" t="s">
        <v>469</v>
      </c>
      <c r="L205" t="b">
        <v>1</v>
      </c>
      <c r="M205" t="s">
        <v>755</v>
      </c>
      <c r="N205" s="60" t="s">
        <v>4321</v>
      </c>
      <c r="O205" s="60" t="s">
        <v>3828</v>
      </c>
      <c r="P205" s="60" t="s">
        <v>3828</v>
      </c>
      <c r="Q205" s="60" t="s">
        <v>3828</v>
      </c>
      <c r="R205" s="60" t="s">
        <v>4319</v>
      </c>
      <c r="S205" s="60" t="s">
        <v>3828</v>
      </c>
      <c r="T205" t="s">
        <v>3828</v>
      </c>
    </row>
    <row r="206" spans="1:20" ht="204" x14ac:dyDescent="0.2">
      <c r="A206" t="s">
        <v>763</v>
      </c>
      <c r="B206" t="s">
        <v>764</v>
      </c>
      <c r="C206" s="60" t="s">
        <v>4322</v>
      </c>
      <c r="D206" s="62" t="s">
        <v>2656</v>
      </c>
      <c r="E206" t="s">
        <v>2652</v>
      </c>
      <c r="F206" t="s">
        <v>3872</v>
      </c>
      <c r="G206" t="s">
        <v>2106</v>
      </c>
      <c r="H206" s="60" t="s">
        <v>4070</v>
      </c>
      <c r="I206" s="60" t="s">
        <v>2657</v>
      </c>
      <c r="J206" t="s">
        <v>2124</v>
      </c>
      <c r="K206" s="60" t="s">
        <v>3766</v>
      </c>
      <c r="L206" t="b">
        <v>1</v>
      </c>
      <c r="M206" t="s">
        <v>755</v>
      </c>
      <c r="N206" s="60" t="s">
        <v>4318</v>
      </c>
      <c r="O206" s="60" t="s">
        <v>3828</v>
      </c>
      <c r="P206" s="60" t="s">
        <v>2500</v>
      </c>
      <c r="Q206" s="60" t="s">
        <v>2650</v>
      </c>
      <c r="R206" s="60" t="s">
        <v>4319</v>
      </c>
      <c r="S206" s="60" t="s">
        <v>3828</v>
      </c>
      <c r="T206" t="s">
        <v>3828</v>
      </c>
    </row>
    <row r="207" spans="1:20" ht="404" x14ac:dyDescent="0.2">
      <c r="A207" t="s">
        <v>765</v>
      </c>
      <c r="B207" t="s">
        <v>766</v>
      </c>
      <c r="C207" s="60" t="s">
        <v>2658</v>
      </c>
      <c r="D207" s="62" t="s">
        <v>2659</v>
      </c>
      <c r="E207" t="s">
        <v>2652</v>
      </c>
      <c r="F207" t="s">
        <v>3953</v>
      </c>
      <c r="G207" t="s">
        <v>2111</v>
      </c>
      <c r="H207" s="60" t="s">
        <v>4070</v>
      </c>
      <c r="I207" s="60" t="s">
        <v>2660</v>
      </c>
      <c r="J207" t="s">
        <v>2124</v>
      </c>
      <c r="K207" s="60" t="s">
        <v>4323</v>
      </c>
      <c r="L207" t="b">
        <v>1</v>
      </c>
      <c r="M207" t="s">
        <v>755</v>
      </c>
      <c r="N207" s="60" t="s">
        <v>2661</v>
      </c>
      <c r="O207" s="60" t="s">
        <v>3828</v>
      </c>
      <c r="P207" s="60" t="s">
        <v>4192</v>
      </c>
      <c r="Q207" s="60" t="s">
        <v>3828</v>
      </c>
      <c r="R207" s="60" t="s">
        <v>4324</v>
      </c>
      <c r="S207" s="60" t="s">
        <v>3828</v>
      </c>
      <c r="T207" t="s">
        <v>3828</v>
      </c>
    </row>
    <row r="208" spans="1:20" ht="238" x14ac:dyDescent="0.2">
      <c r="A208" t="s">
        <v>768</v>
      </c>
      <c r="B208" t="s">
        <v>769</v>
      </c>
      <c r="C208" s="60" t="s">
        <v>2662</v>
      </c>
      <c r="D208" s="62" t="s">
        <v>2663</v>
      </c>
      <c r="E208" t="s">
        <v>2652</v>
      </c>
      <c r="F208" t="s">
        <v>3865</v>
      </c>
      <c r="G208" t="s">
        <v>2111</v>
      </c>
      <c r="H208" s="60" t="s">
        <v>4070</v>
      </c>
      <c r="I208" s="60" t="s">
        <v>2664</v>
      </c>
      <c r="J208" t="s">
        <v>2124</v>
      </c>
      <c r="K208" s="60" t="s">
        <v>771</v>
      </c>
      <c r="L208" t="b">
        <v>1</v>
      </c>
      <c r="M208" t="s">
        <v>755</v>
      </c>
      <c r="N208" s="60" t="s">
        <v>4325</v>
      </c>
      <c r="O208" s="60" t="s">
        <v>3828</v>
      </c>
      <c r="P208" s="60" t="s">
        <v>2665</v>
      </c>
      <c r="Q208" s="60" t="s">
        <v>3828</v>
      </c>
      <c r="R208" s="60" t="s">
        <v>3828</v>
      </c>
      <c r="S208" s="60" t="s">
        <v>3828</v>
      </c>
      <c r="T208" t="s">
        <v>3828</v>
      </c>
    </row>
    <row r="209" spans="1:20" ht="187" x14ac:dyDescent="0.2">
      <c r="A209" t="s">
        <v>772</v>
      </c>
      <c r="B209" t="s">
        <v>773</v>
      </c>
      <c r="C209" s="60" t="s">
        <v>2666</v>
      </c>
      <c r="D209" s="62" t="s">
        <v>2667</v>
      </c>
      <c r="E209" t="s">
        <v>2648</v>
      </c>
      <c r="F209" t="s">
        <v>3969</v>
      </c>
      <c r="G209" t="s">
        <v>2184</v>
      </c>
      <c r="H209" s="60" t="s">
        <v>3886</v>
      </c>
      <c r="I209" s="60" t="s">
        <v>2668</v>
      </c>
      <c r="J209" t="s">
        <v>3892</v>
      </c>
      <c r="K209" s="60" t="s">
        <v>4299</v>
      </c>
      <c r="L209" t="b">
        <v>0</v>
      </c>
      <c r="M209" t="s">
        <v>3828</v>
      </c>
      <c r="N209" s="60" t="s">
        <v>2321</v>
      </c>
      <c r="O209" s="60" t="s">
        <v>3828</v>
      </c>
      <c r="P209" s="60" t="s">
        <v>3828</v>
      </c>
      <c r="Q209" s="60" t="s">
        <v>3828</v>
      </c>
      <c r="R209" s="60" t="s">
        <v>3828</v>
      </c>
      <c r="S209" s="60" t="s">
        <v>3828</v>
      </c>
      <c r="T209" t="s">
        <v>3828</v>
      </c>
    </row>
    <row r="210" spans="1:20" ht="153" x14ac:dyDescent="0.2">
      <c r="A210" t="s">
        <v>774</v>
      </c>
      <c r="B210" t="s">
        <v>775</v>
      </c>
      <c r="C210" s="60" t="s">
        <v>2669</v>
      </c>
      <c r="D210" s="62" t="s">
        <v>2670</v>
      </c>
      <c r="E210" t="s">
        <v>2648</v>
      </c>
      <c r="F210" t="s">
        <v>4198</v>
      </c>
      <c r="G210" t="s">
        <v>2443</v>
      </c>
      <c r="H210" s="60" t="s">
        <v>4326</v>
      </c>
      <c r="I210" s="60" t="s">
        <v>2671</v>
      </c>
      <c r="J210" t="s">
        <v>4327</v>
      </c>
      <c r="K210" s="60" t="s">
        <v>4328</v>
      </c>
      <c r="L210" t="b">
        <v>0</v>
      </c>
      <c r="M210" t="s">
        <v>3828</v>
      </c>
      <c r="N210" s="60" t="s">
        <v>4329</v>
      </c>
      <c r="O210" s="60" t="s">
        <v>3828</v>
      </c>
      <c r="P210" s="60" t="s">
        <v>3828</v>
      </c>
      <c r="Q210" s="60" t="s">
        <v>3828</v>
      </c>
      <c r="R210" s="60" t="s">
        <v>3828</v>
      </c>
      <c r="S210" s="60" t="s">
        <v>3828</v>
      </c>
      <c r="T210" t="s">
        <v>3828</v>
      </c>
    </row>
    <row r="211" spans="1:20" ht="221" x14ac:dyDescent="0.2">
      <c r="A211" t="s">
        <v>778</v>
      </c>
      <c r="B211" t="s">
        <v>587</v>
      </c>
      <c r="C211" s="60" t="s">
        <v>4330</v>
      </c>
      <c r="D211" s="62" t="s">
        <v>2672</v>
      </c>
      <c r="E211" t="s">
        <v>2455</v>
      </c>
      <c r="F211" t="s">
        <v>4198</v>
      </c>
      <c r="G211" t="s">
        <v>2149</v>
      </c>
      <c r="H211" s="60" t="s">
        <v>4326</v>
      </c>
      <c r="I211" s="60" t="s">
        <v>4331</v>
      </c>
      <c r="J211" t="s">
        <v>4332</v>
      </c>
      <c r="K211" s="60" t="s">
        <v>4333</v>
      </c>
      <c r="L211" t="b">
        <v>1</v>
      </c>
      <c r="M211" t="s">
        <v>774</v>
      </c>
      <c r="N211" s="60" t="s">
        <v>3906</v>
      </c>
      <c r="O211" s="60" t="s">
        <v>3828</v>
      </c>
      <c r="P211" s="60" t="s">
        <v>3828</v>
      </c>
      <c r="Q211" s="60" t="s">
        <v>3828</v>
      </c>
      <c r="R211" s="60" t="s">
        <v>3828</v>
      </c>
      <c r="S211" s="60" t="s">
        <v>3828</v>
      </c>
      <c r="T211" t="s">
        <v>3828</v>
      </c>
    </row>
    <row r="212" spans="1:20" ht="136" x14ac:dyDescent="0.2">
      <c r="A212" t="s">
        <v>780</v>
      </c>
      <c r="B212" t="s">
        <v>590</v>
      </c>
      <c r="C212" s="60" t="s">
        <v>2673</v>
      </c>
      <c r="D212" s="62" t="s">
        <v>2674</v>
      </c>
      <c r="E212" t="s">
        <v>2455</v>
      </c>
      <c r="F212" t="s">
        <v>4198</v>
      </c>
      <c r="G212" t="s">
        <v>2106</v>
      </c>
      <c r="H212" s="60" t="s">
        <v>4326</v>
      </c>
      <c r="I212" s="60" t="s">
        <v>2675</v>
      </c>
      <c r="J212" t="s">
        <v>3887</v>
      </c>
      <c r="K212" s="60" t="s">
        <v>4328</v>
      </c>
      <c r="L212" t="b">
        <v>1</v>
      </c>
      <c r="M212" t="s">
        <v>774</v>
      </c>
      <c r="N212" s="60" t="s">
        <v>3828</v>
      </c>
      <c r="O212" s="60" t="s">
        <v>3828</v>
      </c>
      <c r="P212" s="60" t="s">
        <v>3828</v>
      </c>
      <c r="Q212" s="60" t="s">
        <v>3828</v>
      </c>
      <c r="R212" s="60" t="s">
        <v>3828</v>
      </c>
      <c r="S212" s="60" t="s">
        <v>3828</v>
      </c>
      <c r="T212" t="s">
        <v>3828</v>
      </c>
    </row>
    <row r="213" spans="1:20" ht="221" x14ac:dyDescent="0.2">
      <c r="A213" t="s">
        <v>782</v>
      </c>
      <c r="B213" t="s">
        <v>595</v>
      </c>
      <c r="C213" s="60" t="s">
        <v>4334</v>
      </c>
      <c r="D213" s="62" t="s">
        <v>2676</v>
      </c>
      <c r="E213" t="s">
        <v>2677</v>
      </c>
      <c r="F213" t="s">
        <v>4198</v>
      </c>
      <c r="G213" t="s">
        <v>2263</v>
      </c>
      <c r="H213" s="60" t="s">
        <v>4326</v>
      </c>
      <c r="I213" s="60" t="s">
        <v>2678</v>
      </c>
      <c r="J213" t="s">
        <v>4335</v>
      </c>
      <c r="K213" s="60" t="s">
        <v>784</v>
      </c>
      <c r="L213" t="b">
        <v>1</v>
      </c>
      <c r="M213" t="s">
        <v>774</v>
      </c>
      <c r="N213" s="60" t="s">
        <v>4336</v>
      </c>
      <c r="O213" s="60" t="s">
        <v>3828</v>
      </c>
      <c r="P213" s="60" t="s">
        <v>3828</v>
      </c>
      <c r="Q213" s="60" t="s">
        <v>3828</v>
      </c>
      <c r="R213" s="60" t="s">
        <v>3828</v>
      </c>
      <c r="S213" s="60" t="s">
        <v>3828</v>
      </c>
      <c r="T213" t="s">
        <v>3828</v>
      </c>
    </row>
    <row r="214" spans="1:20" ht="272" x14ac:dyDescent="0.2">
      <c r="A214" t="s">
        <v>785</v>
      </c>
      <c r="B214" t="s">
        <v>786</v>
      </c>
      <c r="C214" s="60" t="s">
        <v>2679</v>
      </c>
      <c r="D214" s="62" t="s">
        <v>2680</v>
      </c>
      <c r="E214" t="s">
        <v>2648</v>
      </c>
      <c r="F214" t="s">
        <v>3865</v>
      </c>
      <c r="G214" t="s">
        <v>2149</v>
      </c>
      <c r="H214" s="60" t="s">
        <v>4326</v>
      </c>
      <c r="I214" s="60" t="s">
        <v>2681</v>
      </c>
      <c r="J214" t="s">
        <v>4337</v>
      </c>
      <c r="K214" s="60" t="s">
        <v>4338</v>
      </c>
      <c r="L214" t="b">
        <v>0</v>
      </c>
      <c r="M214" t="s">
        <v>3828</v>
      </c>
      <c r="N214" s="60" t="s">
        <v>4339</v>
      </c>
      <c r="O214" s="60" t="s">
        <v>3828</v>
      </c>
      <c r="P214" s="60" t="s">
        <v>4192</v>
      </c>
      <c r="Q214" s="60" t="s">
        <v>3828</v>
      </c>
      <c r="R214" s="60" t="s">
        <v>3828</v>
      </c>
      <c r="S214" s="60" t="s">
        <v>3828</v>
      </c>
      <c r="T214" t="s">
        <v>3828</v>
      </c>
    </row>
    <row r="215" spans="1:20" ht="409.6" x14ac:dyDescent="0.2">
      <c r="A215" t="s">
        <v>790</v>
      </c>
      <c r="B215" t="s">
        <v>791</v>
      </c>
      <c r="C215" s="60" t="s">
        <v>2682</v>
      </c>
      <c r="D215" s="62" t="s">
        <v>2683</v>
      </c>
      <c r="E215" t="s">
        <v>2684</v>
      </c>
      <c r="F215" t="s">
        <v>3865</v>
      </c>
      <c r="G215" t="s">
        <v>2106</v>
      </c>
      <c r="H215" s="60" t="s">
        <v>4326</v>
      </c>
      <c r="I215" s="60" t="s">
        <v>2685</v>
      </c>
      <c r="J215" t="s">
        <v>4337</v>
      </c>
      <c r="K215" s="60" t="s">
        <v>4340</v>
      </c>
      <c r="L215" t="b">
        <v>1</v>
      </c>
      <c r="M215" t="s">
        <v>785</v>
      </c>
      <c r="N215" s="60" t="s">
        <v>3828</v>
      </c>
      <c r="O215" s="60" t="s">
        <v>3828</v>
      </c>
      <c r="P215" s="60" t="s">
        <v>4192</v>
      </c>
      <c r="Q215" s="60" t="s">
        <v>3828</v>
      </c>
      <c r="R215" s="60" t="s">
        <v>3828</v>
      </c>
      <c r="S215" s="60" t="s">
        <v>3828</v>
      </c>
      <c r="T215" t="s">
        <v>3828</v>
      </c>
    </row>
    <row r="216" spans="1:20" ht="238" x14ac:dyDescent="0.2">
      <c r="A216" t="s">
        <v>795</v>
      </c>
      <c r="B216" t="s">
        <v>796</v>
      </c>
      <c r="C216" s="60" t="s">
        <v>2686</v>
      </c>
      <c r="D216" s="62" t="s">
        <v>2687</v>
      </c>
      <c r="E216" t="s">
        <v>2684</v>
      </c>
      <c r="F216" t="s">
        <v>3865</v>
      </c>
      <c r="G216" t="s">
        <v>2106</v>
      </c>
      <c r="H216" s="60" t="s">
        <v>4326</v>
      </c>
      <c r="I216" s="60" t="s">
        <v>2688</v>
      </c>
      <c r="J216" t="s">
        <v>4337</v>
      </c>
      <c r="K216" s="60" t="s">
        <v>4341</v>
      </c>
      <c r="L216" t="b">
        <v>1</v>
      </c>
      <c r="M216" t="s">
        <v>785</v>
      </c>
      <c r="N216" s="60" t="s">
        <v>3828</v>
      </c>
      <c r="O216" s="60" t="s">
        <v>2689</v>
      </c>
      <c r="P216" s="60" t="s">
        <v>2500</v>
      </c>
      <c r="Q216" s="60" t="s">
        <v>3828</v>
      </c>
      <c r="R216" s="60" t="s">
        <v>3828</v>
      </c>
      <c r="S216" s="60" t="s">
        <v>3828</v>
      </c>
      <c r="T216" t="s">
        <v>3828</v>
      </c>
    </row>
    <row r="217" spans="1:20" ht="153" x14ac:dyDescent="0.2">
      <c r="A217" t="s">
        <v>799</v>
      </c>
      <c r="B217" t="s">
        <v>800</v>
      </c>
      <c r="C217" s="60" t="s">
        <v>2690</v>
      </c>
      <c r="D217" s="62" t="s">
        <v>2691</v>
      </c>
      <c r="E217" t="s">
        <v>2684</v>
      </c>
      <c r="F217" t="s">
        <v>3865</v>
      </c>
      <c r="G217" t="s">
        <v>2106</v>
      </c>
      <c r="H217" s="60" t="s">
        <v>4326</v>
      </c>
      <c r="I217" s="60" t="s">
        <v>2692</v>
      </c>
      <c r="J217" t="s">
        <v>4337</v>
      </c>
      <c r="K217" s="60" t="s">
        <v>803</v>
      </c>
      <c r="L217" t="b">
        <v>1</v>
      </c>
      <c r="M217" t="s">
        <v>785</v>
      </c>
      <c r="N217" s="60" t="s">
        <v>3828</v>
      </c>
      <c r="O217" s="60" t="s">
        <v>3828</v>
      </c>
      <c r="P217" s="60" t="s">
        <v>2500</v>
      </c>
      <c r="Q217" s="60" t="s">
        <v>3828</v>
      </c>
      <c r="R217" s="60" t="s">
        <v>3828</v>
      </c>
      <c r="S217" s="60" t="s">
        <v>3828</v>
      </c>
      <c r="T217" t="s">
        <v>3828</v>
      </c>
    </row>
    <row r="218" spans="1:20" ht="170" x14ac:dyDescent="0.2">
      <c r="A218" t="s">
        <v>804</v>
      </c>
      <c r="B218" t="s">
        <v>805</v>
      </c>
      <c r="C218" s="60" t="s">
        <v>2693</v>
      </c>
      <c r="D218" s="62" t="s">
        <v>2694</v>
      </c>
      <c r="E218" t="s">
        <v>2684</v>
      </c>
      <c r="F218" t="s">
        <v>3865</v>
      </c>
      <c r="G218" t="s">
        <v>2106</v>
      </c>
      <c r="H218" s="60" t="s">
        <v>4326</v>
      </c>
      <c r="I218" s="60" t="s">
        <v>2692</v>
      </c>
      <c r="J218" t="s">
        <v>4337</v>
      </c>
      <c r="K218" s="60" t="s">
        <v>803</v>
      </c>
      <c r="L218" t="b">
        <v>1</v>
      </c>
      <c r="M218" t="s">
        <v>785</v>
      </c>
      <c r="N218" s="60" t="s">
        <v>3828</v>
      </c>
      <c r="O218" s="60" t="s">
        <v>3828</v>
      </c>
      <c r="P218" s="60" t="s">
        <v>2500</v>
      </c>
      <c r="Q218" s="60" t="s">
        <v>3828</v>
      </c>
      <c r="R218" s="60" t="s">
        <v>3828</v>
      </c>
      <c r="S218" s="60" t="s">
        <v>3828</v>
      </c>
      <c r="T218" t="s">
        <v>3828</v>
      </c>
    </row>
    <row r="219" spans="1:20" ht="204" x14ac:dyDescent="0.2">
      <c r="A219" t="s">
        <v>806</v>
      </c>
      <c r="B219" t="s">
        <v>807</v>
      </c>
      <c r="C219" s="60" t="s">
        <v>2695</v>
      </c>
      <c r="D219" s="62" t="s">
        <v>2696</v>
      </c>
      <c r="E219" t="s">
        <v>2684</v>
      </c>
      <c r="F219" t="s">
        <v>3865</v>
      </c>
      <c r="G219" t="s">
        <v>2106</v>
      </c>
      <c r="H219" s="60" t="s">
        <v>4326</v>
      </c>
      <c r="I219" s="60" t="s">
        <v>2697</v>
      </c>
      <c r="J219" t="s">
        <v>4337</v>
      </c>
      <c r="K219" s="60" t="s">
        <v>4342</v>
      </c>
      <c r="L219" t="b">
        <v>1</v>
      </c>
      <c r="M219" t="s">
        <v>785</v>
      </c>
      <c r="N219" s="60" t="s">
        <v>2698</v>
      </c>
      <c r="O219" s="60" t="s">
        <v>3828</v>
      </c>
      <c r="P219" s="60" t="s">
        <v>2500</v>
      </c>
      <c r="Q219" s="60" t="s">
        <v>3828</v>
      </c>
      <c r="R219" s="60" t="s">
        <v>3828</v>
      </c>
      <c r="S219" s="60" t="s">
        <v>3828</v>
      </c>
      <c r="T219" t="s">
        <v>3828</v>
      </c>
    </row>
    <row r="220" spans="1:20" ht="153" x14ac:dyDescent="0.2">
      <c r="A220" t="s">
        <v>808</v>
      </c>
      <c r="B220" t="s">
        <v>809</v>
      </c>
      <c r="C220" s="60" t="s">
        <v>2699</v>
      </c>
      <c r="D220" s="62" t="s">
        <v>2700</v>
      </c>
      <c r="E220" t="s">
        <v>2684</v>
      </c>
      <c r="F220" t="s">
        <v>3865</v>
      </c>
      <c r="G220" t="s">
        <v>2106</v>
      </c>
      <c r="H220" s="60" t="s">
        <v>4326</v>
      </c>
      <c r="I220" s="60" t="s">
        <v>2701</v>
      </c>
      <c r="J220" t="s">
        <v>4337</v>
      </c>
      <c r="K220" s="60" t="s">
        <v>4343</v>
      </c>
      <c r="L220" t="b">
        <v>1</v>
      </c>
      <c r="M220" t="s">
        <v>785</v>
      </c>
      <c r="N220" s="60" t="s">
        <v>3828</v>
      </c>
      <c r="O220" s="60" t="s">
        <v>3828</v>
      </c>
      <c r="P220" s="60" t="s">
        <v>2500</v>
      </c>
      <c r="Q220" s="60" t="s">
        <v>3828</v>
      </c>
      <c r="R220" s="60" t="s">
        <v>3828</v>
      </c>
      <c r="S220" s="60" t="s">
        <v>3828</v>
      </c>
      <c r="T220" t="s">
        <v>3828</v>
      </c>
    </row>
    <row r="221" spans="1:20" ht="255" x14ac:dyDescent="0.2">
      <c r="A221" t="s">
        <v>811</v>
      </c>
      <c r="B221" t="s">
        <v>812</v>
      </c>
      <c r="C221" s="60" t="s">
        <v>4344</v>
      </c>
      <c r="D221" s="62" t="s">
        <v>2702</v>
      </c>
      <c r="E221" t="s">
        <v>2648</v>
      </c>
      <c r="F221" t="s">
        <v>3914</v>
      </c>
      <c r="G221" t="s">
        <v>2149</v>
      </c>
      <c r="H221" s="60" t="s">
        <v>3881</v>
      </c>
      <c r="I221" s="60" t="s">
        <v>2703</v>
      </c>
      <c r="J221" t="s">
        <v>3850</v>
      </c>
      <c r="K221" s="60" t="s">
        <v>4345</v>
      </c>
      <c r="L221" t="b">
        <v>0</v>
      </c>
      <c r="M221" t="s">
        <v>3828</v>
      </c>
      <c r="N221" s="60" t="s">
        <v>4346</v>
      </c>
      <c r="O221" s="60" t="s">
        <v>3828</v>
      </c>
      <c r="P221" s="60" t="s">
        <v>3828</v>
      </c>
      <c r="Q221" s="60" t="s">
        <v>3828</v>
      </c>
      <c r="R221" s="60" t="s">
        <v>4347</v>
      </c>
      <c r="S221" s="60" t="s">
        <v>3828</v>
      </c>
      <c r="T221" t="s">
        <v>3828</v>
      </c>
    </row>
    <row r="222" spans="1:20" ht="409.6" x14ac:dyDescent="0.2">
      <c r="A222" t="s">
        <v>823</v>
      </c>
      <c r="B222" t="s">
        <v>824</v>
      </c>
      <c r="C222" s="60" t="s">
        <v>4348</v>
      </c>
      <c r="D222" s="62" t="s">
        <v>2704</v>
      </c>
      <c r="E222" t="s">
        <v>2705</v>
      </c>
      <c r="F222" t="s">
        <v>3848</v>
      </c>
      <c r="G222" t="s">
        <v>2158</v>
      </c>
      <c r="H222" s="60" t="s">
        <v>4326</v>
      </c>
      <c r="I222" s="60" t="s">
        <v>2706</v>
      </c>
      <c r="J222" t="s">
        <v>3847</v>
      </c>
      <c r="K222" s="60" t="s">
        <v>4349</v>
      </c>
      <c r="L222" t="b">
        <v>0</v>
      </c>
      <c r="M222" t="s">
        <v>3828</v>
      </c>
      <c r="N222" s="60" t="s">
        <v>4350</v>
      </c>
      <c r="O222" s="60" t="s">
        <v>3828</v>
      </c>
      <c r="P222" s="60" t="s">
        <v>3828</v>
      </c>
      <c r="Q222" s="60" t="s">
        <v>3828</v>
      </c>
      <c r="R222" s="60" t="s">
        <v>3828</v>
      </c>
      <c r="S222" s="60" t="s">
        <v>3828</v>
      </c>
      <c r="T222" t="s">
        <v>3828</v>
      </c>
    </row>
    <row r="223" spans="1:20" ht="323" x14ac:dyDescent="0.2">
      <c r="A223" t="s">
        <v>828</v>
      </c>
      <c r="B223" t="s">
        <v>829</v>
      </c>
      <c r="C223" s="60" t="s">
        <v>2707</v>
      </c>
      <c r="D223" s="62" t="s">
        <v>2708</v>
      </c>
      <c r="E223" t="s">
        <v>2705</v>
      </c>
      <c r="F223" t="s">
        <v>3848</v>
      </c>
      <c r="G223" t="s">
        <v>2153</v>
      </c>
      <c r="H223" s="60" t="s">
        <v>3874</v>
      </c>
      <c r="I223" s="60" t="s">
        <v>2709</v>
      </c>
      <c r="J223" t="s">
        <v>2124</v>
      </c>
      <c r="K223" s="60" t="s">
        <v>4351</v>
      </c>
      <c r="L223" t="b">
        <v>0</v>
      </c>
      <c r="M223" t="s">
        <v>3828</v>
      </c>
      <c r="N223" s="60" t="s">
        <v>2710</v>
      </c>
      <c r="O223" s="60" t="s">
        <v>3828</v>
      </c>
      <c r="P223" s="60" t="s">
        <v>2665</v>
      </c>
      <c r="Q223" s="60" t="s">
        <v>3828</v>
      </c>
      <c r="R223" s="60" t="s">
        <v>3828</v>
      </c>
      <c r="S223" s="60" t="s">
        <v>3828</v>
      </c>
      <c r="T223" t="s">
        <v>3828</v>
      </c>
    </row>
    <row r="224" spans="1:20" ht="409.6" x14ac:dyDescent="0.2">
      <c r="A224" t="s">
        <v>833</v>
      </c>
      <c r="B224" t="s">
        <v>834</v>
      </c>
      <c r="C224" s="60" t="s">
        <v>2711</v>
      </c>
      <c r="D224" s="62" t="s">
        <v>2712</v>
      </c>
      <c r="E224" t="s">
        <v>2705</v>
      </c>
      <c r="F224" t="s">
        <v>3914</v>
      </c>
      <c r="G224" t="s">
        <v>2149</v>
      </c>
      <c r="H224" s="60" t="s">
        <v>3849</v>
      </c>
      <c r="I224" s="60" t="s">
        <v>2713</v>
      </c>
      <c r="J224" t="s">
        <v>2124</v>
      </c>
      <c r="K224" s="60" t="s">
        <v>4352</v>
      </c>
      <c r="L224" t="b">
        <v>0</v>
      </c>
      <c r="M224" t="s">
        <v>3828</v>
      </c>
      <c r="N224" s="60" t="s">
        <v>4353</v>
      </c>
      <c r="O224" s="60" t="s">
        <v>3828</v>
      </c>
      <c r="P224" s="60" t="s">
        <v>3828</v>
      </c>
      <c r="Q224" s="60" t="s">
        <v>3828</v>
      </c>
      <c r="R224" s="60" t="s">
        <v>3828</v>
      </c>
      <c r="S224" s="60" t="s">
        <v>3828</v>
      </c>
      <c r="T224" t="s">
        <v>3828</v>
      </c>
    </row>
    <row r="225" spans="1:20" ht="409.6" x14ac:dyDescent="0.2">
      <c r="A225" t="s">
        <v>838</v>
      </c>
      <c r="B225" t="s">
        <v>839</v>
      </c>
      <c r="C225" s="60" t="s">
        <v>4354</v>
      </c>
      <c r="D225" s="62" t="s">
        <v>2714</v>
      </c>
      <c r="E225" t="s">
        <v>2715</v>
      </c>
      <c r="F225" t="s">
        <v>3872</v>
      </c>
      <c r="G225" t="s">
        <v>3885</v>
      </c>
      <c r="H225" s="60" t="s">
        <v>4355</v>
      </c>
      <c r="I225" s="60" t="s">
        <v>2716</v>
      </c>
      <c r="J225" t="s">
        <v>4356</v>
      </c>
      <c r="K225" s="60" t="s">
        <v>4357</v>
      </c>
      <c r="L225" t="b">
        <v>0</v>
      </c>
      <c r="M225" t="s">
        <v>3828</v>
      </c>
      <c r="N225" s="60" t="s">
        <v>4358</v>
      </c>
      <c r="O225" s="60" t="s">
        <v>3828</v>
      </c>
      <c r="P225" s="60" t="s">
        <v>3828</v>
      </c>
      <c r="Q225" s="60" t="s">
        <v>3828</v>
      </c>
      <c r="R225" s="60" t="s">
        <v>3828</v>
      </c>
      <c r="S225" s="60" t="s">
        <v>3828</v>
      </c>
      <c r="T225" t="s">
        <v>3828</v>
      </c>
    </row>
    <row r="226" spans="1:20" ht="388" x14ac:dyDescent="0.2">
      <c r="A226" t="s">
        <v>843</v>
      </c>
      <c r="B226" t="s">
        <v>844</v>
      </c>
      <c r="C226" s="60" t="s">
        <v>4359</v>
      </c>
      <c r="D226" s="62" t="s">
        <v>2717</v>
      </c>
      <c r="E226" t="s">
        <v>2715</v>
      </c>
      <c r="F226" t="s">
        <v>3919</v>
      </c>
      <c r="G226" t="s">
        <v>2443</v>
      </c>
      <c r="H226" s="60" t="s">
        <v>4355</v>
      </c>
      <c r="I226" s="60" t="s">
        <v>2718</v>
      </c>
      <c r="J226" t="s">
        <v>4360</v>
      </c>
      <c r="K226" s="60" t="s">
        <v>4361</v>
      </c>
      <c r="L226" t="b">
        <v>0</v>
      </c>
      <c r="M226" t="s">
        <v>3828</v>
      </c>
      <c r="N226" s="60" t="s">
        <v>4362</v>
      </c>
      <c r="O226" s="60" t="s">
        <v>3828</v>
      </c>
      <c r="P226" s="60" t="s">
        <v>3828</v>
      </c>
      <c r="Q226" s="60" t="s">
        <v>3828</v>
      </c>
      <c r="R226" s="60" t="s">
        <v>3828</v>
      </c>
      <c r="S226" s="60" t="s">
        <v>3828</v>
      </c>
      <c r="T226" t="s">
        <v>3828</v>
      </c>
    </row>
    <row r="227" spans="1:20" ht="404" x14ac:dyDescent="0.2">
      <c r="A227" t="s">
        <v>848</v>
      </c>
      <c r="B227" t="s">
        <v>849</v>
      </c>
      <c r="C227" s="60" t="s">
        <v>4363</v>
      </c>
      <c r="D227" s="62" t="s">
        <v>2719</v>
      </c>
      <c r="E227" t="s">
        <v>2715</v>
      </c>
      <c r="F227" t="s">
        <v>3891</v>
      </c>
      <c r="G227" t="s">
        <v>3885</v>
      </c>
      <c r="H227" s="60" t="s">
        <v>4355</v>
      </c>
      <c r="I227" s="60" t="s">
        <v>2720</v>
      </c>
      <c r="J227" t="s">
        <v>2108</v>
      </c>
      <c r="K227" s="60" t="s">
        <v>4364</v>
      </c>
      <c r="L227" t="b">
        <v>0</v>
      </c>
      <c r="M227" t="s">
        <v>3828</v>
      </c>
      <c r="N227" s="60" t="s">
        <v>2721</v>
      </c>
      <c r="O227" s="60" t="s">
        <v>3828</v>
      </c>
      <c r="P227" s="60" t="s">
        <v>3828</v>
      </c>
      <c r="Q227" s="60" t="s">
        <v>3828</v>
      </c>
      <c r="R227" s="60" t="s">
        <v>3828</v>
      </c>
      <c r="S227" s="60" t="s">
        <v>3828</v>
      </c>
      <c r="T227" t="s">
        <v>3828</v>
      </c>
    </row>
    <row r="228" spans="1:20" ht="136" x14ac:dyDescent="0.2">
      <c r="A228" t="s">
        <v>853</v>
      </c>
      <c r="B228" t="s">
        <v>854</v>
      </c>
      <c r="C228" s="60" t="s">
        <v>4365</v>
      </c>
      <c r="D228" s="62" t="s">
        <v>2722</v>
      </c>
      <c r="E228" t="s">
        <v>2339</v>
      </c>
      <c r="F228" t="s">
        <v>3953</v>
      </c>
      <c r="G228" t="s">
        <v>2106</v>
      </c>
      <c r="H228" s="60" t="s">
        <v>4355</v>
      </c>
      <c r="I228" s="60" t="s">
        <v>2723</v>
      </c>
      <c r="J228" t="s">
        <v>3847</v>
      </c>
      <c r="K228" s="60" t="s">
        <v>218</v>
      </c>
      <c r="L228" t="b">
        <v>1</v>
      </c>
      <c r="M228" t="s">
        <v>848</v>
      </c>
      <c r="N228" s="60" t="s">
        <v>3828</v>
      </c>
      <c r="O228" s="60" t="s">
        <v>3828</v>
      </c>
      <c r="P228" s="60" t="s">
        <v>3828</v>
      </c>
      <c r="Q228" s="60" t="s">
        <v>3828</v>
      </c>
      <c r="R228" s="60" t="s">
        <v>3828</v>
      </c>
      <c r="S228" s="60" t="s">
        <v>3828</v>
      </c>
      <c r="T228" t="s">
        <v>3828</v>
      </c>
    </row>
    <row r="229" spans="1:20" ht="136" x14ac:dyDescent="0.2">
      <c r="A229" t="s">
        <v>855</v>
      </c>
      <c r="B229" t="s">
        <v>856</v>
      </c>
      <c r="C229" s="60" t="s">
        <v>4366</v>
      </c>
      <c r="D229" s="62" t="s">
        <v>2724</v>
      </c>
      <c r="E229" t="s">
        <v>2339</v>
      </c>
      <c r="F229" t="s">
        <v>3953</v>
      </c>
      <c r="G229" t="s">
        <v>2106</v>
      </c>
      <c r="H229" s="60" t="s">
        <v>4355</v>
      </c>
      <c r="I229" s="60" t="s">
        <v>2723</v>
      </c>
      <c r="J229" t="s">
        <v>3847</v>
      </c>
      <c r="K229" s="60" t="s">
        <v>218</v>
      </c>
      <c r="L229" t="b">
        <v>1</v>
      </c>
      <c r="M229" t="s">
        <v>848</v>
      </c>
      <c r="N229" s="60" t="s">
        <v>3828</v>
      </c>
      <c r="O229" s="60" t="s">
        <v>3828</v>
      </c>
      <c r="P229" s="60" t="s">
        <v>3828</v>
      </c>
      <c r="Q229" s="60" t="s">
        <v>3828</v>
      </c>
      <c r="R229" s="60" t="s">
        <v>3828</v>
      </c>
      <c r="S229" s="60" t="s">
        <v>3828</v>
      </c>
      <c r="T229" t="s">
        <v>3828</v>
      </c>
    </row>
    <row r="230" spans="1:20" ht="85" x14ac:dyDescent="0.2">
      <c r="A230" t="s">
        <v>857</v>
      </c>
      <c r="B230" t="s">
        <v>858</v>
      </c>
      <c r="C230" s="60" t="s">
        <v>2725</v>
      </c>
      <c r="D230" s="62" t="s">
        <v>2726</v>
      </c>
      <c r="E230" t="s">
        <v>2339</v>
      </c>
      <c r="F230" t="s">
        <v>3953</v>
      </c>
      <c r="G230" t="s">
        <v>2106</v>
      </c>
      <c r="H230" s="60" t="s">
        <v>4355</v>
      </c>
      <c r="I230" s="60" t="s">
        <v>2727</v>
      </c>
      <c r="J230" t="s">
        <v>3847</v>
      </c>
      <c r="K230" s="60" t="s">
        <v>861</v>
      </c>
      <c r="L230" t="b">
        <v>1</v>
      </c>
      <c r="M230" t="s">
        <v>848</v>
      </c>
      <c r="N230" s="60" t="s">
        <v>3828</v>
      </c>
      <c r="O230" s="60" t="s">
        <v>3828</v>
      </c>
      <c r="P230" s="60" t="s">
        <v>3828</v>
      </c>
      <c r="Q230" s="60" t="s">
        <v>3828</v>
      </c>
      <c r="R230" s="60" t="s">
        <v>3828</v>
      </c>
      <c r="S230" s="60" t="s">
        <v>3828</v>
      </c>
      <c r="T230" t="s">
        <v>3828</v>
      </c>
    </row>
    <row r="231" spans="1:20" ht="409.6" x14ac:dyDescent="0.2">
      <c r="A231" t="s">
        <v>862</v>
      </c>
      <c r="B231" t="s">
        <v>863</v>
      </c>
      <c r="C231" s="60" t="s">
        <v>4367</v>
      </c>
      <c r="D231" s="62" t="s">
        <v>2728</v>
      </c>
      <c r="E231" t="s">
        <v>2715</v>
      </c>
      <c r="F231" t="s">
        <v>3872</v>
      </c>
      <c r="G231" t="s">
        <v>2263</v>
      </c>
      <c r="H231" s="60" t="s">
        <v>4368</v>
      </c>
      <c r="I231" s="60" t="s">
        <v>2729</v>
      </c>
      <c r="J231" t="s">
        <v>2124</v>
      </c>
      <c r="K231" s="60" t="s">
        <v>816</v>
      </c>
      <c r="L231" t="b">
        <v>0</v>
      </c>
      <c r="M231" t="s">
        <v>3828</v>
      </c>
      <c r="N231" s="60" t="s">
        <v>4369</v>
      </c>
      <c r="O231" s="60" t="s">
        <v>3828</v>
      </c>
      <c r="P231" s="60" t="s">
        <v>3828</v>
      </c>
      <c r="Q231" s="60" t="s">
        <v>3828</v>
      </c>
      <c r="R231" s="60" t="s">
        <v>2730</v>
      </c>
      <c r="S231" s="60" t="s">
        <v>3828</v>
      </c>
      <c r="T231" t="s">
        <v>3828</v>
      </c>
    </row>
    <row r="232" spans="1:20" ht="289" x14ac:dyDescent="0.2">
      <c r="A232" t="s">
        <v>866</v>
      </c>
      <c r="B232" t="s">
        <v>867</v>
      </c>
      <c r="C232" s="60" t="s">
        <v>4370</v>
      </c>
      <c r="D232" s="62" t="s">
        <v>2731</v>
      </c>
      <c r="E232" t="s">
        <v>2715</v>
      </c>
      <c r="F232" t="s">
        <v>3960</v>
      </c>
      <c r="G232" t="s">
        <v>2499</v>
      </c>
      <c r="H232" s="60" t="s">
        <v>4355</v>
      </c>
      <c r="I232" s="60" t="s">
        <v>2732</v>
      </c>
      <c r="J232" t="s">
        <v>4371</v>
      </c>
      <c r="K232" s="60" t="s">
        <v>4372</v>
      </c>
      <c r="L232" t="b">
        <v>0</v>
      </c>
      <c r="M232" t="s">
        <v>3828</v>
      </c>
      <c r="N232" s="60" t="s">
        <v>4373</v>
      </c>
      <c r="O232" s="60" t="s">
        <v>3828</v>
      </c>
      <c r="P232" s="60" t="s">
        <v>3828</v>
      </c>
      <c r="Q232" s="60" t="s">
        <v>3828</v>
      </c>
      <c r="R232" s="60" t="s">
        <v>3828</v>
      </c>
      <c r="S232" s="60" t="s">
        <v>3828</v>
      </c>
      <c r="T232" t="s">
        <v>3828</v>
      </c>
    </row>
    <row r="233" spans="1:20" ht="221" x14ac:dyDescent="0.2">
      <c r="A233" t="s">
        <v>871</v>
      </c>
      <c r="B233" t="s">
        <v>872</v>
      </c>
      <c r="C233" s="60" t="s">
        <v>4374</v>
      </c>
      <c r="D233" s="62" t="s">
        <v>2733</v>
      </c>
      <c r="E233" t="s">
        <v>2715</v>
      </c>
      <c r="F233" t="s">
        <v>3872</v>
      </c>
      <c r="G233" t="s">
        <v>3873</v>
      </c>
      <c r="H233" s="60" t="s">
        <v>4355</v>
      </c>
      <c r="I233" s="60" t="s">
        <v>2734</v>
      </c>
      <c r="J233" t="s">
        <v>3850</v>
      </c>
      <c r="K233" s="60" t="s">
        <v>4375</v>
      </c>
      <c r="L233" t="b">
        <v>0</v>
      </c>
      <c r="M233" t="s">
        <v>3828</v>
      </c>
      <c r="N233" s="60" t="s">
        <v>3828</v>
      </c>
      <c r="O233" s="60" t="s">
        <v>3828</v>
      </c>
      <c r="P233" s="60" t="s">
        <v>3828</v>
      </c>
      <c r="Q233" s="60" t="s">
        <v>3828</v>
      </c>
      <c r="R233" s="60" t="s">
        <v>3828</v>
      </c>
      <c r="S233" s="60" t="s">
        <v>3828</v>
      </c>
      <c r="T233" t="s">
        <v>3828</v>
      </c>
    </row>
    <row r="234" spans="1:20" ht="323" x14ac:dyDescent="0.2">
      <c r="A234" t="s">
        <v>876</v>
      </c>
      <c r="B234" t="s">
        <v>877</v>
      </c>
      <c r="C234" s="60" t="s">
        <v>4376</v>
      </c>
      <c r="D234" s="62" t="s">
        <v>2735</v>
      </c>
      <c r="E234" t="s">
        <v>2715</v>
      </c>
      <c r="F234" t="s">
        <v>3960</v>
      </c>
      <c r="G234" t="s">
        <v>3885</v>
      </c>
      <c r="H234" s="60" t="s">
        <v>3886</v>
      </c>
      <c r="I234" s="60" t="s">
        <v>2736</v>
      </c>
      <c r="J234" t="s">
        <v>4377</v>
      </c>
      <c r="K234" s="60" t="s">
        <v>4378</v>
      </c>
      <c r="L234" t="b">
        <v>0</v>
      </c>
      <c r="M234" t="s">
        <v>3828</v>
      </c>
      <c r="N234" s="60" t="s">
        <v>4379</v>
      </c>
      <c r="O234" s="60" t="s">
        <v>3828</v>
      </c>
      <c r="P234" s="60" t="s">
        <v>3828</v>
      </c>
      <c r="Q234" s="60" t="s">
        <v>3828</v>
      </c>
      <c r="R234" s="60" t="s">
        <v>3828</v>
      </c>
      <c r="S234" s="60" t="s">
        <v>3828</v>
      </c>
      <c r="T234" t="s">
        <v>3828</v>
      </c>
    </row>
    <row r="235" spans="1:20" ht="221" x14ac:dyDescent="0.2">
      <c r="A235" t="s">
        <v>880</v>
      </c>
      <c r="B235" t="s">
        <v>881</v>
      </c>
      <c r="C235" s="60" t="s">
        <v>2737</v>
      </c>
      <c r="D235" s="62" t="s">
        <v>2738</v>
      </c>
      <c r="E235" t="s">
        <v>2715</v>
      </c>
      <c r="F235" t="s">
        <v>3953</v>
      </c>
      <c r="G235" t="s">
        <v>2106</v>
      </c>
      <c r="H235" s="60" t="s">
        <v>3881</v>
      </c>
      <c r="I235" s="60" t="s">
        <v>2739</v>
      </c>
      <c r="J235" t="s">
        <v>2124</v>
      </c>
      <c r="K235" s="60" t="s">
        <v>159</v>
      </c>
      <c r="L235" t="b">
        <v>0</v>
      </c>
      <c r="M235" t="s">
        <v>3828</v>
      </c>
      <c r="N235" s="60" t="s">
        <v>2201</v>
      </c>
      <c r="O235" s="60" t="s">
        <v>3828</v>
      </c>
      <c r="P235" s="60" t="s">
        <v>3828</v>
      </c>
      <c r="Q235" s="60" t="s">
        <v>3828</v>
      </c>
      <c r="R235" s="60" t="s">
        <v>4380</v>
      </c>
      <c r="S235" s="60" t="s">
        <v>3828</v>
      </c>
      <c r="T235" t="s">
        <v>3828</v>
      </c>
    </row>
    <row r="236" spans="1:20" ht="409.6" x14ac:dyDescent="0.2">
      <c r="A236" t="s">
        <v>882</v>
      </c>
      <c r="B236" t="s">
        <v>883</v>
      </c>
      <c r="C236" s="60" t="s">
        <v>2740</v>
      </c>
      <c r="D236" s="62" t="s">
        <v>2741</v>
      </c>
      <c r="E236" t="s">
        <v>2715</v>
      </c>
      <c r="F236" t="s">
        <v>3848</v>
      </c>
      <c r="G236" t="s">
        <v>2263</v>
      </c>
      <c r="H236" s="60" t="s">
        <v>4032</v>
      </c>
      <c r="I236" s="60" t="s">
        <v>2742</v>
      </c>
      <c r="J236" t="s">
        <v>2108</v>
      </c>
      <c r="K236" s="60" t="s">
        <v>4174</v>
      </c>
      <c r="L236" t="b">
        <v>0</v>
      </c>
      <c r="M236" t="s">
        <v>3828</v>
      </c>
      <c r="N236" s="60" t="s">
        <v>3828</v>
      </c>
      <c r="O236" s="60" t="s">
        <v>2743</v>
      </c>
      <c r="P236" s="60" t="s">
        <v>3828</v>
      </c>
      <c r="Q236" s="60" t="s">
        <v>3828</v>
      </c>
      <c r="R236" s="60" t="s">
        <v>3828</v>
      </c>
      <c r="S236" s="60" t="s">
        <v>3828</v>
      </c>
      <c r="T236" t="b">
        <v>0</v>
      </c>
    </row>
    <row r="237" spans="1:20" ht="323" x14ac:dyDescent="0.2">
      <c r="A237" t="s">
        <v>885</v>
      </c>
      <c r="B237" t="s">
        <v>886</v>
      </c>
      <c r="C237" s="60" t="s">
        <v>4381</v>
      </c>
      <c r="D237" s="62" t="s">
        <v>2744</v>
      </c>
      <c r="E237" t="s">
        <v>2715</v>
      </c>
      <c r="F237" t="s">
        <v>3848</v>
      </c>
      <c r="G237" t="s">
        <v>3885</v>
      </c>
      <c r="H237" s="60" t="s">
        <v>4032</v>
      </c>
      <c r="I237" s="60" t="s">
        <v>2745</v>
      </c>
      <c r="J237" t="s">
        <v>4382</v>
      </c>
      <c r="K237" s="60" t="s">
        <v>4383</v>
      </c>
      <c r="L237" t="b">
        <v>0</v>
      </c>
      <c r="M237" t="s">
        <v>3828</v>
      </c>
      <c r="N237" s="60" t="s">
        <v>2746</v>
      </c>
      <c r="O237" s="60" t="s">
        <v>3828</v>
      </c>
      <c r="P237" s="60" t="s">
        <v>3828</v>
      </c>
      <c r="Q237" s="60" t="s">
        <v>3828</v>
      </c>
      <c r="R237" s="60" t="s">
        <v>3828</v>
      </c>
      <c r="S237" s="60" t="s">
        <v>3828</v>
      </c>
      <c r="T237" t="b">
        <v>0</v>
      </c>
    </row>
    <row r="238" spans="1:20" ht="119" x14ac:dyDescent="0.2">
      <c r="A238" t="s">
        <v>890</v>
      </c>
      <c r="B238" t="s">
        <v>891</v>
      </c>
      <c r="C238" s="60" t="s">
        <v>2747</v>
      </c>
      <c r="D238" s="62" t="s">
        <v>2748</v>
      </c>
      <c r="E238" t="s">
        <v>2339</v>
      </c>
      <c r="F238" t="s">
        <v>3201</v>
      </c>
      <c r="G238" t="s">
        <v>2111</v>
      </c>
      <c r="H238" s="60" t="s">
        <v>4032</v>
      </c>
      <c r="I238" s="60" t="s">
        <v>2749</v>
      </c>
      <c r="J238" t="s">
        <v>3847</v>
      </c>
      <c r="K238" s="60" t="s">
        <v>4384</v>
      </c>
      <c r="L238" t="b">
        <v>1</v>
      </c>
      <c r="M238" t="s">
        <v>885</v>
      </c>
      <c r="N238" s="60" t="s">
        <v>3828</v>
      </c>
      <c r="O238" s="60" t="s">
        <v>3828</v>
      </c>
      <c r="P238" s="60" t="s">
        <v>2348</v>
      </c>
      <c r="Q238" s="60" t="s">
        <v>3828</v>
      </c>
      <c r="R238" s="60" t="s">
        <v>3828</v>
      </c>
      <c r="S238" s="60" t="s">
        <v>3828</v>
      </c>
      <c r="T238" t="s">
        <v>3828</v>
      </c>
    </row>
    <row r="239" spans="1:20" ht="272" x14ac:dyDescent="0.2">
      <c r="A239" t="s">
        <v>894</v>
      </c>
      <c r="B239" t="s">
        <v>895</v>
      </c>
      <c r="C239" s="60" t="s">
        <v>4385</v>
      </c>
      <c r="D239" s="62" t="s">
        <v>2750</v>
      </c>
      <c r="E239" t="s">
        <v>2339</v>
      </c>
      <c r="F239" t="s">
        <v>4307</v>
      </c>
      <c r="G239" t="s">
        <v>2149</v>
      </c>
      <c r="H239" s="60" t="s">
        <v>4032</v>
      </c>
      <c r="I239" s="60" t="s">
        <v>2751</v>
      </c>
      <c r="J239" t="s">
        <v>3847</v>
      </c>
      <c r="K239" s="60" t="s">
        <v>4386</v>
      </c>
      <c r="L239" t="b">
        <v>1</v>
      </c>
      <c r="M239" t="s">
        <v>885</v>
      </c>
      <c r="N239" s="60" t="s">
        <v>4096</v>
      </c>
      <c r="O239" s="60" t="s">
        <v>3828</v>
      </c>
      <c r="P239" s="60" t="s">
        <v>3828</v>
      </c>
      <c r="Q239" s="60" t="s">
        <v>3828</v>
      </c>
      <c r="R239" s="60" t="s">
        <v>3828</v>
      </c>
      <c r="S239" s="60" t="s">
        <v>3828</v>
      </c>
      <c r="T239" t="b">
        <v>0</v>
      </c>
    </row>
    <row r="240" spans="1:20" ht="221" x14ac:dyDescent="0.2">
      <c r="A240" t="s">
        <v>899</v>
      </c>
      <c r="B240" t="s">
        <v>900</v>
      </c>
      <c r="C240" s="60" t="s">
        <v>2752</v>
      </c>
      <c r="D240" s="62" t="s">
        <v>2753</v>
      </c>
      <c r="E240" t="s">
        <v>2754</v>
      </c>
      <c r="F240" t="s">
        <v>3865</v>
      </c>
      <c r="G240" t="s">
        <v>2106</v>
      </c>
      <c r="H240" s="60" t="s">
        <v>4032</v>
      </c>
      <c r="I240" s="60" t="s">
        <v>2755</v>
      </c>
      <c r="J240" t="s">
        <v>4387</v>
      </c>
      <c r="K240" s="60" t="s">
        <v>4388</v>
      </c>
      <c r="L240" t="b">
        <v>1</v>
      </c>
      <c r="M240" t="s">
        <v>885</v>
      </c>
      <c r="N240" s="60" t="s">
        <v>4389</v>
      </c>
      <c r="O240" s="60" t="s">
        <v>3828</v>
      </c>
      <c r="P240" s="60" t="s">
        <v>2348</v>
      </c>
      <c r="Q240" s="60" t="s">
        <v>3828</v>
      </c>
      <c r="R240" s="60" t="s">
        <v>3828</v>
      </c>
      <c r="S240" s="60" t="s">
        <v>3828</v>
      </c>
      <c r="T240" t="s">
        <v>3828</v>
      </c>
    </row>
    <row r="241" spans="1:20" ht="409.6" x14ac:dyDescent="0.2">
      <c r="A241" t="s">
        <v>903</v>
      </c>
      <c r="B241" t="s">
        <v>904</v>
      </c>
      <c r="C241" s="60" t="s">
        <v>4390</v>
      </c>
      <c r="D241" s="62" t="s">
        <v>2756</v>
      </c>
      <c r="E241" t="s">
        <v>2715</v>
      </c>
      <c r="F241" t="s">
        <v>3960</v>
      </c>
      <c r="G241" t="s">
        <v>2443</v>
      </c>
      <c r="H241" s="60" t="s">
        <v>4391</v>
      </c>
      <c r="I241" s="60" t="s">
        <v>2757</v>
      </c>
      <c r="J241" t="s">
        <v>3876</v>
      </c>
      <c r="K241" s="60" t="s">
        <v>4392</v>
      </c>
      <c r="L241" t="b">
        <v>0</v>
      </c>
      <c r="M241" t="s">
        <v>3828</v>
      </c>
      <c r="N241" s="60" t="s">
        <v>4393</v>
      </c>
      <c r="O241" s="60" t="s">
        <v>3828</v>
      </c>
      <c r="P241" s="60" t="s">
        <v>3828</v>
      </c>
      <c r="Q241" s="60" t="s">
        <v>3828</v>
      </c>
      <c r="R241" s="60" t="s">
        <v>2758</v>
      </c>
      <c r="S241" s="60" t="s">
        <v>3828</v>
      </c>
      <c r="T241" t="s">
        <v>3828</v>
      </c>
    </row>
    <row r="242" spans="1:20" ht="204" x14ac:dyDescent="0.2">
      <c r="A242" t="s">
        <v>908</v>
      </c>
      <c r="B242" t="s">
        <v>909</v>
      </c>
      <c r="C242" s="60" t="s">
        <v>4394</v>
      </c>
      <c r="D242" s="62" t="s">
        <v>2759</v>
      </c>
      <c r="E242" t="s">
        <v>2760</v>
      </c>
      <c r="F242" t="s">
        <v>3848</v>
      </c>
      <c r="G242" t="s">
        <v>2106</v>
      </c>
      <c r="H242" s="60" t="s">
        <v>4391</v>
      </c>
      <c r="I242" s="60" t="s">
        <v>2761</v>
      </c>
      <c r="J242" t="s">
        <v>3876</v>
      </c>
      <c r="K242" s="60" t="s">
        <v>136</v>
      </c>
      <c r="L242" t="b">
        <v>1</v>
      </c>
      <c r="M242" t="s">
        <v>903</v>
      </c>
      <c r="N242" s="60" t="s">
        <v>3828</v>
      </c>
      <c r="O242" s="60" t="s">
        <v>3828</v>
      </c>
      <c r="P242" s="60" t="s">
        <v>2348</v>
      </c>
      <c r="Q242" s="60" t="s">
        <v>3828</v>
      </c>
      <c r="R242" s="60" t="s">
        <v>3828</v>
      </c>
      <c r="S242" s="60" t="s">
        <v>3828</v>
      </c>
      <c r="T242" t="s">
        <v>3828</v>
      </c>
    </row>
    <row r="243" spans="1:20" ht="323" x14ac:dyDescent="0.2">
      <c r="A243" t="s">
        <v>912</v>
      </c>
      <c r="B243" t="s">
        <v>913</v>
      </c>
      <c r="C243" s="60" t="s">
        <v>4395</v>
      </c>
      <c r="D243" s="62" t="s">
        <v>4396</v>
      </c>
      <c r="E243" t="s">
        <v>3968</v>
      </c>
      <c r="F243" t="s">
        <v>3960</v>
      </c>
      <c r="G243" t="s">
        <v>2111</v>
      </c>
      <c r="H243" s="60" t="s">
        <v>4391</v>
      </c>
      <c r="I243" s="60" t="s">
        <v>4397</v>
      </c>
      <c r="J243" t="s">
        <v>3847</v>
      </c>
      <c r="K243" s="60" t="s">
        <v>4398</v>
      </c>
      <c r="L243" t="b">
        <v>1</v>
      </c>
      <c r="M243" t="s">
        <v>903</v>
      </c>
      <c r="N243" s="60" t="s">
        <v>4399</v>
      </c>
      <c r="O243" s="60" t="s">
        <v>3828</v>
      </c>
      <c r="P243" s="60" t="s">
        <v>3828</v>
      </c>
      <c r="Q243" s="60" t="s">
        <v>3828</v>
      </c>
      <c r="R243" s="60" t="s">
        <v>3828</v>
      </c>
      <c r="S243" s="60" t="s">
        <v>3828</v>
      </c>
      <c r="T243" t="s">
        <v>3828</v>
      </c>
    </row>
    <row r="244" spans="1:20" ht="323" x14ac:dyDescent="0.2">
      <c r="A244" t="s">
        <v>915</v>
      </c>
      <c r="B244" t="s">
        <v>916</v>
      </c>
      <c r="C244" s="60" t="s">
        <v>2762</v>
      </c>
      <c r="D244" s="62" t="s">
        <v>2763</v>
      </c>
      <c r="E244" t="s">
        <v>2715</v>
      </c>
      <c r="F244" t="s">
        <v>3848</v>
      </c>
      <c r="G244" t="s">
        <v>2119</v>
      </c>
      <c r="H244" s="60" t="s">
        <v>3881</v>
      </c>
      <c r="I244" s="60" t="s">
        <v>4400</v>
      </c>
      <c r="J244" t="s">
        <v>2124</v>
      </c>
      <c r="K244" s="60" t="s">
        <v>4401</v>
      </c>
      <c r="L244" t="b">
        <v>0</v>
      </c>
      <c r="M244" t="s">
        <v>3828</v>
      </c>
      <c r="N244" s="60" t="s">
        <v>2764</v>
      </c>
      <c r="O244" s="60" t="s">
        <v>3828</v>
      </c>
      <c r="P244" s="60" t="s">
        <v>2309</v>
      </c>
      <c r="Q244" s="60" t="s">
        <v>3828</v>
      </c>
      <c r="R244" s="60" t="s">
        <v>2765</v>
      </c>
      <c r="S244" s="60" t="s">
        <v>3828</v>
      </c>
      <c r="T244" t="s">
        <v>3828</v>
      </c>
    </row>
    <row r="245" spans="1:20" ht="356" x14ac:dyDescent="0.2">
      <c r="A245" t="s">
        <v>918</v>
      </c>
      <c r="B245" t="s">
        <v>919</v>
      </c>
      <c r="C245" s="60" t="s">
        <v>4402</v>
      </c>
      <c r="D245" s="62" t="s">
        <v>2766</v>
      </c>
      <c r="E245" t="s">
        <v>2715</v>
      </c>
      <c r="F245" t="s">
        <v>3848</v>
      </c>
      <c r="G245" t="s">
        <v>2106</v>
      </c>
      <c r="H245" s="60" t="s">
        <v>3923</v>
      </c>
      <c r="I245" s="60" t="s">
        <v>4403</v>
      </c>
      <c r="J245" t="s">
        <v>2108</v>
      </c>
      <c r="K245" s="60" t="s">
        <v>4361</v>
      </c>
      <c r="L245" t="b">
        <v>0</v>
      </c>
      <c r="M245" t="s">
        <v>3828</v>
      </c>
      <c r="N245" s="60" t="s">
        <v>2189</v>
      </c>
      <c r="O245" s="60" t="s">
        <v>2767</v>
      </c>
      <c r="P245" s="60" t="s">
        <v>2348</v>
      </c>
      <c r="Q245" s="60" t="s">
        <v>3828</v>
      </c>
      <c r="R245" s="60" t="s">
        <v>3828</v>
      </c>
      <c r="S245" s="60" t="s">
        <v>3828</v>
      </c>
      <c r="T245" t="s">
        <v>3828</v>
      </c>
    </row>
    <row r="246" spans="1:20" ht="255" x14ac:dyDescent="0.2">
      <c r="A246" t="s">
        <v>922</v>
      </c>
      <c r="B246" t="s">
        <v>923</v>
      </c>
      <c r="C246" s="60" t="s">
        <v>4404</v>
      </c>
      <c r="D246" s="62" t="s">
        <v>2768</v>
      </c>
      <c r="E246" t="s">
        <v>2715</v>
      </c>
      <c r="F246" t="s">
        <v>3988</v>
      </c>
      <c r="G246" t="s">
        <v>2263</v>
      </c>
      <c r="H246" s="60" t="s">
        <v>3881</v>
      </c>
      <c r="I246" s="60" t="s">
        <v>2769</v>
      </c>
      <c r="J246" t="s">
        <v>4405</v>
      </c>
      <c r="K246" s="60" t="s">
        <v>541</v>
      </c>
      <c r="L246" t="b">
        <v>0</v>
      </c>
      <c r="M246" t="s">
        <v>3828</v>
      </c>
      <c r="N246" s="60" t="s">
        <v>2397</v>
      </c>
      <c r="O246" s="60" t="s">
        <v>3828</v>
      </c>
      <c r="P246" s="60" t="s">
        <v>3828</v>
      </c>
      <c r="Q246" s="60" t="s">
        <v>3828</v>
      </c>
      <c r="R246" s="60" t="s">
        <v>2770</v>
      </c>
      <c r="S246" s="60" t="s">
        <v>3828</v>
      </c>
      <c r="T246" t="s">
        <v>3828</v>
      </c>
    </row>
    <row r="247" spans="1:20" ht="340" x14ac:dyDescent="0.2">
      <c r="A247" t="s">
        <v>925</v>
      </c>
      <c r="B247" t="s">
        <v>926</v>
      </c>
      <c r="C247" s="60" t="s">
        <v>4406</v>
      </c>
      <c r="D247" s="62" t="s">
        <v>2771</v>
      </c>
      <c r="E247" t="s">
        <v>2715</v>
      </c>
      <c r="F247" t="s">
        <v>3988</v>
      </c>
      <c r="G247" t="s">
        <v>3885</v>
      </c>
      <c r="H247" s="60" t="s">
        <v>3849</v>
      </c>
      <c r="I247" s="60" t="s">
        <v>2772</v>
      </c>
      <c r="J247" t="s">
        <v>4407</v>
      </c>
      <c r="K247" s="60" t="s">
        <v>4408</v>
      </c>
      <c r="L247" t="b">
        <v>0</v>
      </c>
      <c r="M247" t="s">
        <v>3828</v>
      </c>
      <c r="N247" s="60" t="s">
        <v>4409</v>
      </c>
      <c r="O247" s="60" t="s">
        <v>3828</v>
      </c>
      <c r="P247" s="60" t="s">
        <v>3828</v>
      </c>
      <c r="Q247" s="60" t="s">
        <v>3828</v>
      </c>
      <c r="R247" s="60" t="s">
        <v>3828</v>
      </c>
      <c r="S247" s="60" t="s">
        <v>3828</v>
      </c>
      <c r="T247" t="s">
        <v>3828</v>
      </c>
    </row>
    <row r="248" spans="1:20" ht="388" x14ac:dyDescent="0.2">
      <c r="A248" t="s">
        <v>929</v>
      </c>
      <c r="B248" t="s">
        <v>930</v>
      </c>
      <c r="C248" s="60" t="s">
        <v>2773</v>
      </c>
      <c r="D248" s="62" t="s">
        <v>2774</v>
      </c>
      <c r="E248" t="s">
        <v>2715</v>
      </c>
      <c r="F248" t="s">
        <v>3848</v>
      </c>
      <c r="G248" t="s">
        <v>2184</v>
      </c>
      <c r="H248" s="60" t="s">
        <v>3874</v>
      </c>
      <c r="I248" s="60" t="s">
        <v>2775</v>
      </c>
      <c r="J248" t="s">
        <v>4410</v>
      </c>
      <c r="K248" s="60" t="s">
        <v>4411</v>
      </c>
      <c r="L248" t="b">
        <v>0</v>
      </c>
      <c r="M248" t="s">
        <v>3828</v>
      </c>
      <c r="N248" s="60" t="s">
        <v>4412</v>
      </c>
      <c r="O248" s="60" t="s">
        <v>3828</v>
      </c>
      <c r="P248" s="60" t="s">
        <v>3828</v>
      </c>
      <c r="Q248" s="60" t="s">
        <v>3828</v>
      </c>
      <c r="R248" s="60" t="s">
        <v>3828</v>
      </c>
      <c r="S248" s="60" t="s">
        <v>3828</v>
      </c>
      <c r="T248" t="s">
        <v>3828</v>
      </c>
    </row>
    <row r="249" spans="1:20" ht="255" x14ac:dyDescent="0.2">
      <c r="A249" t="s">
        <v>934</v>
      </c>
      <c r="B249" t="s">
        <v>935</v>
      </c>
      <c r="C249" s="60" t="s">
        <v>2776</v>
      </c>
      <c r="D249" s="62" t="s">
        <v>2777</v>
      </c>
      <c r="E249" t="s">
        <v>2778</v>
      </c>
      <c r="F249" t="s">
        <v>3865</v>
      </c>
      <c r="G249" t="s">
        <v>2111</v>
      </c>
      <c r="H249" s="60" t="s">
        <v>3874</v>
      </c>
      <c r="I249" s="60" t="s">
        <v>2779</v>
      </c>
      <c r="J249" t="s">
        <v>2780</v>
      </c>
      <c r="K249" s="60" t="s">
        <v>4411</v>
      </c>
      <c r="L249" t="b">
        <v>1</v>
      </c>
      <c r="M249" t="s">
        <v>929</v>
      </c>
      <c r="N249" s="60" t="s">
        <v>3828</v>
      </c>
      <c r="O249" s="60" t="s">
        <v>3828</v>
      </c>
      <c r="P249" s="60" t="s">
        <v>2348</v>
      </c>
      <c r="Q249" s="60" t="s">
        <v>3828</v>
      </c>
      <c r="R249" s="60" t="s">
        <v>3828</v>
      </c>
      <c r="S249" s="60" t="s">
        <v>3828</v>
      </c>
      <c r="T249" t="s">
        <v>3828</v>
      </c>
    </row>
    <row r="250" spans="1:20" ht="238" x14ac:dyDescent="0.2">
      <c r="A250" t="s">
        <v>936</v>
      </c>
      <c r="B250" t="s">
        <v>937</v>
      </c>
      <c r="C250" s="60" t="s">
        <v>2781</v>
      </c>
      <c r="D250" s="62" t="s">
        <v>2782</v>
      </c>
      <c r="E250" t="s">
        <v>2778</v>
      </c>
      <c r="F250" t="s">
        <v>3865</v>
      </c>
      <c r="G250" t="s">
        <v>2111</v>
      </c>
      <c r="H250" s="60" t="s">
        <v>3874</v>
      </c>
      <c r="I250" s="60" t="s">
        <v>2783</v>
      </c>
      <c r="J250" t="s">
        <v>4337</v>
      </c>
      <c r="K250" s="60" t="s">
        <v>4411</v>
      </c>
      <c r="L250" t="b">
        <v>1</v>
      </c>
      <c r="M250" t="s">
        <v>929</v>
      </c>
      <c r="N250" s="60" t="s">
        <v>3828</v>
      </c>
      <c r="O250" s="60" t="s">
        <v>3828</v>
      </c>
      <c r="P250" s="60" t="s">
        <v>2348</v>
      </c>
      <c r="Q250" s="60" t="s">
        <v>3828</v>
      </c>
      <c r="R250" s="60" t="s">
        <v>3828</v>
      </c>
      <c r="S250" s="60" t="s">
        <v>3828</v>
      </c>
      <c r="T250" t="s">
        <v>3828</v>
      </c>
    </row>
    <row r="251" spans="1:20" ht="255" x14ac:dyDescent="0.2">
      <c r="A251" t="s">
        <v>938</v>
      </c>
      <c r="B251" t="s">
        <v>939</v>
      </c>
      <c r="C251" s="60" t="s">
        <v>4413</v>
      </c>
      <c r="D251" s="62" t="s">
        <v>2784</v>
      </c>
      <c r="E251" t="s">
        <v>2785</v>
      </c>
      <c r="F251" t="s">
        <v>4414</v>
      </c>
      <c r="G251" t="s">
        <v>2106</v>
      </c>
      <c r="H251" s="60" t="s">
        <v>3874</v>
      </c>
      <c r="I251" s="60" t="s">
        <v>2786</v>
      </c>
      <c r="J251" t="s">
        <v>2780</v>
      </c>
      <c r="K251" s="60" t="s">
        <v>933</v>
      </c>
      <c r="L251" t="b">
        <v>1</v>
      </c>
      <c r="M251" t="s">
        <v>929</v>
      </c>
      <c r="N251" s="60" t="s">
        <v>4415</v>
      </c>
      <c r="O251" s="60" t="s">
        <v>3828</v>
      </c>
      <c r="P251" s="60" t="s">
        <v>3828</v>
      </c>
      <c r="Q251" s="60" t="s">
        <v>3828</v>
      </c>
      <c r="R251" s="60" t="s">
        <v>3828</v>
      </c>
      <c r="S251" s="60" t="s">
        <v>3828</v>
      </c>
      <c r="T251" t="s">
        <v>3828</v>
      </c>
    </row>
    <row r="252" spans="1:20" ht="85" x14ac:dyDescent="0.2">
      <c r="A252" t="s">
        <v>941</v>
      </c>
      <c r="B252" t="s">
        <v>4416</v>
      </c>
      <c r="C252" s="60" t="s">
        <v>4417</v>
      </c>
      <c r="D252" s="62" t="s">
        <v>2787</v>
      </c>
      <c r="E252" t="s">
        <v>2715</v>
      </c>
      <c r="F252" t="s">
        <v>3848</v>
      </c>
      <c r="G252" t="s">
        <v>2153</v>
      </c>
      <c r="H252" s="60" t="s">
        <v>3881</v>
      </c>
      <c r="I252" s="60" t="s">
        <v>2788</v>
      </c>
      <c r="J252" t="s">
        <v>2124</v>
      </c>
      <c r="K252" s="60" t="s">
        <v>418</v>
      </c>
      <c r="L252" t="b">
        <v>0</v>
      </c>
      <c r="M252" t="s">
        <v>3828</v>
      </c>
      <c r="N252" s="60" t="s">
        <v>4418</v>
      </c>
      <c r="O252" s="60" t="s">
        <v>3828</v>
      </c>
      <c r="P252" s="60" t="s">
        <v>3828</v>
      </c>
      <c r="Q252" s="60" t="s">
        <v>3828</v>
      </c>
      <c r="R252" s="60" t="s">
        <v>2789</v>
      </c>
      <c r="S252" s="60" t="s">
        <v>3828</v>
      </c>
      <c r="T252" t="s">
        <v>3828</v>
      </c>
    </row>
    <row r="253" spans="1:20" ht="289" x14ac:dyDescent="0.2">
      <c r="A253" t="s">
        <v>944</v>
      </c>
      <c r="B253" t="s">
        <v>945</v>
      </c>
      <c r="C253" s="60" t="s">
        <v>4419</v>
      </c>
      <c r="D253" s="62" t="s">
        <v>2790</v>
      </c>
      <c r="E253" t="s">
        <v>2791</v>
      </c>
      <c r="F253" t="s">
        <v>3848</v>
      </c>
      <c r="G253" t="s">
        <v>2153</v>
      </c>
      <c r="H253" s="60" t="s">
        <v>3881</v>
      </c>
      <c r="I253" s="60" t="s">
        <v>2788</v>
      </c>
      <c r="J253" t="s">
        <v>2124</v>
      </c>
      <c r="K253" s="60" t="s">
        <v>4420</v>
      </c>
      <c r="L253" t="b">
        <v>1</v>
      </c>
      <c r="M253" t="s">
        <v>941</v>
      </c>
      <c r="N253" s="60" t="s">
        <v>2792</v>
      </c>
      <c r="O253" s="60" t="s">
        <v>3828</v>
      </c>
      <c r="P253" s="60" t="s">
        <v>3828</v>
      </c>
      <c r="Q253" s="60" t="s">
        <v>3828</v>
      </c>
      <c r="R253" s="60" t="s">
        <v>4421</v>
      </c>
      <c r="S253" s="60" t="s">
        <v>3828</v>
      </c>
      <c r="T253" t="s">
        <v>3828</v>
      </c>
    </row>
    <row r="254" spans="1:20" ht="221" x14ac:dyDescent="0.2">
      <c r="A254" t="s">
        <v>946</v>
      </c>
      <c r="B254" t="s">
        <v>4422</v>
      </c>
      <c r="C254" s="60" t="s">
        <v>4423</v>
      </c>
      <c r="D254" s="62" t="s">
        <v>2793</v>
      </c>
      <c r="E254" t="s">
        <v>2715</v>
      </c>
      <c r="F254" t="s">
        <v>3872</v>
      </c>
      <c r="G254" t="s">
        <v>2153</v>
      </c>
      <c r="H254" s="60" t="s">
        <v>3886</v>
      </c>
      <c r="I254" s="60" t="s">
        <v>2794</v>
      </c>
      <c r="J254" t="s">
        <v>2108</v>
      </c>
      <c r="K254" s="60" t="s">
        <v>4211</v>
      </c>
      <c r="L254" t="b">
        <v>0</v>
      </c>
      <c r="M254" t="s">
        <v>3828</v>
      </c>
      <c r="N254" s="60" t="s">
        <v>4424</v>
      </c>
      <c r="O254" s="60" t="s">
        <v>3828</v>
      </c>
      <c r="P254" s="60" t="s">
        <v>3828</v>
      </c>
      <c r="Q254" s="60" t="s">
        <v>3828</v>
      </c>
      <c r="R254" s="60" t="s">
        <v>3828</v>
      </c>
      <c r="S254" s="60" t="s">
        <v>3828</v>
      </c>
      <c r="T254" t="s">
        <v>3828</v>
      </c>
    </row>
    <row r="255" spans="1:20" ht="153" x14ac:dyDescent="0.2">
      <c r="A255" t="s">
        <v>948</v>
      </c>
      <c r="B255" t="s">
        <v>4425</v>
      </c>
      <c r="C255" s="60" t="s">
        <v>4426</v>
      </c>
      <c r="D255" s="62" t="s">
        <v>2795</v>
      </c>
      <c r="E255" t="s">
        <v>2715</v>
      </c>
      <c r="F255" t="s">
        <v>3848</v>
      </c>
      <c r="G255" t="s">
        <v>4427</v>
      </c>
      <c r="H255" s="60" t="s">
        <v>3881</v>
      </c>
      <c r="I255" s="60" t="s">
        <v>2796</v>
      </c>
      <c r="J255" t="s">
        <v>3850</v>
      </c>
      <c r="K255" s="60" t="s">
        <v>4428</v>
      </c>
      <c r="L255" t="b">
        <v>0</v>
      </c>
      <c r="M255" t="s">
        <v>3828</v>
      </c>
      <c r="N255" s="60" t="s">
        <v>4429</v>
      </c>
      <c r="O255" s="60" t="s">
        <v>3828</v>
      </c>
      <c r="P255" s="60" t="s">
        <v>3828</v>
      </c>
      <c r="Q255" s="60" t="s">
        <v>3828</v>
      </c>
      <c r="R255" s="60" t="s">
        <v>2797</v>
      </c>
      <c r="S255" s="60" t="s">
        <v>3828</v>
      </c>
      <c r="T255" t="s">
        <v>3828</v>
      </c>
    </row>
    <row r="256" spans="1:20" ht="187" x14ac:dyDescent="0.2">
      <c r="A256" t="s">
        <v>953</v>
      </c>
      <c r="B256" t="s">
        <v>954</v>
      </c>
      <c r="C256" s="60" t="s">
        <v>2798</v>
      </c>
      <c r="D256" s="62" t="s">
        <v>2799</v>
      </c>
      <c r="E256" t="s">
        <v>2800</v>
      </c>
      <c r="F256" t="s">
        <v>4430</v>
      </c>
      <c r="G256" t="s">
        <v>2119</v>
      </c>
      <c r="H256" s="60" t="s">
        <v>3881</v>
      </c>
      <c r="I256" s="60" t="s">
        <v>2801</v>
      </c>
      <c r="J256" t="s">
        <v>2124</v>
      </c>
      <c r="K256" s="60" t="s">
        <v>4431</v>
      </c>
      <c r="L256" t="b">
        <v>1</v>
      </c>
      <c r="M256" t="s">
        <v>948</v>
      </c>
      <c r="N256" s="60" t="s">
        <v>2802</v>
      </c>
      <c r="O256" s="60" t="s">
        <v>3828</v>
      </c>
      <c r="P256" s="60" t="s">
        <v>3828</v>
      </c>
      <c r="Q256" s="60" t="s">
        <v>3828</v>
      </c>
      <c r="R256" s="60" t="s">
        <v>4432</v>
      </c>
      <c r="S256" s="60" t="s">
        <v>3828</v>
      </c>
      <c r="T256" t="s">
        <v>3828</v>
      </c>
    </row>
    <row r="257" spans="1:20" ht="409.6" x14ac:dyDescent="0.2">
      <c r="A257" t="s">
        <v>958</v>
      </c>
      <c r="B257" t="s">
        <v>959</v>
      </c>
      <c r="C257" s="60" t="s">
        <v>2803</v>
      </c>
      <c r="D257" s="62" t="s">
        <v>2804</v>
      </c>
      <c r="E257" t="s">
        <v>2800</v>
      </c>
      <c r="F257" t="s">
        <v>3848</v>
      </c>
      <c r="G257" t="s">
        <v>2153</v>
      </c>
      <c r="H257" s="60" t="s">
        <v>3881</v>
      </c>
      <c r="I257" s="60" t="s">
        <v>2805</v>
      </c>
      <c r="J257" t="s">
        <v>2124</v>
      </c>
      <c r="K257" s="60" t="s">
        <v>4433</v>
      </c>
      <c r="L257" t="b">
        <v>1</v>
      </c>
      <c r="M257" t="s">
        <v>948</v>
      </c>
      <c r="N257" s="60" t="s">
        <v>2806</v>
      </c>
      <c r="O257" s="60" t="s">
        <v>3828</v>
      </c>
      <c r="P257" s="60" t="s">
        <v>4114</v>
      </c>
      <c r="Q257" s="60" t="s">
        <v>3828</v>
      </c>
      <c r="R257" s="60" t="s">
        <v>2632</v>
      </c>
      <c r="S257" s="60" t="s">
        <v>3828</v>
      </c>
      <c r="T257" t="s">
        <v>3828</v>
      </c>
    </row>
    <row r="258" spans="1:20" ht="289" x14ac:dyDescent="0.2">
      <c r="A258" t="s">
        <v>963</v>
      </c>
      <c r="B258" t="s">
        <v>964</v>
      </c>
      <c r="C258" s="60" t="s">
        <v>4434</v>
      </c>
      <c r="D258" s="62" t="s">
        <v>2807</v>
      </c>
      <c r="E258" t="s">
        <v>2800</v>
      </c>
      <c r="F258" t="s">
        <v>3872</v>
      </c>
      <c r="G258" t="s">
        <v>2119</v>
      </c>
      <c r="H258" s="60" t="s">
        <v>3881</v>
      </c>
      <c r="I258" s="60" t="s">
        <v>2808</v>
      </c>
      <c r="J258" t="s">
        <v>2124</v>
      </c>
      <c r="K258" s="60" t="s">
        <v>4435</v>
      </c>
      <c r="L258" t="b">
        <v>1</v>
      </c>
      <c r="M258" t="s">
        <v>948</v>
      </c>
      <c r="N258" s="60" t="s">
        <v>4436</v>
      </c>
      <c r="O258" s="60" t="s">
        <v>3828</v>
      </c>
      <c r="P258" s="60" t="s">
        <v>3828</v>
      </c>
      <c r="Q258" s="60" t="s">
        <v>3828</v>
      </c>
      <c r="R258" s="60" t="s">
        <v>2364</v>
      </c>
      <c r="S258" s="60" t="s">
        <v>3828</v>
      </c>
      <c r="T258" t="s">
        <v>3828</v>
      </c>
    </row>
    <row r="259" spans="1:20" ht="170" x14ac:dyDescent="0.2">
      <c r="A259" t="s">
        <v>966</v>
      </c>
      <c r="B259" t="s">
        <v>967</v>
      </c>
      <c r="C259" s="60" t="s">
        <v>4437</v>
      </c>
      <c r="D259" s="62" t="s">
        <v>2809</v>
      </c>
      <c r="E259" t="s">
        <v>2800</v>
      </c>
      <c r="F259" t="s">
        <v>3848</v>
      </c>
      <c r="G259" t="s">
        <v>2153</v>
      </c>
      <c r="H259" s="60" t="s">
        <v>3881</v>
      </c>
      <c r="I259" s="60" t="s">
        <v>2810</v>
      </c>
      <c r="J259" t="s">
        <v>2124</v>
      </c>
      <c r="K259" s="60" t="s">
        <v>3808</v>
      </c>
      <c r="L259" t="b">
        <v>1</v>
      </c>
      <c r="M259" t="s">
        <v>948</v>
      </c>
      <c r="N259" s="60" t="s">
        <v>4438</v>
      </c>
      <c r="O259" s="60" t="s">
        <v>3828</v>
      </c>
      <c r="P259" s="60" t="s">
        <v>2348</v>
      </c>
      <c r="Q259" s="60" t="s">
        <v>3828</v>
      </c>
      <c r="R259" s="60" t="s">
        <v>4432</v>
      </c>
      <c r="S259" s="60" t="s">
        <v>3828</v>
      </c>
      <c r="T259" t="s">
        <v>3828</v>
      </c>
    </row>
    <row r="260" spans="1:20" ht="306" x14ac:dyDescent="0.2">
      <c r="A260" t="s">
        <v>968</v>
      </c>
      <c r="B260" t="s">
        <v>969</v>
      </c>
      <c r="C260" s="60" t="s">
        <v>2811</v>
      </c>
      <c r="D260" s="62" t="s">
        <v>2812</v>
      </c>
      <c r="E260" t="s">
        <v>2800</v>
      </c>
      <c r="F260" t="s">
        <v>3848</v>
      </c>
      <c r="G260" t="s">
        <v>2153</v>
      </c>
      <c r="H260" s="60" t="s">
        <v>3881</v>
      </c>
      <c r="I260" s="60" t="s">
        <v>2813</v>
      </c>
      <c r="J260" t="s">
        <v>2124</v>
      </c>
      <c r="K260" s="60" t="s">
        <v>4439</v>
      </c>
      <c r="L260" t="b">
        <v>1</v>
      </c>
      <c r="M260" t="s">
        <v>948</v>
      </c>
      <c r="N260" s="60" t="s">
        <v>4440</v>
      </c>
      <c r="O260" s="60" t="s">
        <v>3828</v>
      </c>
      <c r="P260" s="60" t="s">
        <v>2348</v>
      </c>
      <c r="Q260" s="60" t="s">
        <v>3828</v>
      </c>
      <c r="R260" s="60" t="s">
        <v>2789</v>
      </c>
      <c r="S260" s="60" t="s">
        <v>3828</v>
      </c>
      <c r="T260" t="s">
        <v>3828</v>
      </c>
    </row>
    <row r="261" spans="1:20" ht="153" x14ac:dyDescent="0.2">
      <c r="A261" t="s">
        <v>971</v>
      </c>
      <c r="B261" t="s">
        <v>972</v>
      </c>
      <c r="C261" s="60" t="s">
        <v>4441</v>
      </c>
      <c r="D261" s="62" t="s">
        <v>2814</v>
      </c>
      <c r="E261" t="s">
        <v>2815</v>
      </c>
      <c r="F261" t="s">
        <v>3848</v>
      </c>
      <c r="G261" t="s">
        <v>2153</v>
      </c>
      <c r="H261" s="60" t="s">
        <v>3881</v>
      </c>
      <c r="I261" s="60" t="s">
        <v>2817</v>
      </c>
      <c r="J261" t="s">
        <v>2124</v>
      </c>
      <c r="K261" s="60" t="s">
        <v>4442</v>
      </c>
      <c r="L261" t="b">
        <v>1</v>
      </c>
      <c r="M261" t="s">
        <v>948</v>
      </c>
      <c r="N261" s="60" t="s">
        <v>4443</v>
      </c>
      <c r="O261" s="60" t="s">
        <v>3828</v>
      </c>
      <c r="P261" s="60" t="s">
        <v>3828</v>
      </c>
      <c r="Q261" s="60" t="s">
        <v>3828</v>
      </c>
      <c r="R261" s="60" t="s">
        <v>4432</v>
      </c>
      <c r="S261" s="60" t="s">
        <v>3828</v>
      </c>
      <c r="T261" t="s">
        <v>3828</v>
      </c>
    </row>
    <row r="262" spans="1:20" ht="170" x14ac:dyDescent="0.2">
      <c r="A262" t="s">
        <v>976</v>
      </c>
      <c r="B262" t="s">
        <v>977</v>
      </c>
      <c r="C262" s="60" t="s">
        <v>4444</v>
      </c>
      <c r="D262" s="62" t="s">
        <v>2818</v>
      </c>
      <c r="E262" t="s">
        <v>2815</v>
      </c>
      <c r="F262" t="s">
        <v>3848</v>
      </c>
      <c r="G262" t="s">
        <v>2153</v>
      </c>
      <c r="H262" s="60" t="s">
        <v>3881</v>
      </c>
      <c r="I262" s="60" t="s">
        <v>2819</v>
      </c>
      <c r="J262" t="s">
        <v>2124</v>
      </c>
      <c r="K262" s="60" t="s">
        <v>4445</v>
      </c>
      <c r="L262" t="b">
        <v>1</v>
      </c>
      <c r="M262" t="s">
        <v>948</v>
      </c>
      <c r="N262" s="60" t="s">
        <v>3828</v>
      </c>
      <c r="O262" s="60" t="s">
        <v>3828</v>
      </c>
      <c r="P262" s="60" t="s">
        <v>2348</v>
      </c>
      <c r="Q262" s="60" t="s">
        <v>3828</v>
      </c>
      <c r="R262" s="60" t="s">
        <v>4432</v>
      </c>
      <c r="S262" s="60" t="s">
        <v>3828</v>
      </c>
      <c r="T262" t="s">
        <v>3828</v>
      </c>
    </row>
    <row r="263" spans="1:20" ht="170" x14ac:dyDescent="0.2">
      <c r="A263" t="s">
        <v>979</v>
      </c>
      <c r="B263" t="s">
        <v>980</v>
      </c>
      <c r="C263" s="60" t="s">
        <v>4446</v>
      </c>
      <c r="D263" s="62" t="s">
        <v>2820</v>
      </c>
      <c r="E263" t="s">
        <v>2800</v>
      </c>
      <c r="F263" t="s">
        <v>3848</v>
      </c>
      <c r="G263" t="s">
        <v>2153</v>
      </c>
      <c r="H263" s="60" t="s">
        <v>3881</v>
      </c>
      <c r="I263" s="60" t="s">
        <v>2821</v>
      </c>
      <c r="J263" t="s">
        <v>2124</v>
      </c>
      <c r="K263" s="60" t="s">
        <v>159</v>
      </c>
      <c r="L263" t="b">
        <v>1</v>
      </c>
      <c r="M263" t="s">
        <v>948</v>
      </c>
      <c r="N263" s="60" t="s">
        <v>2822</v>
      </c>
      <c r="O263" s="60" t="s">
        <v>3828</v>
      </c>
      <c r="P263" s="60" t="s">
        <v>4192</v>
      </c>
      <c r="Q263" s="60" t="s">
        <v>3828</v>
      </c>
      <c r="R263" s="60" t="s">
        <v>4432</v>
      </c>
      <c r="S263" s="60" t="s">
        <v>3828</v>
      </c>
      <c r="T263" t="s">
        <v>3828</v>
      </c>
    </row>
    <row r="264" spans="1:20" ht="323" x14ac:dyDescent="0.2">
      <c r="A264" t="s">
        <v>981</v>
      </c>
      <c r="B264" t="s">
        <v>982</v>
      </c>
      <c r="C264" s="60" t="s">
        <v>4447</v>
      </c>
      <c r="D264" s="62" t="s">
        <v>2823</v>
      </c>
      <c r="E264" t="s">
        <v>2800</v>
      </c>
      <c r="F264" t="s">
        <v>3872</v>
      </c>
      <c r="G264" t="s">
        <v>2119</v>
      </c>
      <c r="H264" s="60" t="s">
        <v>3881</v>
      </c>
      <c r="I264" s="60" t="s">
        <v>2824</v>
      </c>
      <c r="J264" t="s">
        <v>2124</v>
      </c>
      <c r="K264" s="60" t="s">
        <v>4448</v>
      </c>
      <c r="L264" t="b">
        <v>1</v>
      </c>
      <c r="M264" t="s">
        <v>948</v>
      </c>
      <c r="N264" s="60" t="s">
        <v>2822</v>
      </c>
      <c r="O264" s="60" t="s">
        <v>3828</v>
      </c>
      <c r="P264" s="60" t="s">
        <v>3828</v>
      </c>
      <c r="Q264" s="60" t="s">
        <v>3828</v>
      </c>
      <c r="R264" s="60" t="s">
        <v>4449</v>
      </c>
      <c r="S264" s="60" t="s">
        <v>3828</v>
      </c>
      <c r="T264" t="s">
        <v>3828</v>
      </c>
    </row>
    <row r="265" spans="1:20" ht="409.6" x14ac:dyDescent="0.2">
      <c r="A265" t="s">
        <v>984</v>
      </c>
      <c r="B265" t="s">
        <v>985</v>
      </c>
      <c r="C265" s="60" t="s">
        <v>4450</v>
      </c>
      <c r="D265" s="62" t="s">
        <v>2825</v>
      </c>
      <c r="E265" t="s">
        <v>2800</v>
      </c>
      <c r="F265" t="s">
        <v>3914</v>
      </c>
      <c r="G265" t="s">
        <v>2319</v>
      </c>
      <c r="H265" s="60" t="s">
        <v>3881</v>
      </c>
      <c r="I265" s="60" t="s">
        <v>2826</v>
      </c>
      <c r="J265" t="s">
        <v>2124</v>
      </c>
      <c r="K265" s="60" t="s">
        <v>4451</v>
      </c>
      <c r="L265" t="b">
        <v>1</v>
      </c>
      <c r="M265" t="s">
        <v>948</v>
      </c>
      <c r="N265" s="60" t="s">
        <v>4452</v>
      </c>
      <c r="O265" s="60" t="s">
        <v>3828</v>
      </c>
      <c r="P265" s="60" t="s">
        <v>3828</v>
      </c>
      <c r="Q265" s="60" t="s">
        <v>3828</v>
      </c>
      <c r="R265" s="60" t="s">
        <v>4453</v>
      </c>
      <c r="S265" s="60" t="s">
        <v>3828</v>
      </c>
      <c r="T265" t="s">
        <v>3828</v>
      </c>
    </row>
    <row r="266" spans="1:20" ht="204" x14ac:dyDescent="0.2">
      <c r="A266" t="s">
        <v>987</v>
      </c>
      <c r="B266" t="s">
        <v>988</v>
      </c>
      <c r="C266" s="60" t="s">
        <v>4454</v>
      </c>
      <c r="D266" s="62" t="s">
        <v>2827</v>
      </c>
      <c r="E266" t="s">
        <v>2828</v>
      </c>
      <c r="F266" t="s">
        <v>4455</v>
      </c>
      <c r="G266" t="s">
        <v>2153</v>
      </c>
      <c r="H266" s="60" t="s">
        <v>3881</v>
      </c>
      <c r="I266" s="60" t="s">
        <v>2829</v>
      </c>
      <c r="J266" t="s">
        <v>2124</v>
      </c>
      <c r="K266" s="60" t="s">
        <v>159</v>
      </c>
      <c r="L266" t="b">
        <v>1</v>
      </c>
      <c r="M266" t="s">
        <v>948</v>
      </c>
      <c r="N266" s="60" t="s">
        <v>2830</v>
      </c>
      <c r="O266" s="60" t="s">
        <v>3828</v>
      </c>
      <c r="P266" s="60" t="s">
        <v>3828</v>
      </c>
      <c r="Q266" s="60" t="s">
        <v>3828</v>
      </c>
      <c r="R266" s="60" t="s">
        <v>2789</v>
      </c>
      <c r="S266" s="60" t="s">
        <v>3828</v>
      </c>
      <c r="T266" t="s">
        <v>3828</v>
      </c>
    </row>
    <row r="267" spans="1:20" ht="272" x14ac:dyDescent="0.2">
      <c r="A267" t="s">
        <v>991</v>
      </c>
      <c r="B267" t="s">
        <v>992</v>
      </c>
      <c r="C267" s="60" t="s">
        <v>4456</v>
      </c>
      <c r="D267" s="62" t="s">
        <v>2831</v>
      </c>
      <c r="E267" t="s">
        <v>2832</v>
      </c>
      <c r="F267" t="s">
        <v>3848</v>
      </c>
      <c r="G267" t="s">
        <v>2153</v>
      </c>
      <c r="H267" s="60" t="s">
        <v>3881</v>
      </c>
      <c r="I267" s="60" t="s">
        <v>2833</v>
      </c>
      <c r="J267" t="s">
        <v>2124</v>
      </c>
      <c r="K267" s="60" t="s">
        <v>159</v>
      </c>
      <c r="L267" t="b">
        <v>1</v>
      </c>
      <c r="M267" t="s">
        <v>948</v>
      </c>
      <c r="N267" s="60" t="s">
        <v>3828</v>
      </c>
      <c r="O267" s="60" t="s">
        <v>3828</v>
      </c>
      <c r="P267" s="60" t="s">
        <v>3828</v>
      </c>
      <c r="Q267" s="60" t="s">
        <v>3828</v>
      </c>
      <c r="R267" s="60" t="s">
        <v>3828</v>
      </c>
      <c r="S267" s="60" t="s">
        <v>3828</v>
      </c>
      <c r="T267" t="s">
        <v>3828</v>
      </c>
    </row>
    <row r="268" spans="1:20" ht="404" x14ac:dyDescent="0.2">
      <c r="A268" t="s">
        <v>993</v>
      </c>
      <c r="B268" t="s">
        <v>994</v>
      </c>
      <c r="C268" s="60" t="s">
        <v>4457</v>
      </c>
      <c r="D268" s="62" t="s">
        <v>2834</v>
      </c>
      <c r="E268" t="s">
        <v>2835</v>
      </c>
      <c r="F268" t="s">
        <v>4455</v>
      </c>
      <c r="G268" t="s">
        <v>2153</v>
      </c>
      <c r="H268" s="60" t="s">
        <v>3881</v>
      </c>
      <c r="I268" s="60" t="s">
        <v>2836</v>
      </c>
      <c r="J268" t="s">
        <v>2124</v>
      </c>
      <c r="K268" s="60" t="s">
        <v>957</v>
      </c>
      <c r="L268" t="b">
        <v>1</v>
      </c>
      <c r="M268" t="s">
        <v>948</v>
      </c>
      <c r="N268" s="60" t="s">
        <v>2837</v>
      </c>
      <c r="O268" s="60" t="s">
        <v>3828</v>
      </c>
      <c r="P268" s="60" t="s">
        <v>3828</v>
      </c>
      <c r="Q268" s="60" t="s">
        <v>3828</v>
      </c>
      <c r="R268" s="60" t="s">
        <v>2789</v>
      </c>
      <c r="S268" s="60" t="s">
        <v>3828</v>
      </c>
      <c r="T268" t="s">
        <v>3828</v>
      </c>
    </row>
    <row r="269" spans="1:20" ht="289" x14ac:dyDescent="0.2">
      <c r="A269" t="s">
        <v>995</v>
      </c>
      <c r="B269" t="s">
        <v>996</v>
      </c>
      <c r="C269" s="60" t="s">
        <v>4458</v>
      </c>
      <c r="D269" s="62" t="s">
        <v>2838</v>
      </c>
      <c r="E269" t="s">
        <v>2715</v>
      </c>
      <c r="F269" t="s">
        <v>4459</v>
      </c>
      <c r="G269" t="s">
        <v>2319</v>
      </c>
      <c r="H269" s="60" t="s">
        <v>3846</v>
      </c>
      <c r="I269" s="60" t="s">
        <v>2839</v>
      </c>
      <c r="J269" t="s">
        <v>2108</v>
      </c>
      <c r="K269" s="60" t="s">
        <v>4460</v>
      </c>
      <c r="L269" t="b">
        <v>0</v>
      </c>
      <c r="M269" t="s">
        <v>3828</v>
      </c>
      <c r="N269" s="60" t="s">
        <v>4461</v>
      </c>
      <c r="O269" s="60" t="s">
        <v>3828</v>
      </c>
      <c r="P269" s="60" t="s">
        <v>3828</v>
      </c>
      <c r="Q269" s="60" t="s">
        <v>3828</v>
      </c>
      <c r="R269" s="60" t="s">
        <v>3828</v>
      </c>
      <c r="S269" s="60" t="s">
        <v>3828</v>
      </c>
      <c r="T269" t="s">
        <v>3828</v>
      </c>
    </row>
    <row r="270" spans="1:20" ht="409.6" x14ac:dyDescent="0.2">
      <c r="A270" t="s">
        <v>999</v>
      </c>
      <c r="B270" t="s">
        <v>1000</v>
      </c>
      <c r="C270" s="60" t="s">
        <v>2840</v>
      </c>
      <c r="D270" s="62" t="s">
        <v>2841</v>
      </c>
      <c r="E270" t="s">
        <v>2842</v>
      </c>
      <c r="F270" t="s">
        <v>3953</v>
      </c>
      <c r="G270" t="s">
        <v>2158</v>
      </c>
      <c r="H270" s="60" t="s">
        <v>3881</v>
      </c>
      <c r="I270" s="60" t="s">
        <v>2843</v>
      </c>
      <c r="J270" t="s">
        <v>2124</v>
      </c>
      <c r="K270" s="60" t="s">
        <v>1001</v>
      </c>
      <c r="L270" t="b">
        <v>0</v>
      </c>
      <c r="M270" t="s">
        <v>3828</v>
      </c>
      <c r="N270" s="60" t="s">
        <v>4462</v>
      </c>
      <c r="O270" s="60" t="s">
        <v>2844</v>
      </c>
      <c r="P270" s="60" t="s">
        <v>3828</v>
      </c>
      <c r="Q270" s="60" t="s">
        <v>3828</v>
      </c>
      <c r="R270" s="60" t="s">
        <v>4463</v>
      </c>
      <c r="S270" s="60" t="s">
        <v>3828</v>
      </c>
      <c r="T270" t="s">
        <v>3828</v>
      </c>
    </row>
    <row r="271" spans="1:20" ht="409.6" x14ac:dyDescent="0.2">
      <c r="A271" t="s">
        <v>1002</v>
      </c>
      <c r="B271" t="s">
        <v>1003</v>
      </c>
      <c r="C271" s="60" t="s">
        <v>4464</v>
      </c>
      <c r="D271" s="62" t="s">
        <v>2845</v>
      </c>
      <c r="E271" t="s">
        <v>2842</v>
      </c>
      <c r="F271" t="s">
        <v>3848</v>
      </c>
      <c r="G271" t="s">
        <v>2149</v>
      </c>
      <c r="H271" s="60" t="s">
        <v>3881</v>
      </c>
      <c r="I271" s="60" t="s">
        <v>4465</v>
      </c>
      <c r="J271" t="s">
        <v>2124</v>
      </c>
      <c r="K271" s="60" t="s">
        <v>4466</v>
      </c>
      <c r="L271" t="b">
        <v>0</v>
      </c>
      <c r="M271" t="s">
        <v>3828</v>
      </c>
      <c r="N271" s="60" t="s">
        <v>4467</v>
      </c>
      <c r="O271" s="60" t="s">
        <v>3828</v>
      </c>
      <c r="P271" s="60" t="s">
        <v>2348</v>
      </c>
      <c r="Q271" s="60" t="s">
        <v>3828</v>
      </c>
      <c r="R271" s="60" t="s">
        <v>2846</v>
      </c>
      <c r="S271" s="60" t="s">
        <v>3828</v>
      </c>
      <c r="T271" t="s">
        <v>3828</v>
      </c>
    </row>
    <row r="272" spans="1:20" ht="340" x14ac:dyDescent="0.2">
      <c r="A272" t="s">
        <v>1007</v>
      </c>
      <c r="B272" t="s">
        <v>1008</v>
      </c>
      <c r="C272" s="60" t="s">
        <v>4468</v>
      </c>
      <c r="D272" s="62" t="s">
        <v>2847</v>
      </c>
      <c r="E272" t="s">
        <v>2842</v>
      </c>
      <c r="F272" t="s">
        <v>3960</v>
      </c>
      <c r="G272" t="s">
        <v>2319</v>
      </c>
      <c r="H272" s="60" t="s">
        <v>3881</v>
      </c>
      <c r="I272" s="60" t="s">
        <v>2848</v>
      </c>
      <c r="J272" t="s">
        <v>2108</v>
      </c>
      <c r="K272" s="60" t="s">
        <v>4469</v>
      </c>
      <c r="L272" t="b">
        <v>0</v>
      </c>
      <c r="M272" t="s">
        <v>3828</v>
      </c>
      <c r="N272" s="60" t="s">
        <v>4470</v>
      </c>
      <c r="O272" s="60" t="s">
        <v>3828</v>
      </c>
      <c r="P272" s="60" t="s">
        <v>3828</v>
      </c>
      <c r="Q272" s="60" t="s">
        <v>3828</v>
      </c>
      <c r="R272" s="60" t="s">
        <v>2849</v>
      </c>
      <c r="S272" s="60" t="s">
        <v>3828</v>
      </c>
      <c r="T272" t="s">
        <v>3828</v>
      </c>
    </row>
    <row r="273" spans="1:20" ht="356" x14ac:dyDescent="0.2">
      <c r="A273" t="s">
        <v>1011</v>
      </c>
      <c r="B273" t="s">
        <v>1012</v>
      </c>
      <c r="C273" s="60" t="s">
        <v>2850</v>
      </c>
      <c r="D273" s="62" t="s">
        <v>2851</v>
      </c>
      <c r="E273" t="s">
        <v>2852</v>
      </c>
      <c r="F273" t="s">
        <v>3872</v>
      </c>
      <c r="G273" t="s">
        <v>2158</v>
      </c>
      <c r="H273" s="60" t="s">
        <v>3881</v>
      </c>
      <c r="I273" s="60" t="s">
        <v>2853</v>
      </c>
      <c r="J273" t="s">
        <v>2124</v>
      </c>
      <c r="K273" s="60" t="s">
        <v>4471</v>
      </c>
      <c r="L273" t="b">
        <v>1</v>
      </c>
      <c r="M273" t="s">
        <v>1007</v>
      </c>
      <c r="N273" s="60" t="s">
        <v>3828</v>
      </c>
      <c r="O273" s="60" t="s">
        <v>3828</v>
      </c>
      <c r="P273" s="60" t="s">
        <v>3828</v>
      </c>
      <c r="Q273" s="60" t="s">
        <v>3828</v>
      </c>
      <c r="R273" s="60" t="s">
        <v>3828</v>
      </c>
      <c r="S273" s="60" t="s">
        <v>3828</v>
      </c>
      <c r="T273" t="s">
        <v>3828</v>
      </c>
    </row>
    <row r="274" spans="1:20" ht="323" x14ac:dyDescent="0.2">
      <c r="A274" t="s">
        <v>1013</v>
      </c>
      <c r="B274" t="s">
        <v>1014</v>
      </c>
      <c r="C274" s="60" t="s">
        <v>2854</v>
      </c>
      <c r="D274" s="62" t="s">
        <v>2855</v>
      </c>
      <c r="E274" t="s">
        <v>2852</v>
      </c>
      <c r="F274" t="s">
        <v>3914</v>
      </c>
      <c r="G274" t="s">
        <v>2158</v>
      </c>
      <c r="H274" s="60" t="s">
        <v>3881</v>
      </c>
      <c r="I274" s="60" t="s">
        <v>2856</v>
      </c>
      <c r="J274" t="s">
        <v>4015</v>
      </c>
      <c r="K274" s="60" t="s">
        <v>4472</v>
      </c>
      <c r="L274" t="b">
        <v>1</v>
      </c>
      <c r="M274" t="s">
        <v>1007</v>
      </c>
      <c r="N274" s="60" t="s">
        <v>3828</v>
      </c>
      <c r="O274" s="60" t="s">
        <v>3828</v>
      </c>
      <c r="P274" s="60" t="s">
        <v>3828</v>
      </c>
      <c r="Q274" s="60" t="s">
        <v>3828</v>
      </c>
      <c r="R274" s="60" t="s">
        <v>3828</v>
      </c>
      <c r="S274" s="60" t="s">
        <v>3828</v>
      </c>
      <c r="T274" t="s">
        <v>3828</v>
      </c>
    </row>
    <row r="275" spans="1:20" ht="238" x14ac:dyDescent="0.2">
      <c r="A275" t="s">
        <v>1016</v>
      </c>
      <c r="B275" t="s">
        <v>1017</v>
      </c>
      <c r="C275" s="60" t="s">
        <v>2857</v>
      </c>
      <c r="D275" s="62" t="s">
        <v>2858</v>
      </c>
      <c r="E275" t="s">
        <v>2859</v>
      </c>
      <c r="F275" t="s">
        <v>3953</v>
      </c>
      <c r="G275" t="s">
        <v>2106</v>
      </c>
      <c r="H275" s="60" t="s">
        <v>3881</v>
      </c>
      <c r="I275" s="60" t="s">
        <v>2860</v>
      </c>
      <c r="J275" t="s">
        <v>3847</v>
      </c>
      <c r="K275" s="60" t="s">
        <v>3808</v>
      </c>
      <c r="L275" t="b">
        <v>0</v>
      </c>
      <c r="M275" t="s">
        <v>3828</v>
      </c>
      <c r="N275" s="60" t="s">
        <v>2861</v>
      </c>
      <c r="O275" s="60" t="s">
        <v>3828</v>
      </c>
      <c r="P275" s="60" t="s">
        <v>3828</v>
      </c>
      <c r="Q275" s="60" t="s">
        <v>3828</v>
      </c>
      <c r="R275" s="60" t="s">
        <v>4473</v>
      </c>
      <c r="S275" s="60" t="s">
        <v>3828</v>
      </c>
      <c r="T275" t="s">
        <v>3828</v>
      </c>
    </row>
    <row r="276" spans="1:20" ht="409.6" x14ac:dyDescent="0.2">
      <c r="A276" t="s">
        <v>1019</v>
      </c>
      <c r="B276" t="s">
        <v>1020</v>
      </c>
      <c r="C276" s="60" t="s">
        <v>2862</v>
      </c>
      <c r="D276" s="62" t="s">
        <v>2863</v>
      </c>
      <c r="E276" t="s">
        <v>2433</v>
      </c>
      <c r="F276" t="s">
        <v>3953</v>
      </c>
      <c r="G276" t="s">
        <v>2111</v>
      </c>
      <c r="H276" s="60" t="s">
        <v>3881</v>
      </c>
      <c r="I276" s="60" t="s">
        <v>2864</v>
      </c>
      <c r="J276" t="s">
        <v>3847</v>
      </c>
      <c r="K276" s="60" t="s">
        <v>3808</v>
      </c>
      <c r="L276" t="b">
        <v>1</v>
      </c>
      <c r="M276" t="s">
        <v>1016</v>
      </c>
      <c r="N276" s="60" t="s">
        <v>2861</v>
      </c>
      <c r="O276" s="60" t="s">
        <v>3828</v>
      </c>
      <c r="P276" s="60" t="s">
        <v>3828</v>
      </c>
      <c r="Q276" s="60" t="s">
        <v>3828</v>
      </c>
      <c r="R276" s="60" t="s">
        <v>4473</v>
      </c>
      <c r="S276" s="60" t="s">
        <v>3828</v>
      </c>
      <c r="T276" t="s">
        <v>3828</v>
      </c>
    </row>
    <row r="277" spans="1:20" ht="238" x14ac:dyDescent="0.2">
      <c r="A277" t="s">
        <v>1021</v>
      </c>
      <c r="B277" t="s">
        <v>1022</v>
      </c>
      <c r="C277" s="60" t="s">
        <v>2865</v>
      </c>
      <c r="D277" s="62" t="s">
        <v>2866</v>
      </c>
      <c r="E277" t="s">
        <v>2867</v>
      </c>
      <c r="F277" t="s">
        <v>3960</v>
      </c>
      <c r="G277" t="s">
        <v>2158</v>
      </c>
      <c r="H277" s="60" t="s">
        <v>3886</v>
      </c>
      <c r="I277" s="60" t="s">
        <v>2869</v>
      </c>
      <c r="J277" t="s">
        <v>2124</v>
      </c>
      <c r="K277" s="60" t="s">
        <v>4474</v>
      </c>
      <c r="L277" t="b">
        <v>0</v>
      </c>
      <c r="M277" t="s">
        <v>3828</v>
      </c>
      <c r="N277" s="60" t="s">
        <v>4475</v>
      </c>
      <c r="O277" s="60" t="s">
        <v>3828</v>
      </c>
      <c r="P277" s="60" t="s">
        <v>3828</v>
      </c>
      <c r="Q277" s="60" t="s">
        <v>3828</v>
      </c>
      <c r="R277" s="60" t="s">
        <v>3828</v>
      </c>
      <c r="S277" s="60" t="s">
        <v>3828</v>
      </c>
      <c r="T277" t="s">
        <v>3828</v>
      </c>
    </row>
    <row r="278" spans="1:20" ht="340" x14ac:dyDescent="0.2">
      <c r="A278" t="s">
        <v>1026</v>
      </c>
      <c r="B278" t="s">
        <v>1027</v>
      </c>
      <c r="C278" s="60" t="s">
        <v>2870</v>
      </c>
      <c r="D278" s="62" t="s">
        <v>2871</v>
      </c>
      <c r="E278" t="s">
        <v>2872</v>
      </c>
      <c r="F278" t="s">
        <v>3865</v>
      </c>
      <c r="G278" t="s">
        <v>2153</v>
      </c>
      <c r="H278" s="60" t="s">
        <v>4070</v>
      </c>
      <c r="I278" s="60" t="s">
        <v>2873</v>
      </c>
      <c r="J278" t="s">
        <v>4476</v>
      </c>
      <c r="K278" s="60" t="s">
        <v>4477</v>
      </c>
      <c r="L278" t="b">
        <v>0</v>
      </c>
      <c r="M278" t="s">
        <v>3828</v>
      </c>
      <c r="N278" s="60" t="s">
        <v>3828</v>
      </c>
      <c r="O278" s="60" t="s">
        <v>3828</v>
      </c>
      <c r="P278" s="60" t="s">
        <v>2500</v>
      </c>
      <c r="Q278" s="60" t="s">
        <v>3828</v>
      </c>
      <c r="R278" s="60" t="s">
        <v>4478</v>
      </c>
      <c r="S278" s="60" t="s">
        <v>3828</v>
      </c>
      <c r="T278" t="s">
        <v>3828</v>
      </c>
    </row>
    <row r="279" spans="1:20" ht="409.6" x14ac:dyDescent="0.2">
      <c r="A279" t="s">
        <v>1031</v>
      </c>
      <c r="B279" t="s">
        <v>1032</v>
      </c>
      <c r="C279" s="60" t="s">
        <v>4479</v>
      </c>
      <c r="D279" s="62" t="s">
        <v>2874</v>
      </c>
      <c r="E279" t="s">
        <v>2875</v>
      </c>
      <c r="F279" t="s">
        <v>3872</v>
      </c>
      <c r="G279" t="s">
        <v>2111</v>
      </c>
      <c r="H279" s="60" t="s">
        <v>4070</v>
      </c>
      <c r="I279" s="60" t="s">
        <v>2876</v>
      </c>
      <c r="J279" t="s">
        <v>2124</v>
      </c>
      <c r="K279" s="60" t="s">
        <v>4480</v>
      </c>
      <c r="L279" t="b">
        <v>1</v>
      </c>
      <c r="M279" t="s">
        <v>1026</v>
      </c>
      <c r="N279" s="60" t="s">
        <v>4481</v>
      </c>
      <c r="O279" s="60" t="s">
        <v>3828</v>
      </c>
      <c r="P279" s="60" t="s">
        <v>2500</v>
      </c>
      <c r="Q279" s="60" t="s">
        <v>3828</v>
      </c>
      <c r="R279" s="60" t="s">
        <v>3828</v>
      </c>
      <c r="S279" s="60" t="s">
        <v>3828</v>
      </c>
      <c r="T279" t="s">
        <v>3828</v>
      </c>
    </row>
    <row r="280" spans="1:20" ht="221" x14ac:dyDescent="0.2">
      <c r="A280" t="s">
        <v>1034</v>
      </c>
      <c r="B280" t="s">
        <v>1035</v>
      </c>
      <c r="C280" s="60" t="s">
        <v>4482</v>
      </c>
      <c r="D280" s="62" t="s">
        <v>2877</v>
      </c>
      <c r="E280" t="s">
        <v>2875</v>
      </c>
      <c r="F280" t="s">
        <v>3960</v>
      </c>
      <c r="G280" t="s">
        <v>2106</v>
      </c>
      <c r="H280" s="60" t="s">
        <v>4070</v>
      </c>
      <c r="I280" s="60" t="s">
        <v>2878</v>
      </c>
      <c r="J280" t="s">
        <v>4476</v>
      </c>
      <c r="K280" s="60" t="s">
        <v>4483</v>
      </c>
      <c r="L280" t="b">
        <v>1</v>
      </c>
      <c r="M280" t="s">
        <v>1026</v>
      </c>
      <c r="N280" s="60" t="s">
        <v>4484</v>
      </c>
      <c r="O280" s="60" t="s">
        <v>3828</v>
      </c>
      <c r="P280" s="60" t="s">
        <v>2309</v>
      </c>
      <c r="Q280" s="60" t="s">
        <v>3828</v>
      </c>
      <c r="R280" s="60" t="s">
        <v>3828</v>
      </c>
      <c r="S280" s="60" t="s">
        <v>3828</v>
      </c>
      <c r="T280" t="s">
        <v>3828</v>
      </c>
    </row>
    <row r="281" spans="1:20" ht="409.6" x14ac:dyDescent="0.2">
      <c r="A281" t="s">
        <v>1037</v>
      </c>
      <c r="B281" t="s">
        <v>1038</v>
      </c>
      <c r="C281" s="60" t="s">
        <v>2879</v>
      </c>
      <c r="D281" s="62" t="s">
        <v>2880</v>
      </c>
      <c r="E281" t="s">
        <v>2881</v>
      </c>
      <c r="F281" t="s">
        <v>4007</v>
      </c>
      <c r="G281" t="s">
        <v>2158</v>
      </c>
      <c r="H281" s="60" t="s">
        <v>4485</v>
      </c>
      <c r="I281" s="60" t="s">
        <v>2882</v>
      </c>
      <c r="J281" t="s">
        <v>4486</v>
      </c>
      <c r="K281" s="60" t="s">
        <v>4487</v>
      </c>
      <c r="L281" t="b">
        <v>0</v>
      </c>
      <c r="M281" t="s">
        <v>3828</v>
      </c>
      <c r="N281" s="60" t="s">
        <v>4488</v>
      </c>
      <c r="O281" s="60" t="s">
        <v>3828</v>
      </c>
      <c r="P281" s="60" t="s">
        <v>3828</v>
      </c>
      <c r="Q281" s="60" t="s">
        <v>3828</v>
      </c>
      <c r="R281" s="60" t="s">
        <v>3828</v>
      </c>
      <c r="S281" s="60" t="s">
        <v>2883</v>
      </c>
      <c r="T281" t="s">
        <v>3828</v>
      </c>
    </row>
    <row r="282" spans="1:20" ht="409.6" x14ac:dyDescent="0.2">
      <c r="A282" t="s">
        <v>1042</v>
      </c>
      <c r="B282" t="s">
        <v>1043</v>
      </c>
      <c r="C282" s="60" t="s">
        <v>4489</v>
      </c>
      <c r="D282" s="62" t="s">
        <v>2884</v>
      </c>
      <c r="E282" t="s">
        <v>2885</v>
      </c>
      <c r="F282" t="s">
        <v>3960</v>
      </c>
      <c r="G282" t="s">
        <v>2263</v>
      </c>
      <c r="H282" s="60" t="s">
        <v>4485</v>
      </c>
      <c r="I282" s="60" t="s">
        <v>2886</v>
      </c>
      <c r="J282" t="s">
        <v>3924</v>
      </c>
      <c r="K282" s="60" t="s">
        <v>4490</v>
      </c>
      <c r="L282" t="b">
        <v>0</v>
      </c>
      <c r="M282" t="s">
        <v>3828</v>
      </c>
      <c r="N282" s="60" t="s">
        <v>4491</v>
      </c>
      <c r="O282" s="60" t="s">
        <v>3828</v>
      </c>
      <c r="P282" s="60" t="s">
        <v>3828</v>
      </c>
      <c r="Q282" s="60" t="s">
        <v>3828</v>
      </c>
      <c r="R282" s="60" t="s">
        <v>3828</v>
      </c>
      <c r="S282" s="60" t="s">
        <v>2883</v>
      </c>
      <c r="T282" t="s">
        <v>3828</v>
      </c>
    </row>
    <row r="283" spans="1:20" ht="255" x14ac:dyDescent="0.2">
      <c r="A283" t="s">
        <v>1046</v>
      </c>
      <c r="B283" t="s">
        <v>1047</v>
      </c>
      <c r="C283" s="60" t="s">
        <v>2887</v>
      </c>
      <c r="D283" s="62" t="s">
        <v>2888</v>
      </c>
      <c r="E283" t="s">
        <v>2889</v>
      </c>
      <c r="F283" t="s">
        <v>3960</v>
      </c>
      <c r="G283" t="s">
        <v>2158</v>
      </c>
      <c r="H283" s="60" t="s">
        <v>4485</v>
      </c>
      <c r="I283" s="60" t="s">
        <v>2890</v>
      </c>
      <c r="J283" t="s">
        <v>3850</v>
      </c>
      <c r="K283" s="60" t="s">
        <v>4492</v>
      </c>
      <c r="L283" t="b">
        <v>0</v>
      </c>
      <c r="M283" t="s">
        <v>3828</v>
      </c>
      <c r="N283" s="60" t="s">
        <v>3828</v>
      </c>
      <c r="O283" s="60" t="s">
        <v>3828</v>
      </c>
      <c r="P283" s="60" t="s">
        <v>3828</v>
      </c>
      <c r="Q283" s="60" t="s">
        <v>3828</v>
      </c>
      <c r="R283" s="60" t="s">
        <v>3828</v>
      </c>
      <c r="S283" s="60" t="s">
        <v>2883</v>
      </c>
      <c r="T283" t="s">
        <v>3828</v>
      </c>
    </row>
    <row r="284" spans="1:20" ht="409.6" x14ac:dyDescent="0.2">
      <c r="A284" t="s">
        <v>1051</v>
      </c>
      <c r="B284" t="s">
        <v>1052</v>
      </c>
      <c r="C284" s="60" t="s">
        <v>4493</v>
      </c>
      <c r="D284" s="62" t="s">
        <v>2891</v>
      </c>
      <c r="E284" t="s">
        <v>2892</v>
      </c>
      <c r="F284" t="s">
        <v>4007</v>
      </c>
      <c r="G284" t="s">
        <v>2149</v>
      </c>
      <c r="H284" s="60" t="s">
        <v>4485</v>
      </c>
      <c r="I284" s="60" t="s">
        <v>4494</v>
      </c>
      <c r="J284" t="s">
        <v>4495</v>
      </c>
      <c r="K284" s="60" t="s">
        <v>4496</v>
      </c>
      <c r="L284" t="b">
        <v>0</v>
      </c>
      <c r="M284" t="s">
        <v>3828</v>
      </c>
      <c r="N284" s="60" t="s">
        <v>4497</v>
      </c>
      <c r="O284" s="60" t="s">
        <v>3828</v>
      </c>
      <c r="P284" s="60" t="s">
        <v>3828</v>
      </c>
      <c r="Q284" s="60" t="s">
        <v>3828</v>
      </c>
      <c r="R284" s="60" t="s">
        <v>3828</v>
      </c>
      <c r="S284" s="60" t="s">
        <v>2883</v>
      </c>
      <c r="T284" t="s">
        <v>3828</v>
      </c>
    </row>
    <row r="285" spans="1:20" ht="119" x14ac:dyDescent="0.2">
      <c r="A285" t="s">
        <v>1056</v>
      </c>
      <c r="B285" t="s">
        <v>1057</v>
      </c>
      <c r="C285" s="60" t="s">
        <v>4498</v>
      </c>
      <c r="D285" s="62" t="s">
        <v>2893</v>
      </c>
      <c r="E285" t="s">
        <v>2894</v>
      </c>
      <c r="F285" t="s">
        <v>3848</v>
      </c>
      <c r="G285" t="s">
        <v>2149</v>
      </c>
      <c r="H285" s="60" t="s">
        <v>4485</v>
      </c>
      <c r="I285" s="60" t="s">
        <v>2895</v>
      </c>
      <c r="J285" t="s">
        <v>4177</v>
      </c>
      <c r="K285" s="60" t="s">
        <v>4499</v>
      </c>
      <c r="L285" t="b">
        <v>0</v>
      </c>
      <c r="M285" t="s">
        <v>3828</v>
      </c>
      <c r="N285" s="60" t="s">
        <v>3828</v>
      </c>
      <c r="O285" s="60" t="s">
        <v>3828</v>
      </c>
      <c r="P285" s="60" t="s">
        <v>3828</v>
      </c>
      <c r="Q285" s="60" t="s">
        <v>3828</v>
      </c>
      <c r="R285" s="60" t="s">
        <v>3828</v>
      </c>
      <c r="S285" s="60" t="s">
        <v>2896</v>
      </c>
      <c r="T285" t="s">
        <v>3828</v>
      </c>
    </row>
    <row r="286" spans="1:20" ht="136" x14ac:dyDescent="0.2">
      <c r="A286" t="s">
        <v>1059</v>
      </c>
      <c r="B286" t="s">
        <v>1060</v>
      </c>
      <c r="C286" s="60" t="s">
        <v>4500</v>
      </c>
      <c r="D286" s="62" t="s">
        <v>2897</v>
      </c>
      <c r="E286" t="s">
        <v>2898</v>
      </c>
      <c r="F286" t="s">
        <v>3960</v>
      </c>
      <c r="G286" t="s">
        <v>2106</v>
      </c>
      <c r="H286" s="60" t="s">
        <v>4485</v>
      </c>
      <c r="I286" s="60" t="s">
        <v>2899</v>
      </c>
      <c r="J286" t="s">
        <v>3847</v>
      </c>
      <c r="K286" s="60" t="s">
        <v>4501</v>
      </c>
      <c r="L286" t="b">
        <v>1</v>
      </c>
      <c r="M286" t="s">
        <v>1056</v>
      </c>
      <c r="N286" s="60" t="s">
        <v>3828</v>
      </c>
      <c r="O286" s="60" t="s">
        <v>3828</v>
      </c>
      <c r="P286" s="60" t="s">
        <v>3828</v>
      </c>
      <c r="Q286" s="60" t="s">
        <v>3828</v>
      </c>
      <c r="R286" s="60" t="s">
        <v>3828</v>
      </c>
      <c r="S286" s="60" t="s">
        <v>2896</v>
      </c>
      <c r="T286" t="s">
        <v>3828</v>
      </c>
    </row>
    <row r="287" spans="1:20" ht="204" x14ac:dyDescent="0.2">
      <c r="A287" t="s">
        <v>1061</v>
      </c>
      <c r="B287" t="s">
        <v>1062</v>
      </c>
      <c r="C287" s="60" t="s">
        <v>4502</v>
      </c>
      <c r="D287" s="62" t="s">
        <v>2900</v>
      </c>
      <c r="E287" t="s">
        <v>2898</v>
      </c>
      <c r="F287" t="s">
        <v>3848</v>
      </c>
      <c r="G287" t="s">
        <v>2158</v>
      </c>
      <c r="H287" s="60" t="s">
        <v>4485</v>
      </c>
      <c r="I287" s="60" t="s">
        <v>2901</v>
      </c>
      <c r="J287" t="s">
        <v>4177</v>
      </c>
      <c r="K287" s="60" t="s">
        <v>4503</v>
      </c>
      <c r="L287" t="b">
        <v>1</v>
      </c>
      <c r="M287" t="s">
        <v>1056</v>
      </c>
      <c r="N287" s="60" t="s">
        <v>3828</v>
      </c>
      <c r="O287" s="60" t="s">
        <v>3828</v>
      </c>
      <c r="P287" s="60" t="s">
        <v>3828</v>
      </c>
      <c r="Q287" s="60" t="s">
        <v>3828</v>
      </c>
      <c r="R287" s="60" t="s">
        <v>3828</v>
      </c>
      <c r="S287" s="60" t="s">
        <v>2896</v>
      </c>
      <c r="T287" t="s">
        <v>3828</v>
      </c>
    </row>
    <row r="288" spans="1:20" ht="187" x14ac:dyDescent="0.2">
      <c r="A288" t="s">
        <v>1063</v>
      </c>
      <c r="B288" t="s">
        <v>1064</v>
      </c>
      <c r="C288" s="60" t="s">
        <v>4504</v>
      </c>
      <c r="D288" s="62" t="s">
        <v>2902</v>
      </c>
      <c r="E288" t="s">
        <v>2903</v>
      </c>
      <c r="F288" t="s">
        <v>4505</v>
      </c>
      <c r="G288" t="s">
        <v>2158</v>
      </c>
      <c r="H288" s="60" t="s">
        <v>4485</v>
      </c>
      <c r="I288" s="60" t="s">
        <v>2904</v>
      </c>
      <c r="J288" t="s">
        <v>3876</v>
      </c>
      <c r="K288" s="60" t="s">
        <v>1067</v>
      </c>
      <c r="L288" t="b">
        <v>0</v>
      </c>
      <c r="M288" t="s">
        <v>3828</v>
      </c>
      <c r="N288" s="60" t="s">
        <v>3828</v>
      </c>
      <c r="O288" s="60" t="s">
        <v>3828</v>
      </c>
      <c r="P288" s="60" t="s">
        <v>3828</v>
      </c>
      <c r="Q288" s="60" t="s">
        <v>3828</v>
      </c>
      <c r="R288" s="60" t="s">
        <v>3828</v>
      </c>
      <c r="S288" s="60" t="s">
        <v>2883</v>
      </c>
      <c r="T288" t="s">
        <v>3828</v>
      </c>
    </row>
    <row r="289" spans="1:20" ht="356" x14ac:dyDescent="0.2">
      <c r="A289" t="s">
        <v>1068</v>
      </c>
      <c r="B289" t="s">
        <v>1069</v>
      </c>
      <c r="C289" s="60" t="s">
        <v>4506</v>
      </c>
      <c r="D289" s="62" t="s">
        <v>2905</v>
      </c>
      <c r="E289" t="s">
        <v>2906</v>
      </c>
      <c r="F289" t="s">
        <v>4507</v>
      </c>
      <c r="G289" t="s">
        <v>2263</v>
      </c>
      <c r="H289" s="60" t="s">
        <v>4485</v>
      </c>
      <c r="I289" s="60" t="s">
        <v>2907</v>
      </c>
      <c r="J289" t="s">
        <v>4486</v>
      </c>
      <c r="K289" s="60" t="s">
        <v>4508</v>
      </c>
      <c r="L289" t="b">
        <v>0</v>
      </c>
      <c r="M289" t="s">
        <v>3828</v>
      </c>
      <c r="N289" s="60" t="s">
        <v>4509</v>
      </c>
      <c r="O289" s="60" t="s">
        <v>3828</v>
      </c>
      <c r="P289" s="60" t="s">
        <v>3828</v>
      </c>
      <c r="Q289" s="60" t="s">
        <v>3828</v>
      </c>
      <c r="R289" s="60" t="s">
        <v>3828</v>
      </c>
      <c r="S289" s="60" t="s">
        <v>2883</v>
      </c>
      <c r="T289" t="s">
        <v>3828</v>
      </c>
    </row>
    <row r="290" spans="1:20" ht="272" x14ac:dyDescent="0.2">
      <c r="A290" t="s">
        <v>1071</v>
      </c>
      <c r="B290" t="s">
        <v>1072</v>
      </c>
      <c r="C290" s="60" t="s">
        <v>2908</v>
      </c>
      <c r="D290" s="62" t="s">
        <v>2909</v>
      </c>
      <c r="E290" t="s">
        <v>2906</v>
      </c>
      <c r="F290" t="s">
        <v>3865</v>
      </c>
      <c r="G290" t="s">
        <v>2149</v>
      </c>
      <c r="H290" s="60" t="s">
        <v>4510</v>
      </c>
      <c r="I290" s="60" t="s">
        <v>2910</v>
      </c>
      <c r="J290" t="s">
        <v>3887</v>
      </c>
      <c r="K290" s="60" t="s">
        <v>3888</v>
      </c>
      <c r="L290" t="b">
        <v>0</v>
      </c>
      <c r="M290" t="s">
        <v>3828</v>
      </c>
      <c r="N290" s="60" t="s">
        <v>4511</v>
      </c>
      <c r="O290" s="60" t="s">
        <v>3828</v>
      </c>
      <c r="P290" s="60" t="s">
        <v>3828</v>
      </c>
      <c r="Q290" s="60" t="s">
        <v>3828</v>
      </c>
      <c r="R290" s="60" t="s">
        <v>2911</v>
      </c>
      <c r="S290" s="60" t="s">
        <v>3828</v>
      </c>
      <c r="T290" t="s">
        <v>3828</v>
      </c>
    </row>
    <row r="291" spans="1:20" ht="409.6" x14ac:dyDescent="0.2">
      <c r="A291" t="s">
        <v>1073</v>
      </c>
      <c r="B291" t="s">
        <v>1074</v>
      </c>
      <c r="C291" s="60" t="s">
        <v>2912</v>
      </c>
      <c r="D291" s="62" t="s">
        <v>2913</v>
      </c>
      <c r="E291" t="s">
        <v>2914</v>
      </c>
      <c r="F291" t="s">
        <v>3848</v>
      </c>
      <c r="G291" t="s">
        <v>2119</v>
      </c>
      <c r="H291" s="60" t="s">
        <v>4510</v>
      </c>
      <c r="I291" s="60" t="s">
        <v>2915</v>
      </c>
      <c r="J291" t="s">
        <v>3847</v>
      </c>
      <c r="K291" s="60" t="s">
        <v>3893</v>
      </c>
      <c r="L291" t="b">
        <v>1</v>
      </c>
      <c r="M291" t="s">
        <v>1071</v>
      </c>
      <c r="N291" s="60" t="s">
        <v>2916</v>
      </c>
      <c r="O291" s="60" t="s">
        <v>3828</v>
      </c>
      <c r="P291" s="60" t="s">
        <v>3828</v>
      </c>
      <c r="Q291" s="60" t="s">
        <v>3828</v>
      </c>
      <c r="R291" s="60" t="s">
        <v>4512</v>
      </c>
      <c r="S291" s="60" t="s">
        <v>3828</v>
      </c>
      <c r="T291" t="s">
        <v>3828</v>
      </c>
    </row>
    <row r="292" spans="1:20" ht="255" x14ac:dyDescent="0.2">
      <c r="A292" t="s">
        <v>1075</v>
      </c>
      <c r="B292" t="s">
        <v>1076</v>
      </c>
      <c r="C292" s="60" t="s">
        <v>2917</v>
      </c>
      <c r="D292" s="62" t="s">
        <v>2918</v>
      </c>
      <c r="E292" t="s">
        <v>2914</v>
      </c>
      <c r="F292" t="s">
        <v>3865</v>
      </c>
      <c r="G292" t="s">
        <v>2106</v>
      </c>
      <c r="H292" s="60" t="s">
        <v>4510</v>
      </c>
      <c r="I292" s="60" t="s">
        <v>2919</v>
      </c>
      <c r="J292" t="s">
        <v>3847</v>
      </c>
      <c r="K292" s="60" t="s">
        <v>4048</v>
      </c>
      <c r="L292" t="b">
        <v>1</v>
      </c>
      <c r="M292" t="s">
        <v>1071</v>
      </c>
      <c r="N292" s="60" t="s">
        <v>2916</v>
      </c>
      <c r="O292" s="60" t="s">
        <v>3828</v>
      </c>
      <c r="P292" s="60" t="s">
        <v>3828</v>
      </c>
      <c r="Q292" s="60" t="s">
        <v>3828</v>
      </c>
      <c r="R292" s="60" t="s">
        <v>4513</v>
      </c>
      <c r="S292" s="60" t="s">
        <v>3828</v>
      </c>
      <c r="T292" t="s">
        <v>3828</v>
      </c>
    </row>
    <row r="293" spans="1:20" ht="409.6" x14ac:dyDescent="0.2">
      <c r="A293" t="s">
        <v>1077</v>
      </c>
      <c r="B293" t="s">
        <v>1078</v>
      </c>
      <c r="C293" s="60" t="s">
        <v>2920</v>
      </c>
      <c r="D293" s="62" t="s">
        <v>2921</v>
      </c>
      <c r="E293" t="s">
        <v>2914</v>
      </c>
      <c r="F293" t="s">
        <v>3848</v>
      </c>
      <c r="G293" t="s">
        <v>2158</v>
      </c>
      <c r="H293" s="60" t="s">
        <v>4510</v>
      </c>
      <c r="I293" s="60" t="s">
        <v>2922</v>
      </c>
      <c r="J293" t="s">
        <v>3847</v>
      </c>
      <c r="K293" s="60" t="s">
        <v>4048</v>
      </c>
      <c r="L293" t="b">
        <v>1</v>
      </c>
      <c r="M293" t="s">
        <v>1071</v>
      </c>
      <c r="N293" s="60" t="s">
        <v>4514</v>
      </c>
      <c r="O293" s="60" t="s">
        <v>3828</v>
      </c>
      <c r="P293" s="60" t="s">
        <v>3828</v>
      </c>
      <c r="Q293" s="60" t="s">
        <v>3828</v>
      </c>
      <c r="R293" s="60" t="s">
        <v>4515</v>
      </c>
      <c r="S293" s="60" t="s">
        <v>3828</v>
      </c>
      <c r="T293" t="s">
        <v>3828</v>
      </c>
    </row>
    <row r="294" spans="1:20" ht="409.6" x14ac:dyDescent="0.2">
      <c r="A294" t="s">
        <v>1079</v>
      </c>
      <c r="B294" t="s">
        <v>1080</v>
      </c>
      <c r="C294" s="60" t="s">
        <v>2923</v>
      </c>
      <c r="D294" s="62" t="s">
        <v>2924</v>
      </c>
      <c r="E294" t="s">
        <v>2906</v>
      </c>
      <c r="F294" t="s">
        <v>3848</v>
      </c>
      <c r="G294" t="s">
        <v>2106</v>
      </c>
      <c r="H294" s="60" t="s">
        <v>4485</v>
      </c>
      <c r="I294" s="60" t="s">
        <v>2925</v>
      </c>
      <c r="J294" t="s">
        <v>4125</v>
      </c>
      <c r="K294" s="60" t="s">
        <v>1081</v>
      </c>
      <c r="L294" t="b">
        <v>0</v>
      </c>
      <c r="M294" t="s">
        <v>3828</v>
      </c>
      <c r="N294" s="60" t="s">
        <v>3998</v>
      </c>
      <c r="O294" s="60" t="s">
        <v>3828</v>
      </c>
      <c r="P294" s="60" t="s">
        <v>3828</v>
      </c>
      <c r="Q294" s="60" t="s">
        <v>3828</v>
      </c>
      <c r="R294" s="60" t="s">
        <v>3828</v>
      </c>
      <c r="S294" s="60" t="s">
        <v>2883</v>
      </c>
      <c r="T294" t="s">
        <v>3828</v>
      </c>
    </row>
    <row r="295" spans="1:20" ht="272" x14ac:dyDescent="0.2">
      <c r="A295" t="s">
        <v>1082</v>
      </c>
      <c r="B295" t="s">
        <v>1083</v>
      </c>
      <c r="C295" s="60" t="s">
        <v>4516</v>
      </c>
      <c r="D295" s="62" t="s">
        <v>2926</v>
      </c>
      <c r="E295" t="s">
        <v>2927</v>
      </c>
      <c r="F295" t="s">
        <v>3872</v>
      </c>
      <c r="G295" t="s">
        <v>2149</v>
      </c>
      <c r="H295" s="60" t="s">
        <v>4485</v>
      </c>
      <c r="I295" s="60" t="s">
        <v>2928</v>
      </c>
      <c r="J295" t="s">
        <v>4210</v>
      </c>
      <c r="K295" s="60" t="s">
        <v>1081</v>
      </c>
      <c r="L295" t="b">
        <v>1</v>
      </c>
      <c r="M295" t="s">
        <v>1079</v>
      </c>
      <c r="N295" s="60" t="s">
        <v>3828</v>
      </c>
      <c r="O295" s="60" t="s">
        <v>3828</v>
      </c>
      <c r="P295" s="60" t="s">
        <v>3828</v>
      </c>
      <c r="Q295" s="60" t="s">
        <v>3828</v>
      </c>
      <c r="R295" s="60" t="s">
        <v>3828</v>
      </c>
      <c r="S295" s="60" t="s">
        <v>2883</v>
      </c>
      <c r="T295" t="s">
        <v>3828</v>
      </c>
    </row>
    <row r="296" spans="1:20" ht="323" x14ac:dyDescent="0.2">
      <c r="A296" t="s">
        <v>1085</v>
      </c>
      <c r="B296" t="s">
        <v>1086</v>
      </c>
      <c r="C296" s="60" t="s">
        <v>4517</v>
      </c>
      <c r="D296" s="62" t="s">
        <v>2929</v>
      </c>
      <c r="E296" t="s">
        <v>2927</v>
      </c>
      <c r="F296" t="s">
        <v>3948</v>
      </c>
      <c r="G296" t="s">
        <v>2149</v>
      </c>
      <c r="H296" s="60" t="s">
        <v>4485</v>
      </c>
      <c r="I296" s="60" t="s">
        <v>2930</v>
      </c>
      <c r="J296" t="s">
        <v>4210</v>
      </c>
      <c r="K296" s="60" t="s">
        <v>4518</v>
      </c>
      <c r="L296" t="b">
        <v>1</v>
      </c>
      <c r="M296" t="s">
        <v>1079</v>
      </c>
      <c r="N296" s="60" t="s">
        <v>3828</v>
      </c>
      <c r="O296" s="60" t="s">
        <v>3828</v>
      </c>
      <c r="P296" s="60" t="s">
        <v>3828</v>
      </c>
      <c r="Q296" s="60" t="s">
        <v>3828</v>
      </c>
      <c r="R296" s="60" t="s">
        <v>3828</v>
      </c>
      <c r="S296" s="60" t="s">
        <v>2883</v>
      </c>
      <c r="T296" t="s">
        <v>3828</v>
      </c>
    </row>
    <row r="297" spans="1:20" ht="409.6" x14ac:dyDescent="0.2">
      <c r="A297" t="s">
        <v>1087</v>
      </c>
      <c r="B297" t="s">
        <v>1088</v>
      </c>
      <c r="C297" s="60" t="s">
        <v>4519</v>
      </c>
      <c r="D297" s="62" t="s">
        <v>2931</v>
      </c>
      <c r="E297" t="s">
        <v>2932</v>
      </c>
      <c r="F297" t="s">
        <v>3872</v>
      </c>
      <c r="G297" t="s">
        <v>2106</v>
      </c>
      <c r="H297" s="60" t="s">
        <v>4485</v>
      </c>
      <c r="I297" s="60" t="s">
        <v>2933</v>
      </c>
      <c r="J297" t="s">
        <v>4125</v>
      </c>
      <c r="K297" s="60" t="s">
        <v>4520</v>
      </c>
      <c r="L297" t="b">
        <v>0</v>
      </c>
      <c r="M297" t="s">
        <v>3828</v>
      </c>
      <c r="N297" s="60" t="s">
        <v>4521</v>
      </c>
      <c r="O297" s="60" t="s">
        <v>3828</v>
      </c>
      <c r="P297" s="60" t="s">
        <v>3828</v>
      </c>
      <c r="Q297" s="60" t="s">
        <v>3828</v>
      </c>
      <c r="R297" s="60" t="s">
        <v>3828</v>
      </c>
      <c r="S297" s="60" t="s">
        <v>2883</v>
      </c>
      <c r="T297" t="s">
        <v>3828</v>
      </c>
    </row>
    <row r="298" spans="1:20" ht="340" x14ac:dyDescent="0.2">
      <c r="A298" t="s">
        <v>1092</v>
      </c>
      <c r="B298" t="s">
        <v>1093</v>
      </c>
      <c r="C298" s="60" t="s">
        <v>4522</v>
      </c>
      <c r="D298" s="62" t="s">
        <v>2934</v>
      </c>
      <c r="E298" t="s">
        <v>2898</v>
      </c>
      <c r="F298" t="s">
        <v>3872</v>
      </c>
      <c r="G298" t="s">
        <v>2158</v>
      </c>
      <c r="H298" s="60" t="s">
        <v>4485</v>
      </c>
      <c r="I298" s="60" t="s">
        <v>2935</v>
      </c>
      <c r="J298" t="s">
        <v>3847</v>
      </c>
      <c r="K298" s="60" t="s">
        <v>4523</v>
      </c>
      <c r="L298" t="b">
        <v>1</v>
      </c>
      <c r="M298" t="s">
        <v>1087</v>
      </c>
      <c r="N298" s="60" t="s">
        <v>3828</v>
      </c>
      <c r="O298" s="60" t="s">
        <v>3828</v>
      </c>
      <c r="P298" s="60" t="s">
        <v>3828</v>
      </c>
      <c r="Q298" s="60" t="s">
        <v>3828</v>
      </c>
      <c r="R298" s="60" t="s">
        <v>3828</v>
      </c>
      <c r="S298" s="60" t="s">
        <v>2883</v>
      </c>
      <c r="T298" t="s">
        <v>3828</v>
      </c>
    </row>
    <row r="299" spans="1:20" ht="306" x14ac:dyDescent="0.2">
      <c r="A299" t="s">
        <v>1095</v>
      </c>
      <c r="B299" t="s">
        <v>1096</v>
      </c>
      <c r="C299" s="60" t="s">
        <v>4524</v>
      </c>
      <c r="D299" s="62" t="s">
        <v>2936</v>
      </c>
      <c r="E299" t="s">
        <v>2898</v>
      </c>
      <c r="F299" t="s">
        <v>3872</v>
      </c>
      <c r="G299" t="s">
        <v>2149</v>
      </c>
      <c r="H299" s="60" t="s">
        <v>4485</v>
      </c>
      <c r="I299" s="60" t="s">
        <v>2933</v>
      </c>
      <c r="J299" t="s">
        <v>4210</v>
      </c>
      <c r="K299" s="60" t="s">
        <v>4525</v>
      </c>
      <c r="L299" t="b">
        <v>1</v>
      </c>
      <c r="M299" t="s">
        <v>1087</v>
      </c>
      <c r="N299" s="60" t="s">
        <v>3828</v>
      </c>
      <c r="O299" s="60" t="s">
        <v>3828</v>
      </c>
      <c r="P299" s="60" t="s">
        <v>3828</v>
      </c>
      <c r="Q299" s="60" t="s">
        <v>3828</v>
      </c>
      <c r="R299" s="60" t="s">
        <v>3828</v>
      </c>
      <c r="S299" s="60" t="s">
        <v>2883</v>
      </c>
      <c r="T299" t="s">
        <v>3828</v>
      </c>
    </row>
    <row r="300" spans="1:20" ht="170" x14ac:dyDescent="0.2">
      <c r="A300" t="s">
        <v>1097</v>
      </c>
      <c r="B300" t="s">
        <v>1098</v>
      </c>
      <c r="C300" s="60" t="s">
        <v>4526</v>
      </c>
      <c r="D300" s="62" t="s">
        <v>2937</v>
      </c>
      <c r="E300" t="s">
        <v>2898</v>
      </c>
      <c r="F300" t="s">
        <v>3848</v>
      </c>
      <c r="G300" t="s">
        <v>2158</v>
      </c>
      <c r="H300" s="60" t="s">
        <v>4485</v>
      </c>
      <c r="I300" s="60" t="s">
        <v>2938</v>
      </c>
      <c r="J300" t="s">
        <v>4210</v>
      </c>
      <c r="K300" s="60" t="s">
        <v>4527</v>
      </c>
      <c r="L300" t="b">
        <v>1</v>
      </c>
      <c r="M300" t="s">
        <v>1087</v>
      </c>
      <c r="N300" s="60" t="s">
        <v>3828</v>
      </c>
      <c r="O300" s="60" t="s">
        <v>3828</v>
      </c>
      <c r="P300" s="60" t="s">
        <v>3828</v>
      </c>
      <c r="Q300" s="60" t="s">
        <v>3828</v>
      </c>
      <c r="R300" s="60" t="s">
        <v>3828</v>
      </c>
      <c r="S300" s="60" t="s">
        <v>2883</v>
      </c>
      <c r="T300" t="s">
        <v>3828</v>
      </c>
    </row>
    <row r="301" spans="1:20" ht="204" x14ac:dyDescent="0.2">
      <c r="A301" t="s">
        <v>1099</v>
      </c>
      <c r="B301" t="s">
        <v>1100</v>
      </c>
      <c r="C301" s="60" t="s">
        <v>4528</v>
      </c>
      <c r="D301" s="62" t="s">
        <v>2939</v>
      </c>
      <c r="E301" t="s">
        <v>2898</v>
      </c>
      <c r="F301" t="s">
        <v>3848</v>
      </c>
      <c r="G301" t="s">
        <v>2158</v>
      </c>
      <c r="H301" s="60" t="s">
        <v>4485</v>
      </c>
      <c r="I301" s="60" t="s">
        <v>2940</v>
      </c>
      <c r="J301" t="s">
        <v>4210</v>
      </c>
      <c r="K301" s="60" t="s">
        <v>4529</v>
      </c>
      <c r="L301" t="b">
        <v>1</v>
      </c>
      <c r="M301" t="s">
        <v>1087</v>
      </c>
      <c r="N301" s="60" t="s">
        <v>3828</v>
      </c>
      <c r="O301" s="60" t="s">
        <v>3828</v>
      </c>
      <c r="P301" s="60" t="s">
        <v>3828</v>
      </c>
      <c r="Q301" s="60" t="s">
        <v>3828</v>
      </c>
      <c r="R301" s="60" t="s">
        <v>3828</v>
      </c>
      <c r="S301" s="60" t="s">
        <v>2883</v>
      </c>
      <c r="T301" t="s">
        <v>3828</v>
      </c>
    </row>
    <row r="302" spans="1:20" ht="136" x14ac:dyDescent="0.2">
      <c r="A302" t="s">
        <v>1101</v>
      </c>
      <c r="B302" t="s">
        <v>1102</v>
      </c>
      <c r="C302" s="60" t="s">
        <v>4530</v>
      </c>
      <c r="D302" s="62" t="s">
        <v>2941</v>
      </c>
      <c r="E302" t="s">
        <v>2942</v>
      </c>
      <c r="F302" t="s">
        <v>3960</v>
      </c>
      <c r="G302" t="s">
        <v>2263</v>
      </c>
      <c r="H302" s="60" t="s">
        <v>4326</v>
      </c>
      <c r="I302" s="60" t="s">
        <v>2943</v>
      </c>
      <c r="J302" t="s">
        <v>4227</v>
      </c>
      <c r="K302" s="60" t="s">
        <v>4531</v>
      </c>
      <c r="L302" t="b">
        <v>0</v>
      </c>
      <c r="M302" t="s">
        <v>3828</v>
      </c>
      <c r="N302" s="60" t="s">
        <v>3828</v>
      </c>
      <c r="O302" s="60" t="s">
        <v>3828</v>
      </c>
      <c r="P302" s="60" t="s">
        <v>3828</v>
      </c>
      <c r="Q302" s="60" t="s">
        <v>3828</v>
      </c>
      <c r="R302" s="60" t="s">
        <v>3828</v>
      </c>
      <c r="S302" s="60" t="s">
        <v>3828</v>
      </c>
      <c r="T302" t="s">
        <v>3828</v>
      </c>
    </row>
    <row r="303" spans="1:20" ht="272" x14ac:dyDescent="0.2">
      <c r="A303" t="s">
        <v>1106</v>
      </c>
      <c r="B303" t="s">
        <v>1107</v>
      </c>
      <c r="C303" s="60" t="s">
        <v>2944</v>
      </c>
      <c r="D303" s="62" t="s">
        <v>2945</v>
      </c>
      <c r="E303" t="s">
        <v>2946</v>
      </c>
      <c r="F303" t="s">
        <v>3201</v>
      </c>
      <c r="G303" t="s">
        <v>2111</v>
      </c>
      <c r="H303" s="60" t="s">
        <v>4326</v>
      </c>
      <c r="I303" s="60" t="s">
        <v>2947</v>
      </c>
      <c r="J303" t="s">
        <v>4532</v>
      </c>
      <c r="K303" s="60" t="s">
        <v>227</v>
      </c>
      <c r="L303" t="b">
        <v>1</v>
      </c>
      <c r="M303" t="s">
        <v>1101</v>
      </c>
      <c r="N303" s="60" t="s">
        <v>4533</v>
      </c>
      <c r="O303" s="60" t="s">
        <v>3828</v>
      </c>
      <c r="P303" s="60" t="s">
        <v>3853</v>
      </c>
      <c r="Q303" s="60" t="s">
        <v>3828</v>
      </c>
      <c r="R303" s="60" t="s">
        <v>3828</v>
      </c>
      <c r="S303" s="60" t="s">
        <v>3828</v>
      </c>
      <c r="T303" t="s">
        <v>3828</v>
      </c>
    </row>
    <row r="304" spans="1:20" ht="255" x14ac:dyDescent="0.2">
      <c r="A304" t="s">
        <v>1109</v>
      </c>
      <c r="B304" t="s">
        <v>1110</v>
      </c>
      <c r="C304" s="60" t="s">
        <v>2949</v>
      </c>
      <c r="D304" s="62" t="s">
        <v>2950</v>
      </c>
      <c r="E304" t="s">
        <v>2946</v>
      </c>
      <c r="F304" t="s">
        <v>3865</v>
      </c>
      <c r="G304" t="s">
        <v>2111</v>
      </c>
      <c r="H304" s="60" t="s">
        <v>4326</v>
      </c>
      <c r="I304" s="60" t="s">
        <v>2951</v>
      </c>
      <c r="J304" t="s">
        <v>2948</v>
      </c>
      <c r="K304" s="60" t="s">
        <v>4534</v>
      </c>
      <c r="L304" t="b">
        <v>1</v>
      </c>
      <c r="M304" t="s">
        <v>1101</v>
      </c>
      <c r="N304" s="60" t="s">
        <v>4535</v>
      </c>
      <c r="O304" s="60" t="s">
        <v>3828</v>
      </c>
      <c r="P304" s="60" t="s">
        <v>4536</v>
      </c>
      <c r="Q304" s="60" t="s">
        <v>3828</v>
      </c>
      <c r="R304" s="60" t="s">
        <v>3828</v>
      </c>
      <c r="S304" s="60" t="s">
        <v>3828</v>
      </c>
      <c r="T304" t="s">
        <v>3828</v>
      </c>
    </row>
    <row r="305" spans="1:20" ht="289" x14ac:dyDescent="0.2">
      <c r="A305" t="s">
        <v>1112</v>
      </c>
      <c r="B305" t="s">
        <v>1113</v>
      </c>
      <c r="C305" s="60" t="s">
        <v>4537</v>
      </c>
      <c r="D305" s="62" t="s">
        <v>2952</v>
      </c>
      <c r="E305" t="s">
        <v>2953</v>
      </c>
      <c r="F305" t="s">
        <v>3872</v>
      </c>
      <c r="G305" t="s">
        <v>2149</v>
      </c>
      <c r="H305" s="60" t="s">
        <v>4326</v>
      </c>
      <c r="I305" s="60" t="s">
        <v>2954</v>
      </c>
      <c r="J305" t="s">
        <v>4538</v>
      </c>
      <c r="K305" s="60" t="s">
        <v>4539</v>
      </c>
      <c r="L305" t="b">
        <v>1</v>
      </c>
      <c r="M305" t="s">
        <v>1101</v>
      </c>
      <c r="N305" s="60" t="s">
        <v>2955</v>
      </c>
      <c r="O305" s="60" t="s">
        <v>2956</v>
      </c>
      <c r="P305" s="60" t="s">
        <v>3828</v>
      </c>
      <c r="Q305" s="60" t="s">
        <v>3828</v>
      </c>
      <c r="R305" s="60" t="s">
        <v>3828</v>
      </c>
      <c r="S305" s="60" t="s">
        <v>3828</v>
      </c>
      <c r="T305" t="s">
        <v>3828</v>
      </c>
    </row>
    <row r="306" spans="1:20" ht="388" x14ac:dyDescent="0.2">
      <c r="A306" t="s">
        <v>1115</v>
      </c>
      <c r="B306" t="s">
        <v>1116</v>
      </c>
      <c r="C306" s="60" t="s">
        <v>2957</v>
      </c>
      <c r="D306" s="62" t="s">
        <v>2958</v>
      </c>
      <c r="E306" t="s">
        <v>2959</v>
      </c>
      <c r="F306" t="s">
        <v>3865</v>
      </c>
      <c r="G306" t="s">
        <v>2111</v>
      </c>
      <c r="H306" s="60" t="s">
        <v>4326</v>
      </c>
      <c r="I306" s="60" t="s">
        <v>2960</v>
      </c>
      <c r="J306" t="s">
        <v>2124</v>
      </c>
      <c r="K306" s="60" t="s">
        <v>4540</v>
      </c>
      <c r="L306" t="b">
        <v>1</v>
      </c>
      <c r="M306" t="s">
        <v>1101</v>
      </c>
      <c r="N306" s="60" t="s">
        <v>2837</v>
      </c>
      <c r="O306" s="60" t="s">
        <v>3828</v>
      </c>
      <c r="P306" s="60" t="s">
        <v>2665</v>
      </c>
      <c r="Q306" s="60" t="s">
        <v>3828</v>
      </c>
      <c r="R306" s="60" t="s">
        <v>3828</v>
      </c>
      <c r="S306" s="60" t="s">
        <v>3828</v>
      </c>
      <c r="T306" t="s">
        <v>3828</v>
      </c>
    </row>
    <row r="307" spans="1:20" ht="356" x14ac:dyDescent="0.2">
      <c r="A307" t="s">
        <v>1119</v>
      </c>
      <c r="B307" t="s">
        <v>1120</v>
      </c>
      <c r="C307" s="60" t="s">
        <v>4541</v>
      </c>
      <c r="D307" s="62" t="s">
        <v>4542</v>
      </c>
      <c r="E307" t="s">
        <v>4543</v>
      </c>
      <c r="F307" t="s">
        <v>3848</v>
      </c>
      <c r="G307" t="s">
        <v>2111</v>
      </c>
      <c r="H307" s="60" t="s">
        <v>4326</v>
      </c>
      <c r="I307" s="60" t="s">
        <v>4544</v>
      </c>
      <c r="J307" t="s">
        <v>2124</v>
      </c>
      <c r="K307" s="60" t="s">
        <v>4545</v>
      </c>
      <c r="L307" t="b">
        <v>1</v>
      </c>
      <c r="M307" t="s">
        <v>1101</v>
      </c>
      <c r="N307" s="60" t="s">
        <v>3828</v>
      </c>
      <c r="O307" s="60" t="s">
        <v>3828</v>
      </c>
      <c r="P307" s="60" t="s">
        <v>3828</v>
      </c>
      <c r="Q307" s="60" t="s">
        <v>3828</v>
      </c>
      <c r="R307" s="60" t="s">
        <v>3828</v>
      </c>
      <c r="S307" s="60" t="s">
        <v>3828</v>
      </c>
      <c r="T307" t="s">
        <v>3828</v>
      </c>
    </row>
    <row r="308" spans="1:20" ht="153" x14ac:dyDescent="0.2">
      <c r="A308" t="s">
        <v>1122</v>
      </c>
      <c r="B308" t="s">
        <v>1123</v>
      </c>
      <c r="C308" s="60" t="s">
        <v>2961</v>
      </c>
      <c r="D308" s="62" t="s">
        <v>2962</v>
      </c>
      <c r="E308" t="s">
        <v>2963</v>
      </c>
      <c r="F308" t="s">
        <v>3872</v>
      </c>
      <c r="G308" t="s">
        <v>2149</v>
      </c>
      <c r="H308" s="60" t="s">
        <v>3886</v>
      </c>
      <c r="I308" s="60" t="s">
        <v>2964</v>
      </c>
      <c r="J308" t="s">
        <v>4210</v>
      </c>
      <c r="K308" s="60" t="s">
        <v>4546</v>
      </c>
      <c r="L308" t="b">
        <v>0</v>
      </c>
      <c r="M308" t="s">
        <v>3828</v>
      </c>
      <c r="N308" s="60" t="s">
        <v>3828</v>
      </c>
      <c r="O308" s="60" t="s">
        <v>3828</v>
      </c>
      <c r="P308" s="60" t="s">
        <v>4192</v>
      </c>
      <c r="Q308" s="60" t="s">
        <v>3828</v>
      </c>
      <c r="R308" s="60" t="s">
        <v>3828</v>
      </c>
      <c r="S308" s="60" t="s">
        <v>3828</v>
      </c>
      <c r="T308" t="s">
        <v>3828</v>
      </c>
    </row>
    <row r="309" spans="1:20" ht="323" x14ac:dyDescent="0.2">
      <c r="A309" t="s">
        <v>1125</v>
      </c>
      <c r="B309" t="s">
        <v>1126</v>
      </c>
      <c r="C309" s="60" t="s">
        <v>4547</v>
      </c>
      <c r="D309" s="62" t="s">
        <v>2965</v>
      </c>
      <c r="E309" t="s">
        <v>2133</v>
      </c>
      <c r="F309" t="s">
        <v>3872</v>
      </c>
      <c r="G309" t="s">
        <v>2263</v>
      </c>
      <c r="H309" s="60" t="s">
        <v>3886</v>
      </c>
      <c r="I309" s="60" t="s">
        <v>2966</v>
      </c>
      <c r="J309" t="s">
        <v>4210</v>
      </c>
      <c r="K309" s="60" t="s">
        <v>4548</v>
      </c>
      <c r="L309" t="b">
        <v>1</v>
      </c>
      <c r="M309" t="s">
        <v>1122</v>
      </c>
      <c r="N309" s="60" t="s">
        <v>4549</v>
      </c>
      <c r="O309" s="60" t="s">
        <v>3828</v>
      </c>
      <c r="P309" s="60" t="s">
        <v>3828</v>
      </c>
      <c r="Q309" s="60" t="s">
        <v>3828</v>
      </c>
      <c r="R309" s="60" t="s">
        <v>3828</v>
      </c>
      <c r="S309" s="60" t="s">
        <v>3828</v>
      </c>
      <c r="T309" t="s">
        <v>3828</v>
      </c>
    </row>
    <row r="310" spans="1:20" ht="238" x14ac:dyDescent="0.2">
      <c r="A310" t="s">
        <v>1127</v>
      </c>
      <c r="B310" t="s">
        <v>2967</v>
      </c>
      <c r="C310" s="60" t="s">
        <v>4550</v>
      </c>
      <c r="D310" s="62" t="s">
        <v>2968</v>
      </c>
      <c r="E310" t="s">
        <v>2969</v>
      </c>
      <c r="F310" t="s">
        <v>3848</v>
      </c>
      <c r="G310" t="s">
        <v>2119</v>
      </c>
      <c r="H310" s="60" t="s">
        <v>4326</v>
      </c>
      <c r="I310" s="60" t="s">
        <v>2970</v>
      </c>
      <c r="J310" t="s">
        <v>4387</v>
      </c>
      <c r="K310" s="60" t="s">
        <v>4551</v>
      </c>
      <c r="L310" t="b">
        <v>0</v>
      </c>
      <c r="M310" t="s">
        <v>3828</v>
      </c>
      <c r="N310" s="60" t="s">
        <v>4552</v>
      </c>
      <c r="O310" s="60" t="s">
        <v>3828</v>
      </c>
      <c r="P310" s="60" t="s">
        <v>2348</v>
      </c>
      <c r="Q310" s="60" t="s">
        <v>3828</v>
      </c>
      <c r="R310" s="60" t="s">
        <v>3828</v>
      </c>
      <c r="S310" s="60" t="s">
        <v>3828</v>
      </c>
      <c r="T310" t="s">
        <v>3828</v>
      </c>
    </row>
    <row r="311" spans="1:20" ht="356" x14ac:dyDescent="0.2">
      <c r="A311" t="s">
        <v>1131</v>
      </c>
      <c r="B311" t="s">
        <v>1132</v>
      </c>
      <c r="C311" s="60" t="s">
        <v>4553</v>
      </c>
      <c r="D311" s="62" t="s">
        <v>2971</v>
      </c>
      <c r="E311" t="s">
        <v>2972</v>
      </c>
      <c r="F311" t="s">
        <v>3891</v>
      </c>
      <c r="G311" t="s">
        <v>2149</v>
      </c>
      <c r="H311" s="60" t="s">
        <v>3886</v>
      </c>
      <c r="I311" s="60" t="s">
        <v>2973</v>
      </c>
      <c r="J311" t="s">
        <v>4132</v>
      </c>
      <c r="K311" s="60" t="s">
        <v>1133</v>
      </c>
      <c r="L311" t="b">
        <v>0</v>
      </c>
      <c r="M311" t="s">
        <v>3828</v>
      </c>
      <c r="N311" s="60" t="s">
        <v>4554</v>
      </c>
      <c r="O311" s="60" t="s">
        <v>3828</v>
      </c>
      <c r="P311" s="60" t="s">
        <v>3828</v>
      </c>
      <c r="Q311" s="60" t="s">
        <v>3828</v>
      </c>
      <c r="R311" s="60" t="s">
        <v>3828</v>
      </c>
      <c r="S311" s="60" t="s">
        <v>3828</v>
      </c>
      <c r="T311" t="s">
        <v>3828</v>
      </c>
    </row>
    <row r="312" spans="1:20" ht="409.6" x14ac:dyDescent="0.2">
      <c r="A312" t="s">
        <v>1134</v>
      </c>
      <c r="B312" t="s">
        <v>1135</v>
      </c>
      <c r="C312" s="60" t="s">
        <v>4555</v>
      </c>
      <c r="D312" s="62" t="s">
        <v>2974</v>
      </c>
      <c r="E312" t="s">
        <v>2969</v>
      </c>
      <c r="F312" t="s">
        <v>4556</v>
      </c>
      <c r="G312" t="s">
        <v>2158</v>
      </c>
      <c r="H312" s="60" t="s">
        <v>3849</v>
      </c>
      <c r="I312" s="60" t="s">
        <v>2975</v>
      </c>
      <c r="J312" t="s">
        <v>4557</v>
      </c>
      <c r="K312" s="60" t="s">
        <v>646</v>
      </c>
      <c r="L312" t="b">
        <v>0</v>
      </c>
      <c r="M312" t="s">
        <v>3828</v>
      </c>
      <c r="N312" s="60" t="s">
        <v>4558</v>
      </c>
      <c r="O312" s="60" t="s">
        <v>3828</v>
      </c>
      <c r="P312" s="60" t="s">
        <v>3828</v>
      </c>
      <c r="Q312" s="60" t="s">
        <v>3828</v>
      </c>
      <c r="R312" s="60" t="s">
        <v>3828</v>
      </c>
      <c r="S312" s="60" t="s">
        <v>3828</v>
      </c>
      <c r="T312" t="s">
        <v>3828</v>
      </c>
    </row>
    <row r="313" spans="1:20" ht="221" x14ac:dyDescent="0.2">
      <c r="A313" t="s">
        <v>1138</v>
      </c>
      <c r="B313" t="s">
        <v>1139</v>
      </c>
      <c r="C313" s="60" t="s">
        <v>4559</v>
      </c>
      <c r="D313" s="62" t="s">
        <v>2976</v>
      </c>
      <c r="E313" t="s">
        <v>2977</v>
      </c>
      <c r="F313" t="s">
        <v>3872</v>
      </c>
      <c r="G313" t="s">
        <v>2149</v>
      </c>
      <c r="H313" s="60" t="s">
        <v>4485</v>
      </c>
      <c r="I313" s="60" t="s">
        <v>4560</v>
      </c>
      <c r="J313" t="s">
        <v>3876</v>
      </c>
      <c r="K313" s="60" t="s">
        <v>4561</v>
      </c>
      <c r="L313" t="b">
        <v>0</v>
      </c>
      <c r="M313" t="s">
        <v>3828</v>
      </c>
      <c r="N313" s="60" t="s">
        <v>4562</v>
      </c>
      <c r="O313" s="60" t="s">
        <v>3828</v>
      </c>
      <c r="P313" s="60" t="s">
        <v>3828</v>
      </c>
      <c r="Q313" s="60" t="s">
        <v>3828</v>
      </c>
      <c r="R313" s="60" t="s">
        <v>3828</v>
      </c>
      <c r="S313" s="60" t="s">
        <v>2883</v>
      </c>
      <c r="T313" t="s">
        <v>3828</v>
      </c>
    </row>
    <row r="314" spans="1:20" ht="409.6" x14ac:dyDescent="0.2">
      <c r="A314" t="s">
        <v>1141</v>
      </c>
      <c r="B314" t="s">
        <v>4563</v>
      </c>
      <c r="C314" s="60" t="s">
        <v>4564</v>
      </c>
      <c r="D314" s="62" t="s">
        <v>2978</v>
      </c>
      <c r="E314" t="s">
        <v>2972</v>
      </c>
      <c r="F314" t="s">
        <v>3969</v>
      </c>
      <c r="G314" t="s">
        <v>2119</v>
      </c>
      <c r="H314" s="60" t="s">
        <v>3874</v>
      </c>
      <c r="I314" s="60" t="s">
        <v>2979</v>
      </c>
      <c r="J314" t="s">
        <v>4565</v>
      </c>
      <c r="K314" s="60" t="s">
        <v>1145</v>
      </c>
      <c r="L314" t="b">
        <v>0</v>
      </c>
      <c r="M314" t="s">
        <v>3828</v>
      </c>
      <c r="N314" s="60" t="s">
        <v>4566</v>
      </c>
      <c r="O314" s="60" t="s">
        <v>3828</v>
      </c>
      <c r="P314" s="60" t="s">
        <v>3828</v>
      </c>
      <c r="Q314" s="60" t="s">
        <v>3828</v>
      </c>
      <c r="R314" s="60" t="s">
        <v>3828</v>
      </c>
      <c r="S314" s="60" t="s">
        <v>3828</v>
      </c>
      <c r="T314" t="s">
        <v>3828</v>
      </c>
    </row>
    <row r="315" spans="1:20" ht="255" x14ac:dyDescent="0.2">
      <c r="A315" t="s">
        <v>1146</v>
      </c>
      <c r="B315" t="s">
        <v>1147</v>
      </c>
      <c r="C315" s="60" t="s">
        <v>4567</v>
      </c>
      <c r="D315" s="62" t="s">
        <v>2981</v>
      </c>
      <c r="E315" t="s">
        <v>2982</v>
      </c>
      <c r="F315" t="s">
        <v>3872</v>
      </c>
      <c r="G315" t="s">
        <v>2158</v>
      </c>
      <c r="H315" s="60" t="s">
        <v>4485</v>
      </c>
      <c r="I315" s="60" t="s">
        <v>2983</v>
      </c>
      <c r="J315" t="s">
        <v>4568</v>
      </c>
      <c r="K315" s="60" t="s">
        <v>4569</v>
      </c>
      <c r="L315" t="b">
        <v>0</v>
      </c>
      <c r="M315" t="s">
        <v>3828</v>
      </c>
      <c r="N315" s="60" t="s">
        <v>4570</v>
      </c>
      <c r="O315" s="60" t="s">
        <v>3828</v>
      </c>
      <c r="P315" s="60" t="s">
        <v>3828</v>
      </c>
      <c r="Q315" s="60" t="s">
        <v>3828</v>
      </c>
      <c r="R315" s="60" t="s">
        <v>3828</v>
      </c>
      <c r="S315" s="60" t="s">
        <v>2883</v>
      </c>
      <c r="T315" t="s">
        <v>3828</v>
      </c>
    </row>
    <row r="316" spans="1:20" ht="340" x14ac:dyDescent="0.2">
      <c r="A316" t="s">
        <v>1149</v>
      </c>
      <c r="B316" t="s">
        <v>1150</v>
      </c>
      <c r="C316" s="60" t="s">
        <v>4571</v>
      </c>
      <c r="D316" s="62" t="s">
        <v>2984</v>
      </c>
      <c r="E316" t="s">
        <v>2969</v>
      </c>
      <c r="F316" t="s">
        <v>3848</v>
      </c>
      <c r="G316" t="s">
        <v>2158</v>
      </c>
      <c r="H316" s="60" t="s">
        <v>3923</v>
      </c>
      <c r="I316" s="60" t="s">
        <v>4572</v>
      </c>
      <c r="J316" t="s">
        <v>4573</v>
      </c>
      <c r="K316" s="60" t="s">
        <v>4574</v>
      </c>
      <c r="L316" t="b">
        <v>0</v>
      </c>
      <c r="M316" t="s">
        <v>3828</v>
      </c>
      <c r="N316" s="60" t="s">
        <v>4575</v>
      </c>
      <c r="O316" s="60" t="s">
        <v>3828</v>
      </c>
      <c r="P316" s="60" t="s">
        <v>2348</v>
      </c>
      <c r="Q316" s="60" t="s">
        <v>3828</v>
      </c>
      <c r="R316" s="60" t="s">
        <v>3828</v>
      </c>
      <c r="S316" s="60" t="s">
        <v>3828</v>
      </c>
      <c r="T316" t="s">
        <v>3828</v>
      </c>
    </row>
    <row r="317" spans="1:20" ht="255" x14ac:dyDescent="0.2">
      <c r="A317" t="s">
        <v>1152</v>
      </c>
      <c r="B317" t="s">
        <v>1153</v>
      </c>
      <c r="C317" s="60" t="s">
        <v>2985</v>
      </c>
      <c r="D317" s="62" t="s">
        <v>2986</v>
      </c>
      <c r="E317" t="s">
        <v>2969</v>
      </c>
      <c r="F317" t="s">
        <v>3865</v>
      </c>
      <c r="G317" t="s">
        <v>2106</v>
      </c>
      <c r="H317" s="60" t="s">
        <v>3881</v>
      </c>
      <c r="I317" s="60" t="s">
        <v>2987</v>
      </c>
      <c r="J317" t="s">
        <v>2980</v>
      </c>
      <c r="K317" s="60" t="s">
        <v>1155</v>
      </c>
      <c r="L317" t="b">
        <v>0</v>
      </c>
      <c r="M317" t="s">
        <v>3828</v>
      </c>
      <c r="N317" s="60" t="s">
        <v>2988</v>
      </c>
      <c r="O317" s="60" t="s">
        <v>3828</v>
      </c>
      <c r="P317" s="60" t="s">
        <v>2348</v>
      </c>
      <c r="Q317" s="60" t="s">
        <v>3828</v>
      </c>
      <c r="R317" s="60" t="s">
        <v>3828</v>
      </c>
      <c r="S317" s="60" t="s">
        <v>3828</v>
      </c>
      <c r="T317" t="s">
        <v>3828</v>
      </c>
    </row>
    <row r="318" spans="1:20" ht="204" x14ac:dyDescent="0.2">
      <c r="A318" t="s">
        <v>1156</v>
      </c>
      <c r="B318" t="s">
        <v>1157</v>
      </c>
      <c r="C318" s="60" t="s">
        <v>2989</v>
      </c>
      <c r="D318" s="62" t="s">
        <v>2990</v>
      </c>
      <c r="E318" t="s">
        <v>2972</v>
      </c>
      <c r="F318" t="s">
        <v>3960</v>
      </c>
      <c r="G318" t="s">
        <v>2149</v>
      </c>
      <c r="H318" s="60" t="s">
        <v>3896</v>
      </c>
      <c r="I318" s="60" t="s">
        <v>4576</v>
      </c>
      <c r="J318" t="s">
        <v>2980</v>
      </c>
      <c r="K318" s="60" t="s">
        <v>4577</v>
      </c>
      <c r="L318" t="b">
        <v>0</v>
      </c>
      <c r="M318" t="s">
        <v>3828</v>
      </c>
      <c r="N318" s="60" t="s">
        <v>4578</v>
      </c>
      <c r="O318" s="60" t="s">
        <v>3828</v>
      </c>
      <c r="P318" s="60" t="s">
        <v>3828</v>
      </c>
      <c r="Q318" s="60" t="s">
        <v>3828</v>
      </c>
      <c r="R318" s="60" t="s">
        <v>3828</v>
      </c>
      <c r="S318" s="60" t="s">
        <v>3828</v>
      </c>
      <c r="T318" t="s">
        <v>3828</v>
      </c>
    </row>
    <row r="319" spans="1:20" ht="153" x14ac:dyDescent="0.2">
      <c r="A319" t="s">
        <v>1161</v>
      </c>
      <c r="B319" t="s">
        <v>1162</v>
      </c>
      <c r="C319" s="60" t="s">
        <v>2991</v>
      </c>
      <c r="D319" s="62" t="s">
        <v>2992</v>
      </c>
      <c r="E319" t="s">
        <v>2972</v>
      </c>
      <c r="F319" t="s">
        <v>4198</v>
      </c>
      <c r="G319" t="s">
        <v>2158</v>
      </c>
      <c r="H319" s="60" t="s">
        <v>3886</v>
      </c>
      <c r="I319" s="60" t="s">
        <v>2993</v>
      </c>
      <c r="J319" t="s">
        <v>4579</v>
      </c>
      <c r="K319" s="60" t="s">
        <v>559</v>
      </c>
      <c r="L319" t="b">
        <v>0</v>
      </c>
      <c r="M319" t="s">
        <v>3828</v>
      </c>
      <c r="N319" s="60" t="s">
        <v>2321</v>
      </c>
      <c r="O319" s="60" t="s">
        <v>3828</v>
      </c>
      <c r="P319" s="60" t="s">
        <v>3828</v>
      </c>
      <c r="Q319" s="60" t="s">
        <v>3828</v>
      </c>
      <c r="R319" s="60" t="s">
        <v>3828</v>
      </c>
      <c r="S319" s="60" t="s">
        <v>3828</v>
      </c>
      <c r="T319" t="s">
        <v>3828</v>
      </c>
    </row>
    <row r="320" spans="1:20" ht="340" x14ac:dyDescent="0.2">
      <c r="A320" t="s">
        <v>1164</v>
      </c>
      <c r="B320" t="s">
        <v>1165</v>
      </c>
      <c r="C320" s="60" t="s">
        <v>4580</v>
      </c>
      <c r="D320" s="62" t="s">
        <v>2994</v>
      </c>
      <c r="E320" t="s">
        <v>2995</v>
      </c>
      <c r="F320" t="s">
        <v>4581</v>
      </c>
      <c r="G320" t="s">
        <v>2158</v>
      </c>
      <c r="H320" s="60" t="s">
        <v>3849</v>
      </c>
      <c r="I320" s="60" t="s">
        <v>2996</v>
      </c>
      <c r="J320" t="s">
        <v>4582</v>
      </c>
      <c r="K320" s="60" t="s">
        <v>4583</v>
      </c>
      <c r="L320" t="b">
        <v>0</v>
      </c>
      <c r="M320" t="s">
        <v>3828</v>
      </c>
      <c r="N320" s="60" t="s">
        <v>4584</v>
      </c>
      <c r="O320" s="60" t="s">
        <v>3828</v>
      </c>
      <c r="P320" s="60" t="s">
        <v>3828</v>
      </c>
      <c r="Q320" s="60" t="s">
        <v>3828</v>
      </c>
      <c r="R320" s="60" t="s">
        <v>3828</v>
      </c>
      <c r="S320" s="60" t="s">
        <v>3828</v>
      </c>
      <c r="T320" t="s">
        <v>3828</v>
      </c>
    </row>
    <row r="321" spans="1:20" ht="153" x14ac:dyDescent="0.2">
      <c r="A321" t="s">
        <v>1169</v>
      </c>
      <c r="B321" t="s">
        <v>1170</v>
      </c>
      <c r="C321" s="60" t="s">
        <v>2997</v>
      </c>
      <c r="D321" s="62" t="s">
        <v>2998</v>
      </c>
      <c r="E321" t="s">
        <v>2999</v>
      </c>
      <c r="F321" t="s">
        <v>3848</v>
      </c>
      <c r="G321" t="s">
        <v>2106</v>
      </c>
      <c r="H321" s="60" t="s">
        <v>4368</v>
      </c>
      <c r="I321" s="60" t="s">
        <v>4585</v>
      </c>
      <c r="J321" t="s">
        <v>4586</v>
      </c>
      <c r="K321" s="60" t="s">
        <v>4587</v>
      </c>
      <c r="L321" t="b">
        <v>0</v>
      </c>
      <c r="M321" t="s">
        <v>3828</v>
      </c>
      <c r="N321" s="60" t="s">
        <v>3828</v>
      </c>
      <c r="O321" s="60" t="s">
        <v>3828</v>
      </c>
      <c r="P321" s="60" t="s">
        <v>3828</v>
      </c>
      <c r="Q321" s="60" t="s">
        <v>3828</v>
      </c>
      <c r="R321" s="60" t="s">
        <v>4588</v>
      </c>
      <c r="S321" s="60" t="s">
        <v>3828</v>
      </c>
      <c r="T321" t="s">
        <v>3828</v>
      </c>
    </row>
    <row r="322" spans="1:20" ht="153" x14ac:dyDescent="0.2">
      <c r="A322" t="s">
        <v>1174</v>
      </c>
      <c r="B322" t="s">
        <v>1175</v>
      </c>
      <c r="C322" s="60" t="s">
        <v>3000</v>
      </c>
      <c r="D322" s="62" t="s">
        <v>3001</v>
      </c>
      <c r="E322" t="s">
        <v>3002</v>
      </c>
      <c r="F322" t="s">
        <v>3948</v>
      </c>
      <c r="G322" t="s">
        <v>2111</v>
      </c>
      <c r="H322" s="60" t="s">
        <v>4589</v>
      </c>
      <c r="I322" s="60" t="s">
        <v>3003</v>
      </c>
      <c r="J322" t="s">
        <v>2124</v>
      </c>
      <c r="K322" s="60" t="s">
        <v>1067</v>
      </c>
      <c r="L322" t="b">
        <v>1</v>
      </c>
      <c r="M322" t="s">
        <v>1169</v>
      </c>
      <c r="N322" s="60" t="s">
        <v>4590</v>
      </c>
      <c r="O322" s="60" t="s">
        <v>3828</v>
      </c>
      <c r="P322" s="60" t="s">
        <v>2665</v>
      </c>
      <c r="Q322" s="60" t="s">
        <v>3828</v>
      </c>
      <c r="R322" s="60" t="s">
        <v>4591</v>
      </c>
      <c r="S322" s="60" t="s">
        <v>3828</v>
      </c>
      <c r="T322" t="s">
        <v>3828</v>
      </c>
    </row>
    <row r="323" spans="1:20" ht="170" x14ac:dyDescent="0.2">
      <c r="A323" t="s">
        <v>1178</v>
      </c>
      <c r="B323" t="s">
        <v>1179</v>
      </c>
      <c r="C323" s="60" t="s">
        <v>3004</v>
      </c>
      <c r="D323" s="62" t="s">
        <v>3005</v>
      </c>
      <c r="E323" t="s">
        <v>3002</v>
      </c>
      <c r="F323" t="s">
        <v>3848</v>
      </c>
      <c r="G323" t="s">
        <v>2106</v>
      </c>
      <c r="H323" s="60" t="s">
        <v>4589</v>
      </c>
      <c r="I323" s="60" t="s">
        <v>4592</v>
      </c>
      <c r="J323" t="s">
        <v>3850</v>
      </c>
      <c r="K323" s="60" t="s">
        <v>4593</v>
      </c>
      <c r="L323" t="b">
        <v>1</v>
      </c>
      <c r="M323" t="s">
        <v>1169</v>
      </c>
      <c r="N323" s="60" t="s">
        <v>3828</v>
      </c>
      <c r="O323" s="60" t="s">
        <v>3006</v>
      </c>
      <c r="P323" s="60" t="s">
        <v>2650</v>
      </c>
      <c r="Q323" s="60" t="s">
        <v>3828</v>
      </c>
      <c r="R323" s="60" t="s">
        <v>4588</v>
      </c>
      <c r="S323" s="60" t="s">
        <v>3828</v>
      </c>
      <c r="T323" t="s">
        <v>3828</v>
      </c>
    </row>
    <row r="324" spans="1:20" ht="204" x14ac:dyDescent="0.2">
      <c r="A324" t="s">
        <v>1181</v>
      </c>
      <c r="B324" t="s">
        <v>1182</v>
      </c>
      <c r="C324" s="60" t="s">
        <v>3007</v>
      </c>
      <c r="D324" s="62" t="s">
        <v>3008</v>
      </c>
      <c r="E324" t="s">
        <v>3002</v>
      </c>
      <c r="F324" t="s">
        <v>3948</v>
      </c>
      <c r="G324" t="s">
        <v>2106</v>
      </c>
      <c r="H324" s="60" t="s">
        <v>4589</v>
      </c>
      <c r="I324" s="60" t="s">
        <v>3009</v>
      </c>
      <c r="J324" t="s">
        <v>2948</v>
      </c>
      <c r="K324" s="60" t="s">
        <v>1184</v>
      </c>
      <c r="L324" t="b">
        <v>1</v>
      </c>
      <c r="M324" t="s">
        <v>1169</v>
      </c>
      <c r="N324" s="60" t="s">
        <v>3828</v>
      </c>
      <c r="O324" s="60" t="s">
        <v>3828</v>
      </c>
      <c r="P324" s="60" t="s">
        <v>2665</v>
      </c>
      <c r="Q324" s="60" t="s">
        <v>3828</v>
      </c>
      <c r="R324" s="60" t="s">
        <v>4591</v>
      </c>
      <c r="S324" s="60" t="s">
        <v>3828</v>
      </c>
      <c r="T324" t="s">
        <v>3828</v>
      </c>
    </row>
    <row r="325" spans="1:20" ht="187" x14ac:dyDescent="0.2">
      <c r="A325" t="s">
        <v>1185</v>
      </c>
      <c r="B325" t="s">
        <v>1186</v>
      </c>
      <c r="C325" s="60" t="s">
        <v>3010</v>
      </c>
      <c r="D325" s="62" t="s">
        <v>3011</v>
      </c>
      <c r="E325" t="s">
        <v>2437</v>
      </c>
      <c r="F325" t="s">
        <v>3201</v>
      </c>
      <c r="G325" t="s">
        <v>2111</v>
      </c>
      <c r="H325" s="60" t="s">
        <v>4368</v>
      </c>
      <c r="I325" s="60" t="s">
        <v>3012</v>
      </c>
      <c r="J325" t="s">
        <v>2193</v>
      </c>
      <c r="K325" s="60" t="s">
        <v>1067</v>
      </c>
      <c r="L325" t="b">
        <v>1</v>
      </c>
      <c r="M325" t="s">
        <v>1169</v>
      </c>
      <c r="N325" s="60" t="s">
        <v>3828</v>
      </c>
      <c r="O325" s="60" t="s">
        <v>3828</v>
      </c>
      <c r="P325" s="60" t="s">
        <v>2309</v>
      </c>
      <c r="Q325" s="60" t="s">
        <v>3828</v>
      </c>
      <c r="R325" s="60" t="s">
        <v>3828</v>
      </c>
      <c r="S325" s="60" t="s">
        <v>3828</v>
      </c>
      <c r="T325" t="s">
        <v>3828</v>
      </c>
    </row>
    <row r="326" spans="1:20" ht="238" x14ac:dyDescent="0.2">
      <c r="A326" t="s">
        <v>1189</v>
      </c>
      <c r="B326" t="s">
        <v>1190</v>
      </c>
      <c r="C326" s="60" t="s">
        <v>3013</v>
      </c>
      <c r="D326" s="62" t="s">
        <v>3014</v>
      </c>
      <c r="E326" t="s">
        <v>2437</v>
      </c>
      <c r="F326" t="s">
        <v>3201</v>
      </c>
      <c r="G326" t="s">
        <v>2111</v>
      </c>
      <c r="H326" s="60" t="s">
        <v>4368</v>
      </c>
      <c r="I326" s="60" t="s">
        <v>3015</v>
      </c>
      <c r="J326" t="s">
        <v>2193</v>
      </c>
      <c r="K326" s="60" t="s">
        <v>4594</v>
      </c>
      <c r="L326" t="b">
        <v>1</v>
      </c>
      <c r="M326" t="s">
        <v>1169</v>
      </c>
      <c r="N326" s="60" t="s">
        <v>3828</v>
      </c>
      <c r="O326" s="60" t="s">
        <v>3828</v>
      </c>
      <c r="P326" s="60" t="s">
        <v>2309</v>
      </c>
      <c r="Q326" s="60" t="s">
        <v>3828</v>
      </c>
      <c r="R326" s="60" t="s">
        <v>3828</v>
      </c>
      <c r="S326" s="60" t="s">
        <v>3828</v>
      </c>
      <c r="T326" t="s">
        <v>3828</v>
      </c>
    </row>
    <row r="327" spans="1:20" ht="255" x14ac:dyDescent="0.2">
      <c r="A327" t="s">
        <v>1194</v>
      </c>
      <c r="B327" t="s">
        <v>1195</v>
      </c>
      <c r="C327" s="60" t="s">
        <v>4595</v>
      </c>
      <c r="D327" s="62" t="s">
        <v>3016</v>
      </c>
      <c r="E327" t="s">
        <v>2295</v>
      </c>
      <c r="F327" t="s">
        <v>3848</v>
      </c>
      <c r="G327" t="s">
        <v>2106</v>
      </c>
      <c r="H327" s="60" t="s">
        <v>4008</v>
      </c>
      <c r="I327" s="60" t="s">
        <v>3017</v>
      </c>
      <c r="J327" t="s">
        <v>3887</v>
      </c>
      <c r="K327" s="60" t="s">
        <v>4596</v>
      </c>
      <c r="L327" t="b">
        <v>0</v>
      </c>
      <c r="M327" t="s">
        <v>3828</v>
      </c>
      <c r="N327" s="60" t="s">
        <v>3828</v>
      </c>
      <c r="O327" s="60" t="s">
        <v>3828</v>
      </c>
      <c r="P327" s="60" t="s">
        <v>3828</v>
      </c>
      <c r="Q327" s="60" t="s">
        <v>3828</v>
      </c>
      <c r="R327" s="60" t="s">
        <v>3828</v>
      </c>
      <c r="S327" s="60" t="s">
        <v>3828</v>
      </c>
      <c r="T327" t="s">
        <v>3828</v>
      </c>
    </row>
    <row r="328" spans="1:20" ht="340" x14ac:dyDescent="0.2">
      <c r="A328" t="s">
        <v>1199</v>
      </c>
      <c r="B328" t="s">
        <v>1200</v>
      </c>
      <c r="C328" s="60" t="s">
        <v>3018</v>
      </c>
      <c r="D328" s="62" t="s">
        <v>3019</v>
      </c>
      <c r="E328" t="s">
        <v>3020</v>
      </c>
      <c r="F328" t="s">
        <v>3848</v>
      </c>
      <c r="G328" t="s">
        <v>2263</v>
      </c>
      <c r="H328" s="60" t="s">
        <v>4008</v>
      </c>
      <c r="I328" s="60" t="s">
        <v>3021</v>
      </c>
      <c r="J328" t="s">
        <v>2299</v>
      </c>
      <c r="K328" s="60" t="s">
        <v>4597</v>
      </c>
      <c r="L328" t="b">
        <v>1</v>
      </c>
      <c r="M328" t="s">
        <v>1194</v>
      </c>
      <c r="N328" s="60" t="s">
        <v>4598</v>
      </c>
      <c r="O328" s="60" t="s">
        <v>3828</v>
      </c>
      <c r="P328" s="60" t="s">
        <v>2500</v>
      </c>
      <c r="Q328" s="60" t="s">
        <v>3828</v>
      </c>
      <c r="R328" s="60" t="s">
        <v>3828</v>
      </c>
      <c r="S328" s="60" t="s">
        <v>3828</v>
      </c>
      <c r="T328" t="s">
        <v>3828</v>
      </c>
    </row>
    <row r="329" spans="1:20" ht="404" x14ac:dyDescent="0.2">
      <c r="A329" t="s">
        <v>1204</v>
      </c>
      <c r="B329" t="s">
        <v>1205</v>
      </c>
      <c r="C329" s="60" t="s">
        <v>4599</v>
      </c>
      <c r="D329" s="62" t="s">
        <v>3022</v>
      </c>
      <c r="E329" t="s">
        <v>3020</v>
      </c>
      <c r="F329" t="s">
        <v>4600</v>
      </c>
      <c r="G329" t="s">
        <v>2263</v>
      </c>
      <c r="H329" s="60" t="s">
        <v>4008</v>
      </c>
      <c r="I329" s="60" t="s">
        <v>4601</v>
      </c>
      <c r="J329" t="s">
        <v>2144</v>
      </c>
      <c r="K329" s="60" t="s">
        <v>4602</v>
      </c>
      <c r="L329" t="b">
        <v>1</v>
      </c>
      <c r="M329" t="s">
        <v>1194</v>
      </c>
      <c r="N329" s="60" t="s">
        <v>4603</v>
      </c>
      <c r="O329" s="60" t="s">
        <v>3828</v>
      </c>
      <c r="P329" s="60" t="s">
        <v>2355</v>
      </c>
      <c r="Q329" s="60" t="s">
        <v>3828</v>
      </c>
      <c r="R329" s="60" t="s">
        <v>3828</v>
      </c>
      <c r="S329" s="60" t="s">
        <v>3828</v>
      </c>
      <c r="T329" t="s">
        <v>3828</v>
      </c>
    </row>
    <row r="330" spans="1:20" ht="409.6" x14ac:dyDescent="0.2">
      <c r="A330" t="s">
        <v>1209</v>
      </c>
      <c r="B330" t="s">
        <v>1210</v>
      </c>
      <c r="C330" s="60" t="s">
        <v>4604</v>
      </c>
      <c r="D330" s="62" t="s">
        <v>3023</v>
      </c>
      <c r="E330" t="s">
        <v>3020</v>
      </c>
      <c r="F330" t="s">
        <v>4605</v>
      </c>
      <c r="G330" t="s">
        <v>2263</v>
      </c>
      <c r="H330" s="60" t="s">
        <v>4008</v>
      </c>
      <c r="I330" s="60" t="s">
        <v>3024</v>
      </c>
      <c r="J330" t="s">
        <v>2124</v>
      </c>
      <c r="K330" s="60" t="s">
        <v>4606</v>
      </c>
      <c r="L330" t="b">
        <v>1</v>
      </c>
      <c r="M330" t="s">
        <v>1194</v>
      </c>
      <c r="N330" s="60" t="s">
        <v>4607</v>
      </c>
      <c r="O330" s="60" t="s">
        <v>3828</v>
      </c>
      <c r="P330" s="60" t="s">
        <v>3828</v>
      </c>
      <c r="Q330" s="60" t="s">
        <v>2665</v>
      </c>
      <c r="R330" s="60" t="s">
        <v>3828</v>
      </c>
      <c r="S330" s="60" t="s">
        <v>3828</v>
      </c>
      <c r="T330" t="s">
        <v>3828</v>
      </c>
    </row>
    <row r="331" spans="1:20" ht="388" x14ac:dyDescent="0.2">
      <c r="A331" t="s">
        <v>1212</v>
      </c>
      <c r="B331" t="s">
        <v>1213</v>
      </c>
      <c r="C331" s="60" t="s">
        <v>3025</v>
      </c>
      <c r="D331" s="62" t="s">
        <v>3026</v>
      </c>
      <c r="E331" t="s">
        <v>3020</v>
      </c>
      <c r="F331" t="s">
        <v>3872</v>
      </c>
      <c r="G331" t="s">
        <v>2158</v>
      </c>
      <c r="H331" s="60" t="s">
        <v>4008</v>
      </c>
      <c r="I331" s="60" t="s">
        <v>3027</v>
      </c>
      <c r="J331" t="s">
        <v>2299</v>
      </c>
      <c r="K331" s="60" t="s">
        <v>4608</v>
      </c>
      <c r="L331" t="b">
        <v>1</v>
      </c>
      <c r="M331" t="s">
        <v>1194</v>
      </c>
      <c r="N331" s="60" t="s">
        <v>3828</v>
      </c>
      <c r="O331" s="60" t="s">
        <v>3828</v>
      </c>
      <c r="P331" s="60" t="s">
        <v>2309</v>
      </c>
      <c r="Q331" s="60" t="s">
        <v>4609</v>
      </c>
      <c r="R331" s="60" t="s">
        <v>3828</v>
      </c>
      <c r="S331" s="60" t="s">
        <v>3828</v>
      </c>
      <c r="T331" t="s">
        <v>3828</v>
      </c>
    </row>
    <row r="332" spans="1:20" ht="356" x14ac:dyDescent="0.2">
      <c r="A332" t="s">
        <v>1214</v>
      </c>
      <c r="B332" t="s">
        <v>1215</v>
      </c>
      <c r="C332" s="60" t="s">
        <v>4610</v>
      </c>
      <c r="D332" s="62" t="s">
        <v>3028</v>
      </c>
      <c r="E332" t="s">
        <v>3029</v>
      </c>
      <c r="F332" t="s">
        <v>3960</v>
      </c>
      <c r="G332" t="s">
        <v>2158</v>
      </c>
      <c r="H332" s="60" t="s">
        <v>4611</v>
      </c>
      <c r="I332" s="60" t="s">
        <v>3030</v>
      </c>
      <c r="J332" t="s">
        <v>4612</v>
      </c>
      <c r="K332" s="60" t="s">
        <v>4613</v>
      </c>
      <c r="L332" t="b">
        <v>0</v>
      </c>
      <c r="M332" t="s">
        <v>3828</v>
      </c>
      <c r="N332" s="60" t="s">
        <v>3828</v>
      </c>
      <c r="O332" s="60" t="s">
        <v>3828</v>
      </c>
      <c r="P332" s="60" t="s">
        <v>3828</v>
      </c>
      <c r="Q332" s="60" t="s">
        <v>3828</v>
      </c>
      <c r="R332" s="60" t="s">
        <v>3828</v>
      </c>
      <c r="S332" s="60" t="s">
        <v>3828</v>
      </c>
      <c r="T332" t="s">
        <v>3828</v>
      </c>
    </row>
    <row r="333" spans="1:20" ht="356" x14ac:dyDescent="0.2">
      <c r="A333" t="s">
        <v>1218</v>
      </c>
      <c r="B333" t="s">
        <v>1219</v>
      </c>
      <c r="C333" s="60" t="s">
        <v>4614</v>
      </c>
      <c r="D333" s="62" t="s">
        <v>3031</v>
      </c>
      <c r="E333" t="s">
        <v>2815</v>
      </c>
      <c r="F333" t="s">
        <v>3872</v>
      </c>
      <c r="G333" t="s">
        <v>2111</v>
      </c>
      <c r="H333" s="60" t="s">
        <v>4611</v>
      </c>
      <c r="I333" s="60" t="s">
        <v>3032</v>
      </c>
      <c r="J333" t="s">
        <v>2124</v>
      </c>
      <c r="K333" s="60" t="s">
        <v>4615</v>
      </c>
      <c r="L333" t="b">
        <v>1</v>
      </c>
      <c r="M333" t="s">
        <v>1214</v>
      </c>
      <c r="N333" s="60" t="s">
        <v>4616</v>
      </c>
      <c r="O333" s="60" t="s">
        <v>3828</v>
      </c>
      <c r="P333" s="60" t="s">
        <v>2342</v>
      </c>
      <c r="Q333" s="60" t="s">
        <v>3828</v>
      </c>
      <c r="R333" s="60" t="s">
        <v>3828</v>
      </c>
      <c r="S333" s="60" t="s">
        <v>3828</v>
      </c>
      <c r="T333" t="s">
        <v>3828</v>
      </c>
    </row>
    <row r="334" spans="1:20" ht="289" x14ac:dyDescent="0.2">
      <c r="A334" t="s">
        <v>1221</v>
      </c>
      <c r="B334" t="s">
        <v>1222</v>
      </c>
      <c r="C334" s="60" t="s">
        <v>4617</v>
      </c>
      <c r="D334" s="62" t="s">
        <v>3033</v>
      </c>
      <c r="E334" t="s">
        <v>2815</v>
      </c>
      <c r="F334" t="s">
        <v>3862</v>
      </c>
      <c r="G334" t="s">
        <v>2158</v>
      </c>
      <c r="H334" s="60" t="s">
        <v>4611</v>
      </c>
      <c r="I334" s="60" t="s">
        <v>3034</v>
      </c>
      <c r="J334" t="s">
        <v>2124</v>
      </c>
      <c r="K334" s="60" t="s">
        <v>4618</v>
      </c>
      <c r="L334" t="b">
        <v>1</v>
      </c>
      <c r="M334" t="s">
        <v>1214</v>
      </c>
      <c r="N334" s="60" t="s">
        <v>3035</v>
      </c>
      <c r="O334" s="60" t="s">
        <v>3828</v>
      </c>
      <c r="P334" s="60" t="s">
        <v>2348</v>
      </c>
      <c r="Q334" s="60" t="s">
        <v>3828</v>
      </c>
      <c r="R334" s="60" t="s">
        <v>3828</v>
      </c>
      <c r="S334" s="60" t="s">
        <v>3828</v>
      </c>
      <c r="T334" t="s">
        <v>3828</v>
      </c>
    </row>
    <row r="335" spans="1:20" ht="238" x14ac:dyDescent="0.2">
      <c r="A335" t="s">
        <v>1225</v>
      </c>
      <c r="B335" t="s">
        <v>1226</v>
      </c>
      <c r="C335" s="60" t="s">
        <v>4619</v>
      </c>
      <c r="D335" s="62" t="s">
        <v>3036</v>
      </c>
      <c r="E335" t="s">
        <v>2815</v>
      </c>
      <c r="F335" t="s">
        <v>3891</v>
      </c>
      <c r="G335" t="s">
        <v>2149</v>
      </c>
      <c r="H335" s="60" t="s">
        <v>4611</v>
      </c>
      <c r="I335" s="60" t="s">
        <v>4620</v>
      </c>
      <c r="J335" t="s">
        <v>2124</v>
      </c>
      <c r="K335" s="60" t="s">
        <v>4621</v>
      </c>
      <c r="L335" t="b">
        <v>1</v>
      </c>
      <c r="M335" t="s">
        <v>1214</v>
      </c>
      <c r="N335" s="60" t="s">
        <v>4622</v>
      </c>
      <c r="O335" s="60" t="s">
        <v>3828</v>
      </c>
      <c r="P335" s="60" t="s">
        <v>2665</v>
      </c>
      <c r="Q335" s="60" t="s">
        <v>3828</v>
      </c>
      <c r="R335" s="60" t="s">
        <v>3828</v>
      </c>
      <c r="S335" s="60" t="s">
        <v>3828</v>
      </c>
      <c r="T335" t="s">
        <v>3828</v>
      </c>
    </row>
    <row r="336" spans="1:20" ht="409.6" x14ac:dyDescent="0.2">
      <c r="A336" t="s">
        <v>1229</v>
      </c>
      <c r="B336" t="s">
        <v>4623</v>
      </c>
      <c r="C336" s="60" t="s">
        <v>3037</v>
      </c>
      <c r="D336" s="62" t="s">
        <v>3038</v>
      </c>
      <c r="E336" t="s">
        <v>2815</v>
      </c>
      <c r="F336" t="s">
        <v>3865</v>
      </c>
      <c r="G336" t="s">
        <v>2119</v>
      </c>
      <c r="H336" s="60" t="s">
        <v>4611</v>
      </c>
      <c r="I336" s="60" t="s">
        <v>3039</v>
      </c>
      <c r="J336" t="s">
        <v>2214</v>
      </c>
      <c r="K336" s="60" t="s">
        <v>4624</v>
      </c>
      <c r="L336" t="b">
        <v>1</v>
      </c>
      <c r="M336" t="s">
        <v>1214</v>
      </c>
      <c r="N336" s="60" t="s">
        <v>4625</v>
      </c>
      <c r="O336" s="60" t="s">
        <v>3828</v>
      </c>
      <c r="P336" s="60" t="s">
        <v>4192</v>
      </c>
      <c r="Q336" s="60" t="s">
        <v>3828</v>
      </c>
      <c r="R336" s="60" t="s">
        <v>3828</v>
      </c>
      <c r="S336" s="60" t="s">
        <v>3828</v>
      </c>
      <c r="T336" t="s">
        <v>3828</v>
      </c>
    </row>
    <row r="337" spans="1:20" ht="153" x14ac:dyDescent="0.2">
      <c r="A337" t="s">
        <v>1232</v>
      </c>
      <c r="B337" t="s">
        <v>1233</v>
      </c>
      <c r="C337" s="60" t="s">
        <v>3040</v>
      </c>
      <c r="D337" s="62" t="s">
        <v>3041</v>
      </c>
      <c r="E337" t="s">
        <v>2815</v>
      </c>
      <c r="F337" t="s">
        <v>3201</v>
      </c>
      <c r="G337" t="s">
        <v>2111</v>
      </c>
      <c r="H337" s="60" t="s">
        <v>4611</v>
      </c>
      <c r="I337" s="60" t="s">
        <v>3042</v>
      </c>
      <c r="J337" t="s">
        <v>4015</v>
      </c>
      <c r="K337" s="60" t="s">
        <v>4626</v>
      </c>
      <c r="L337" t="b">
        <v>1</v>
      </c>
      <c r="M337" t="s">
        <v>1214</v>
      </c>
      <c r="N337" s="60" t="s">
        <v>3828</v>
      </c>
      <c r="O337" s="60" t="s">
        <v>3828</v>
      </c>
      <c r="P337" s="60" t="s">
        <v>4192</v>
      </c>
      <c r="Q337" s="60" t="s">
        <v>3828</v>
      </c>
      <c r="R337" s="60" t="s">
        <v>3828</v>
      </c>
      <c r="S337" s="60" t="s">
        <v>3828</v>
      </c>
      <c r="T337" t="s">
        <v>3828</v>
      </c>
    </row>
    <row r="338" spans="1:20" ht="187" x14ac:dyDescent="0.2">
      <c r="A338" t="s">
        <v>1234</v>
      </c>
      <c r="B338" t="s">
        <v>1235</v>
      </c>
      <c r="C338" s="60" t="s">
        <v>4627</v>
      </c>
      <c r="D338" s="62" t="s">
        <v>3043</v>
      </c>
      <c r="E338" t="s">
        <v>2815</v>
      </c>
      <c r="F338" t="s">
        <v>3848</v>
      </c>
      <c r="G338" t="s">
        <v>2111</v>
      </c>
      <c r="H338" s="60" t="s">
        <v>4611</v>
      </c>
      <c r="I338" s="60" t="s">
        <v>3044</v>
      </c>
      <c r="J338" t="s">
        <v>2299</v>
      </c>
      <c r="K338" s="60" t="s">
        <v>4628</v>
      </c>
      <c r="L338" t="b">
        <v>1</v>
      </c>
      <c r="M338" t="s">
        <v>1214</v>
      </c>
      <c r="N338" s="60" t="s">
        <v>3828</v>
      </c>
      <c r="O338" s="60" t="s">
        <v>3828</v>
      </c>
      <c r="P338" s="60" t="s">
        <v>2348</v>
      </c>
      <c r="Q338" s="60" t="s">
        <v>3828</v>
      </c>
      <c r="R338" s="60" t="s">
        <v>3828</v>
      </c>
      <c r="S338" s="60" t="s">
        <v>3828</v>
      </c>
      <c r="T338" t="s">
        <v>3828</v>
      </c>
    </row>
    <row r="339" spans="1:20" ht="187" x14ac:dyDescent="0.2">
      <c r="A339" t="s">
        <v>1239</v>
      </c>
      <c r="B339" t="s">
        <v>1240</v>
      </c>
      <c r="C339" s="60" t="s">
        <v>4629</v>
      </c>
      <c r="D339" s="62" t="s">
        <v>3045</v>
      </c>
      <c r="E339" t="s">
        <v>2815</v>
      </c>
      <c r="F339" t="s">
        <v>3848</v>
      </c>
      <c r="G339" t="s">
        <v>2111</v>
      </c>
      <c r="H339" s="60" t="s">
        <v>4611</v>
      </c>
      <c r="I339" s="60" t="s">
        <v>4630</v>
      </c>
      <c r="J339" t="s">
        <v>2124</v>
      </c>
      <c r="K339" s="60" t="s">
        <v>4631</v>
      </c>
      <c r="L339" t="b">
        <v>1</v>
      </c>
      <c r="M339" t="s">
        <v>1214</v>
      </c>
      <c r="N339" s="60" t="s">
        <v>2201</v>
      </c>
      <c r="O339" s="60" t="s">
        <v>3828</v>
      </c>
      <c r="P339" s="60" t="s">
        <v>2665</v>
      </c>
      <c r="Q339" s="60" t="s">
        <v>3828</v>
      </c>
      <c r="R339" s="60" t="s">
        <v>3828</v>
      </c>
      <c r="S339" s="60" t="s">
        <v>3828</v>
      </c>
      <c r="T339" t="s">
        <v>3828</v>
      </c>
    </row>
    <row r="340" spans="1:20" ht="409.6" x14ac:dyDescent="0.2">
      <c r="A340" t="s">
        <v>1242</v>
      </c>
      <c r="B340" t="s">
        <v>1243</v>
      </c>
      <c r="C340" s="60" t="s">
        <v>3046</v>
      </c>
      <c r="D340" s="62" t="s">
        <v>3047</v>
      </c>
      <c r="E340" t="s">
        <v>2815</v>
      </c>
      <c r="F340" t="s">
        <v>3872</v>
      </c>
      <c r="G340" t="s">
        <v>2106</v>
      </c>
      <c r="H340" s="60" t="s">
        <v>4611</v>
      </c>
      <c r="I340" s="60" t="s">
        <v>3048</v>
      </c>
      <c r="J340" t="s">
        <v>2124</v>
      </c>
      <c r="K340" s="60" t="s">
        <v>4632</v>
      </c>
      <c r="L340" t="b">
        <v>1</v>
      </c>
      <c r="M340" t="s">
        <v>1214</v>
      </c>
      <c r="N340" s="60" t="s">
        <v>3049</v>
      </c>
      <c r="O340" s="60" t="s">
        <v>3828</v>
      </c>
      <c r="P340" s="60" t="s">
        <v>2309</v>
      </c>
      <c r="Q340" s="60" t="s">
        <v>2650</v>
      </c>
      <c r="R340" s="60" t="s">
        <v>3828</v>
      </c>
      <c r="S340" s="60" t="s">
        <v>3828</v>
      </c>
      <c r="T340" t="s">
        <v>3828</v>
      </c>
    </row>
    <row r="341" spans="1:20" ht="221" x14ac:dyDescent="0.2">
      <c r="A341" t="s">
        <v>1246</v>
      </c>
      <c r="B341" t="s">
        <v>1247</v>
      </c>
      <c r="C341" s="60" t="s">
        <v>3050</v>
      </c>
      <c r="D341" s="62" t="s">
        <v>3051</v>
      </c>
      <c r="E341" t="s">
        <v>2815</v>
      </c>
      <c r="F341" t="s">
        <v>3865</v>
      </c>
      <c r="G341" t="s">
        <v>2111</v>
      </c>
      <c r="H341" s="60" t="s">
        <v>4611</v>
      </c>
      <c r="I341" s="60" t="s">
        <v>3052</v>
      </c>
      <c r="J341" t="s">
        <v>2124</v>
      </c>
      <c r="K341" s="60" t="s">
        <v>4633</v>
      </c>
      <c r="L341" t="b">
        <v>1</v>
      </c>
      <c r="M341" t="s">
        <v>1214</v>
      </c>
      <c r="N341" s="60" t="s">
        <v>3828</v>
      </c>
      <c r="O341" s="60" t="s">
        <v>3828</v>
      </c>
      <c r="P341" s="60" t="s">
        <v>2665</v>
      </c>
      <c r="Q341" s="60" t="s">
        <v>2665</v>
      </c>
      <c r="R341" s="60" t="s">
        <v>3828</v>
      </c>
      <c r="S341" s="60" t="s">
        <v>3828</v>
      </c>
      <c r="T341" t="s">
        <v>3828</v>
      </c>
    </row>
    <row r="342" spans="1:20" ht="255" x14ac:dyDescent="0.2">
      <c r="A342" t="s">
        <v>1250</v>
      </c>
      <c r="B342" t="s">
        <v>1251</v>
      </c>
      <c r="C342" s="60" t="s">
        <v>3053</v>
      </c>
      <c r="D342" s="62" t="s">
        <v>3054</v>
      </c>
      <c r="E342" t="s">
        <v>2815</v>
      </c>
      <c r="F342" t="s">
        <v>3872</v>
      </c>
      <c r="G342" t="s">
        <v>2106</v>
      </c>
      <c r="H342" s="60" t="s">
        <v>4611</v>
      </c>
      <c r="I342" s="60" t="s">
        <v>3055</v>
      </c>
      <c r="J342" t="s">
        <v>2124</v>
      </c>
      <c r="K342" s="60" t="s">
        <v>4634</v>
      </c>
      <c r="L342" t="b">
        <v>1</v>
      </c>
      <c r="M342" t="s">
        <v>1214</v>
      </c>
      <c r="N342" s="60" t="s">
        <v>3828</v>
      </c>
      <c r="O342" s="60" t="s">
        <v>3056</v>
      </c>
      <c r="P342" s="60" t="s">
        <v>2309</v>
      </c>
      <c r="Q342" s="60" t="s">
        <v>2665</v>
      </c>
      <c r="R342" s="60" t="s">
        <v>3828</v>
      </c>
      <c r="S342" s="60" t="s">
        <v>3828</v>
      </c>
      <c r="T342" t="s">
        <v>3828</v>
      </c>
    </row>
    <row r="343" spans="1:20" ht="409.6" x14ac:dyDescent="0.2">
      <c r="A343" t="s">
        <v>1254</v>
      </c>
      <c r="B343" t="s">
        <v>1255</v>
      </c>
      <c r="C343" s="60" t="s">
        <v>3057</v>
      </c>
      <c r="D343" s="62" t="s">
        <v>3058</v>
      </c>
      <c r="E343" t="s">
        <v>2815</v>
      </c>
      <c r="F343" t="s">
        <v>3865</v>
      </c>
      <c r="G343" t="s">
        <v>2111</v>
      </c>
      <c r="H343" s="60" t="s">
        <v>4611</v>
      </c>
      <c r="I343" s="60" t="s">
        <v>3059</v>
      </c>
      <c r="J343" t="s">
        <v>2124</v>
      </c>
      <c r="K343" s="60" t="s">
        <v>4635</v>
      </c>
      <c r="L343" t="b">
        <v>1</v>
      </c>
      <c r="M343" t="s">
        <v>1214</v>
      </c>
      <c r="N343" s="60" t="s">
        <v>3828</v>
      </c>
      <c r="O343" s="60" t="s">
        <v>3828</v>
      </c>
      <c r="P343" s="60" t="s">
        <v>2309</v>
      </c>
      <c r="Q343" s="60" t="s">
        <v>3828</v>
      </c>
      <c r="R343" s="60" t="s">
        <v>3828</v>
      </c>
      <c r="S343" s="60" t="s">
        <v>3828</v>
      </c>
      <c r="T343" t="s">
        <v>3828</v>
      </c>
    </row>
    <row r="344" spans="1:20" ht="409.6" x14ac:dyDescent="0.2">
      <c r="A344" t="s">
        <v>1258</v>
      </c>
      <c r="B344" t="s">
        <v>1259</v>
      </c>
      <c r="C344" s="60" t="s">
        <v>3060</v>
      </c>
      <c r="D344" s="62" t="s">
        <v>3061</v>
      </c>
      <c r="E344" t="s">
        <v>2815</v>
      </c>
      <c r="F344" t="s">
        <v>3865</v>
      </c>
      <c r="G344" t="s">
        <v>2106</v>
      </c>
      <c r="H344" s="60" t="s">
        <v>4611</v>
      </c>
      <c r="I344" s="60" t="s">
        <v>3062</v>
      </c>
      <c r="J344" t="s">
        <v>2124</v>
      </c>
      <c r="K344" s="60" t="s">
        <v>4636</v>
      </c>
      <c r="L344" t="b">
        <v>1</v>
      </c>
      <c r="M344" t="s">
        <v>1214</v>
      </c>
      <c r="N344" s="60" t="s">
        <v>3063</v>
      </c>
      <c r="O344" s="60" t="s">
        <v>3828</v>
      </c>
      <c r="P344" s="60" t="s">
        <v>2665</v>
      </c>
      <c r="Q344" s="60" t="s">
        <v>3828</v>
      </c>
      <c r="R344" s="60" t="s">
        <v>3828</v>
      </c>
      <c r="S344" s="60" t="s">
        <v>3828</v>
      </c>
      <c r="T344" t="s">
        <v>3828</v>
      </c>
    </row>
    <row r="345" spans="1:20" ht="340" x14ac:dyDescent="0.2">
      <c r="A345" t="s">
        <v>1260</v>
      </c>
      <c r="B345" t="s">
        <v>1261</v>
      </c>
      <c r="C345" s="60" t="s">
        <v>3064</v>
      </c>
      <c r="D345" s="62" t="s">
        <v>3065</v>
      </c>
      <c r="E345" t="s">
        <v>2815</v>
      </c>
      <c r="F345" t="s">
        <v>4637</v>
      </c>
      <c r="G345" t="s">
        <v>2106</v>
      </c>
      <c r="H345" s="60" t="s">
        <v>4611</v>
      </c>
      <c r="I345" s="60" t="s">
        <v>4638</v>
      </c>
      <c r="J345" t="s">
        <v>2124</v>
      </c>
      <c r="K345" s="60" t="s">
        <v>4639</v>
      </c>
      <c r="L345" t="b">
        <v>1</v>
      </c>
      <c r="M345" t="s">
        <v>1214</v>
      </c>
      <c r="N345" s="60" t="s">
        <v>4640</v>
      </c>
      <c r="O345" s="60" t="s">
        <v>3828</v>
      </c>
      <c r="P345" s="60" t="s">
        <v>4192</v>
      </c>
      <c r="Q345" s="60" t="s">
        <v>3828</v>
      </c>
      <c r="R345" s="60" t="s">
        <v>3828</v>
      </c>
      <c r="S345" s="60" t="s">
        <v>3828</v>
      </c>
      <c r="T345" t="s">
        <v>3828</v>
      </c>
    </row>
    <row r="346" spans="1:20" ht="340" x14ac:dyDescent="0.2">
      <c r="A346" t="s">
        <v>1264</v>
      </c>
      <c r="B346" t="s">
        <v>1265</v>
      </c>
      <c r="C346" s="60" t="s">
        <v>3066</v>
      </c>
      <c r="D346" s="62" t="s">
        <v>3067</v>
      </c>
      <c r="E346" t="s">
        <v>2815</v>
      </c>
      <c r="F346" t="s">
        <v>3848</v>
      </c>
      <c r="G346" t="s">
        <v>2111</v>
      </c>
      <c r="H346" s="60" t="s">
        <v>4611</v>
      </c>
      <c r="I346" s="60" t="s">
        <v>3068</v>
      </c>
      <c r="J346" t="s">
        <v>2299</v>
      </c>
      <c r="K346" s="60" t="s">
        <v>4641</v>
      </c>
      <c r="L346" t="b">
        <v>1</v>
      </c>
      <c r="M346" t="s">
        <v>1214</v>
      </c>
      <c r="N346" s="60" t="s">
        <v>3069</v>
      </c>
      <c r="O346" s="60" t="s">
        <v>3828</v>
      </c>
      <c r="P346" s="60" t="s">
        <v>2309</v>
      </c>
      <c r="Q346" s="60" t="s">
        <v>3828</v>
      </c>
      <c r="R346" s="60" t="s">
        <v>3828</v>
      </c>
      <c r="S346" s="60" t="s">
        <v>3828</v>
      </c>
      <c r="T346" t="s">
        <v>3828</v>
      </c>
    </row>
    <row r="347" spans="1:20" ht="221" x14ac:dyDescent="0.2">
      <c r="A347" t="s">
        <v>1267</v>
      </c>
      <c r="B347" t="s">
        <v>1268</v>
      </c>
      <c r="C347" s="60" t="s">
        <v>3070</v>
      </c>
      <c r="D347" s="62" t="s">
        <v>3071</v>
      </c>
      <c r="E347" t="s">
        <v>2244</v>
      </c>
      <c r="F347" t="s">
        <v>3872</v>
      </c>
      <c r="G347" t="s">
        <v>2106</v>
      </c>
      <c r="H347" s="60" t="s">
        <v>4611</v>
      </c>
      <c r="I347" s="60" t="s">
        <v>3072</v>
      </c>
      <c r="J347" t="s">
        <v>2124</v>
      </c>
      <c r="K347" s="60" t="s">
        <v>4642</v>
      </c>
      <c r="L347" t="b">
        <v>1</v>
      </c>
      <c r="M347" t="s">
        <v>1214</v>
      </c>
      <c r="N347" s="60" t="s">
        <v>3073</v>
      </c>
      <c r="O347" s="60" t="s">
        <v>3828</v>
      </c>
      <c r="P347" s="60" t="s">
        <v>2348</v>
      </c>
      <c r="Q347" s="60" t="s">
        <v>3828</v>
      </c>
      <c r="R347" s="60" t="s">
        <v>3828</v>
      </c>
      <c r="S347" s="60" t="s">
        <v>3828</v>
      </c>
      <c r="T347" t="s">
        <v>3828</v>
      </c>
    </row>
    <row r="348" spans="1:20" ht="409.6" x14ac:dyDescent="0.2">
      <c r="A348" t="s">
        <v>1269</v>
      </c>
      <c r="B348" t="s">
        <v>1270</v>
      </c>
      <c r="C348" s="60" t="s">
        <v>4643</v>
      </c>
      <c r="D348" s="62" t="s">
        <v>4644</v>
      </c>
      <c r="E348" t="s">
        <v>4645</v>
      </c>
      <c r="F348" t="s">
        <v>3960</v>
      </c>
      <c r="G348" t="s">
        <v>2111</v>
      </c>
      <c r="H348" s="60" t="s">
        <v>4611</v>
      </c>
      <c r="I348" s="60"/>
      <c r="J348" t="s">
        <v>3847</v>
      </c>
      <c r="K348" s="60" t="s">
        <v>4646</v>
      </c>
      <c r="L348" t="b">
        <v>1</v>
      </c>
      <c r="M348" t="s">
        <v>1214</v>
      </c>
      <c r="N348" s="60" t="s">
        <v>4647</v>
      </c>
      <c r="O348" s="60" t="s">
        <v>3828</v>
      </c>
      <c r="P348" s="60" t="s">
        <v>2348</v>
      </c>
      <c r="Q348" s="60" t="s">
        <v>2306</v>
      </c>
      <c r="R348" s="60" t="s">
        <v>3828</v>
      </c>
      <c r="S348" s="60" t="s">
        <v>3828</v>
      </c>
      <c r="T348" t="s">
        <v>3828</v>
      </c>
    </row>
    <row r="349" spans="1:20" ht="323" x14ac:dyDescent="0.2">
      <c r="A349" t="s">
        <v>1271</v>
      </c>
      <c r="B349" t="s">
        <v>1272</v>
      </c>
      <c r="C349" s="60" t="s">
        <v>4648</v>
      </c>
      <c r="D349" s="62" t="s">
        <v>3074</v>
      </c>
      <c r="E349" t="s">
        <v>2800</v>
      </c>
      <c r="F349" t="s">
        <v>3872</v>
      </c>
      <c r="G349" t="s">
        <v>2106</v>
      </c>
      <c r="H349" s="60" t="s">
        <v>4008</v>
      </c>
      <c r="I349" s="60" t="s">
        <v>3075</v>
      </c>
      <c r="J349" t="s">
        <v>3847</v>
      </c>
      <c r="K349" s="60" t="s">
        <v>4649</v>
      </c>
      <c r="L349" t="b">
        <v>0</v>
      </c>
      <c r="M349" t="s">
        <v>3828</v>
      </c>
      <c r="N349" s="60" t="s">
        <v>3828</v>
      </c>
      <c r="O349" s="60" t="s">
        <v>3828</v>
      </c>
      <c r="P349" s="60" t="s">
        <v>4650</v>
      </c>
      <c r="Q349" s="60" t="s">
        <v>3828</v>
      </c>
      <c r="R349" s="60" t="s">
        <v>3828</v>
      </c>
      <c r="S349" s="60" t="s">
        <v>3828</v>
      </c>
      <c r="T349" t="s">
        <v>3828</v>
      </c>
    </row>
    <row r="350" spans="1:20" ht="409.6" x14ac:dyDescent="0.2">
      <c r="A350" t="s">
        <v>1274</v>
      </c>
      <c r="B350" t="s">
        <v>1275</v>
      </c>
      <c r="C350" s="60" t="s">
        <v>4651</v>
      </c>
      <c r="D350" s="62" t="s">
        <v>3077</v>
      </c>
      <c r="E350" t="s">
        <v>2800</v>
      </c>
      <c r="F350" t="s">
        <v>4198</v>
      </c>
      <c r="G350" t="s">
        <v>2153</v>
      </c>
      <c r="H350" s="60" t="s">
        <v>4008</v>
      </c>
      <c r="I350" s="60" t="s">
        <v>3078</v>
      </c>
      <c r="J350" t="s">
        <v>2124</v>
      </c>
      <c r="K350" s="60" t="s">
        <v>1276</v>
      </c>
      <c r="L350" t="b">
        <v>1</v>
      </c>
      <c r="M350" t="s">
        <v>1271</v>
      </c>
      <c r="N350" s="60" t="s">
        <v>4652</v>
      </c>
      <c r="O350" s="60" t="s">
        <v>3828</v>
      </c>
      <c r="P350" s="60" t="s">
        <v>2500</v>
      </c>
      <c r="Q350" s="60" t="s">
        <v>3828</v>
      </c>
      <c r="R350" s="60" t="s">
        <v>3828</v>
      </c>
      <c r="S350" s="60" t="s">
        <v>3828</v>
      </c>
      <c r="T350" t="s">
        <v>3828</v>
      </c>
    </row>
    <row r="351" spans="1:20" ht="170" x14ac:dyDescent="0.2">
      <c r="A351" t="s">
        <v>1277</v>
      </c>
      <c r="B351" t="s">
        <v>1278</v>
      </c>
      <c r="C351" s="60" t="s">
        <v>4653</v>
      </c>
      <c r="D351" s="62" t="s">
        <v>3079</v>
      </c>
      <c r="E351" t="s">
        <v>2815</v>
      </c>
      <c r="F351" t="s">
        <v>3848</v>
      </c>
      <c r="G351" t="s">
        <v>2111</v>
      </c>
      <c r="H351" s="60" t="s">
        <v>4008</v>
      </c>
      <c r="I351" s="60" t="s">
        <v>3080</v>
      </c>
      <c r="J351" t="s">
        <v>2124</v>
      </c>
      <c r="K351" s="60" t="s">
        <v>4654</v>
      </c>
      <c r="L351" t="b">
        <v>1</v>
      </c>
      <c r="M351" t="s">
        <v>1271</v>
      </c>
      <c r="N351" s="60" t="s">
        <v>3828</v>
      </c>
      <c r="O351" s="60" t="s">
        <v>3828</v>
      </c>
      <c r="P351" s="60" t="s">
        <v>2309</v>
      </c>
      <c r="Q351" s="60" t="s">
        <v>3828</v>
      </c>
      <c r="R351" s="60" t="s">
        <v>3828</v>
      </c>
      <c r="S351" s="60" t="s">
        <v>3828</v>
      </c>
      <c r="T351" t="s">
        <v>3828</v>
      </c>
    </row>
    <row r="352" spans="1:20" ht="238" x14ac:dyDescent="0.2">
      <c r="A352" t="s">
        <v>1282</v>
      </c>
      <c r="B352" t="s">
        <v>1283</v>
      </c>
      <c r="C352" s="60" t="s">
        <v>4655</v>
      </c>
      <c r="D352" s="62" t="s">
        <v>3081</v>
      </c>
      <c r="E352" t="s">
        <v>2815</v>
      </c>
      <c r="F352" t="s">
        <v>3848</v>
      </c>
      <c r="G352" t="s">
        <v>2111</v>
      </c>
      <c r="H352" s="60" t="s">
        <v>4008</v>
      </c>
      <c r="I352" s="60" t="s">
        <v>4656</v>
      </c>
      <c r="J352" t="s">
        <v>2124</v>
      </c>
      <c r="K352" s="60" t="s">
        <v>4657</v>
      </c>
      <c r="L352" t="b">
        <v>1</v>
      </c>
      <c r="M352" t="s">
        <v>1271</v>
      </c>
      <c r="N352" s="60" t="s">
        <v>3082</v>
      </c>
      <c r="O352" s="60" t="s">
        <v>3828</v>
      </c>
      <c r="P352" s="60" t="s">
        <v>4658</v>
      </c>
      <c r="Q352" s="60" t="s">
        <v>3828</v>
      </c>
      <c r="R352" s="60" t="s">
        <v>3828</v>
      </c>
      <c r="S352" s="60" t="s">
        <v>3828</v>
      </c>
      <c r="T352" t="s">
        <v>3828</v>
      </c>
    </row>
    <row r="353" spans="1:20" ht="306" x14ac:dyDescent="0.2">
      <c r="A353" t="s">
        <v>1285</v>
      </c>
      <c r="B353" t="s">
        <v>1286</v>
      </c>
      <c r="C353" s="60" t="s">
        <v>4659</v>
      </c>
      <c r="D353" s="62" t="s">
        <v>3083</v>
      </c>
      <c r="E353" t="s">
        <v>2815</v>
      </c>
      <c r="F353" t="s">
        <v>3914</v>
      </c>
      <c r="G353" t="s">
        <v>2106</v>
      </c>
      <c r="H353" s="60" t="s">
        <v>4008</v>
      </c>
      <c r="I353" s="60" t="s">
        <v>3084</v>
      </c>
      <c r="J353" t="s">
        <v>2124</v>
      </c>
      <c r="K353" s="60" t="s">
        <v>1281</v>
      </c>
      <c r="L353" t="b">
        <v>1</v>
      </c>
      <c r="M353" t="s">
        <v>1271</v>
      </c>
      <c r="N353" s="60" t="s">
        <v>2321</v>
      </c>
      <c r="O353" s="60" t="s">
        <v>3828</v>
      </c>
      <c r="P353" s="60" t="s">
        <v>4658</v>
      </c>
      <c r="Q353" s="60" t="s">
        <v>3828</v>
      </c>
      <c r="R353" s="60" t="s">
        <v>3828</v>
      </c>
      <c r="S353" s="60" t="s">
        <v>3828</v>
      </c>
      <c r="T353" t="s">
        <v>3828</v>
      </c>
    </row>
    <row r="354" spans="1:20" ht="170" x14ac:dyDescent="0.2">
      <c r="A354" t="s">
        <v>1289</v>
      </c>
      <c r="B354" t="s">
        <v>1290</v>
      </c>
      <c r="C354" s="60" t="s">
        <v>3085</v>
      </c>
      <c r="D354" s="62" t="s">
        <v>3086</v>
      </c>
      <c r="E354" t="s">
        <v>2815</v>
      </c>
      <c r="F354" t="s">
        <v>3201</v>
      </c>
      <c r="G354" t="s">
        <v>2111</v>
      </c>
      <c r="H354" s="60" t="s">
        <v>4008</v>
      </c>
      <c r="I354" s="60" t="s">
        <v>3087</v>
      </c>
      <c r="J354" t="s">
        <v>2124</v>
      </c>
      <c r="K354" s="60" t="s">
        <v>1281</v>
      </c>
      <c r="L354" t="b">
        <v>1</v>
      </c>
      <c r="M354" t="s">
        <v>1271</v>
      </c>
      <c r="N354" s="60" t="s">
        <v>3828</v>
      </c>
      <c r="O354" s="60" t="s">
        <v>3828</v>
      </c>
      <c r="P354" s="60" t="s">
        <v>2309</v>
      </c>
      <c r="Q354" s="60" t="s">
        <v>3828</v>
      </c>
      <c r="R354" s="60" t="s">
        <v>3828</v>
      </c>
      <c r="S354" s="60" t="s">
        <v>3828</v>
      </c>
      <c r="T354" t="s">
        <v>3828</v>
      </c>
    </row>
    <row r="355" spans="1:20" ht="409.6" x14ac:dyDescent="0.2">
      <c r="A355" t="s">
        <v>1291</v>
      </c>
      <c r="B355" t="s">
        <v>1292</v>
      </c>
      <c r="C355" s="60" t="s">
        <v>4660</v>
      </c>
      <c r="D355" s="62" t="s">
        <v>3088</v>
      </c>
      <c r="E355" t="s">
        <v>2815</v>
      </c>
      <c r="F355" t="s">
        <v>3848</v>
      </c>
      <c r="G355" t="s">
        <v>2149</v>
      </c>
      <c r="H355" s="60" t="s">
        <v>4008</v>
      </c>
      <c r="I355" s="60" t="s">
        <v>3089</v>
      </c>
      <c r="J355" t="s">
        <v>4015</v>
      </c>
      <c r="K355" s="60" t="s">
        <v>1295</v>
      </c>
      <c r="L355" t="b">
        <v>1</v>
      </c>
      <c r="M355" t="s">
        <v>1271</v>
      </c>
      <c r="N355" s="60" t="s">
        <v>4661</v>
      </c>
      <c r="O355" s="60" t="s">
        <v>3828</v>
      </c>
      <c r="P355" s="60" t="s">
        <v>2306</v>
      </c>
      <c r="Q355" s="60" t="s">
        <v>3828</v>
      </c>
      <c r="R355" s="60" t="s">
        <v>3828</v>
      </c>
      <c r="S355" s="60" t="s">
        <v>3828</v>
      </c>
      <c r="T355" t="s">
        <v>3828</v>
      </c>
    </row>
    <row r="356" spans="1:20" ht="204" x14ac:dyDescent="0.2">
      <c r="A356" t="s">
        <v>1296</v>
      </c>
      <c r="B356" t="s">
        <v>1297</v>
      </c>
      <c r="C356" s="60" t="s">
        <v>4662</v>
      </c>
      <c r="D356" s="62" t="s">
        <v>3090</v>
      </c>
      <c r="E356" t="s">
        <v>2815</v>
      </c>
      <c r="F356" t="s">
        <v>3848</v>
      </c>
      <c r="G356" t="s">
        <v>2106</v>
      </c>
      <c r="H356" s="60" t="s">
        <v>4008</v>
      </c>
      <c r="I356" s="60" t="s">
        <v>3091</v>
      </c>
      <c r="J356" t="s">
        <v>2299</v>
      </c>
      <c r="K356" s="60" t="s">
        <v>1300</v>
      </c>
      <c r="L356" t="b">
        <v>1</v>
      </c>
      <c r="M356" t="s">
        <v>1271</v>
      </c>
      <c r="N356" s="60" t="s">
        <v>3828</v>
      </c>
      <c r="O356" s="60" t="s">
        <v>3828</v>
      </c>
      <c r="P356" s="60" t="s">
        <v>2348</v>
      </c>
      <c r="Q356" s="60" t="s">
        <v>3828</v>
      </c>
      <c r="R356" s="60" t="s">
        <v>3828</v>
      </c>
      <c r="S356" s="60" t="s">
        <v>3828</v>
      </c>
      <c r="T356" t="s">
        <v>3828</v>
      </c>
    </row>
    <row r="357" spans="1:20" ht="170" x14ac:dyDescent="0.2">
      <c r="A357" t="s">
        <v>1301</v>
      </c>
      <c r="B357" t="s">
        <v>1302</v>
      </c>
      <c r="C357" s="60" t="s">
        <v>4663</v>
      </c>
      <c r="D357" s="62" t="s">
        <v>3092</v>
      </c>
      <c r="E357" t="s">
        <v>2815</v>
      </c>
      <c r="F357" t="s">
        <v>3848</v>
      </c>
      <c r="G357" t="s">
        <v>2111</v>
      </c>
      <c r="H357" s="60" t="s">
        <v>4008</v>
      </c>
      <c r="I357" s="60" t="s">
        <v>3093</v>
      </c>
      <c r="J357" t="s">
        <v>2124</v>
      </c>
      <c r="K357" s="60" t="s">
        <v>4664</v>
      </c>
      <c r="L357" t="b">
        <v>1</v>
      </c>
      <c r="M357" t="s">
        <v>1271</v>
      </c>
      <c r="N357" s="60" t="s">
        <v>2764</v>
      </c>
      <c r="O357" s="60" t="s">
        <v>3828</v>
      </c>
      <c r="P357" s="60" t="s">
        <v>4658</v>
      </c>
      <c r="Q357" s="60" t="s">
        <v>3828</v>
      </c>
      <c r="R357" s="60" t="s">
        <v>3828</v>
      </c>
      <c r="S357" s="60" t="s">
        <v>3828</v>
      </c>
      <c r="T357" t="s">
        <v>3828</v>
      </c>
    </row>
    <row r="358" spans="1:20" ht="255" x14ac:dyDescent="0.2">
      <c r="A358" t="s">
        <v>1305</v>
      </c>
      <c r="B358" t="s">
        <v>1306</v>
      </c>
      <c r="C358" s="60" t="s">
        <v>4665</v>
      </c>
      <c r="D358" s="62" t="s">
        <v>3094</v>
      </c>
      <c r="E358" t="s">
        <v>2815</v>
      </c>
      <c r="F358" t="s">
        <v>3872</v>
      </c>
      <c r="G358" t="s">
        <v>2158</v>
      </c>
      <c r="H358" s="60" t="s">
        <v>4008</v>
      </c>
      <c r="I358" s="60" t="s">
        <v>3095</v>
      </c>
      <c r="J358" t="s">
        <v>2124</v>
      </c>
      <c r="K358" s="60" t="s">
        <v>4666</v>
      </c>
      <c r="L358" t="b">
        <v>1</v>
      </c>
      <c r="M358" t="s">
        <v>1271</v>
      </c>
      <c r="N358" s="60" t="s">
        <v>4667</v>
      </c>
      <c r="O358" s="60" t="s">
        <v>3828</v>
      </c>
      <c r="P358" s="60" t="s">
        <v>2500</v>
      </c>
      <c r="Q358" s="60" t="s">
        <v>3828</v>
      </c>
      <c r="R358" s="60" t="s">
        <v>3828</v>
      </c>
      <c r="S358" s="60" t="s">
        <v>3828</v>
      </c>
      <c r="T358" t="s">
        <v>3828</v>
      </c>
    </row>
    <row r="359" spans="1:20" ht="289" x14ac:dyDescent="0.2">
      <c r="A359" t="s">
        <v>1309</v>
      </c>
      <c r="B359" t="s">
        <v>1310</v>
      </c>
      <c r="C359" s="60" t="s">
        <v>4668</v>
      </c>
      <c r="D359" s="62" t="s">
        <v>3096</v>
      </c>
      <c r="E359" t="s">
        <v>2815</v>
      </c>
      <c r="F359" t="s">
        <v>3848</v>
      </c>
      <c r="G359" t="s">
        <v>2106</v>
      </c>
      <c r="H359" s="60" t="s">
        <v>4008</v>
      </c>
      <c r="I359" s="60" t="s">
        <v>4669</v>
      </c>
      <c r="J359" t="s">
        <v>2124</v>
      </c>
      <c r="K359" s="60" t="s">
        <v>4670</v>
      </c>
      <c r="L359" t="b">
        <v>1</v>
      </c>
      <c r="M359" t="s">
        <v>1271</v>
      </c>
      <c r="N359" s="60" t="s">
        <v>4671</v>
      </c>
      <c r="O359" s="60" t="s">
        <v>3828</v>
      </c>
      <c r="P359" s="60" t="s">
        <v>4658</v>
      </c>
      <c r="Q359" s="60" t="s">
        <v>2650</v>
      </c>
      <c r="R359" s="60" t="s">
        <v>3828</v>
      </c>
      <c r="S359" s="60" t="s">
        <v>3828</v>
      </c>
      <c r="T359" t="s">
        <v>3828</v>
      </c>
    </row>
    <row r="360" spans="1:20" ht="323" x14ac:dyDescent="0.2">
      <c r="A360" t="s">
        <v>1315</v>
      </c>
      <c r="B360" t="s">
        <v>1316</v>
      </c>
      <c r="C360" s="60" t="s">
        <v>4672</v>
      </c>
      <c r="D360" s="62" t="s">
        <v>3097</v>
      </c>
      <c r="E360" t="s">
        <v>3098</v>
      </c>
      <c r="F360" t="s">
        <v>4673</v>
      </c>
      <c r="G360" t="s">
        <v>2106</v>
      </c>
      <c r="H360" s="60" t="s">
        <v>4008</v>
      </c>
      <c r="I360" s="60" t="s">
        <v>3099</v>
      </c>
      <c r="J360" t="s">
        <v>2124</v>
      </c>
      <c r="K360" s="60" t="s">
        <v>4674</v>
      </c>
      <c r="L360" t="b">
        <v>1</v>
      </c>
      <c r="M360" t="s">
        <v>1271</v>
      </c>
      <c r="N360" s="60" t="s">
        <v>4675</v>
      </c>
      <c r="O360" s="60" t="s">
        <v>3828</v>
      </c>
      <c r="P360" s="60" t="s">
        <v>2665</v>
      </c>
      <c r="Q360" s="60" t="s">
        <v>3828</v>
      </c>
      <c r="R360" s="60" t="s">
        <v>3828</v>
      </c>
      <c r="S360" s="60" t="s">
        <v>3828</v>
      </c>
      <c r="T360" t="s">
        <v>3828</v>
      </c>
    </row>
    <row r="361" spans="1:20" ht="255" x14ac:dyDescent="0.2">
      <c r="A361" t="s">
        <v>1319</v>
      </c>
      <c r="B361" t="s">
        <v>1320</v>
      </c>
      <c r="C361" s="60" t="s">
        <v>4676</v>
      </c>
      <c r="D361" s="62" t="s">
        <v>3100</v>
      </c>
      <c r="E361" t="s">
        <v>3101</v>
      </c>
      <c r="F361" t="s">
        <v>4198</v>
      </c>
      <c r="G361" t="s">
        <v>2106</v>
      </c>
      <c r="H361" s="60" t="s">
        <v>4008</v>
      </c>
      <c r="I361" s="60" t="s">
        <v>3102</v>
      </c>
      <c r="J361" t="s">
        <v>2144</v>
      </c>
      <c r="K361" s="60" t="s">
        <v>4641</v>
      </c>
      <c r="L361" t="b">
        <v>1</v>
      </c>
      <c r="M361" t="s">
        <v>1271</v>
      </c>
      <c r="N361" s="60" t="s">
        <v>2566</v>
      </c>
      <c r="O361" s="60" t="s">
        <v>3828</v>
      </c>
      <c r="P361" s="60" t="s">
        <v>2355</v>
      </c>
      <c r="Q361" s="60" t="s">
        <v>3828</v>
      </c>
      <c r="R361" s="60" t="s">
        <v>3828</v>
      </c>
      <c r="S361" s="60" t="s">
        <v>3828</v>
      </c>
      <c r="T361" t="s">
        <v>3828</v>
      </c>
    </row>
    <row r="362" spans="1:20" ht="272" x14ac:dyDescent="0.2">
      <c r="A362" t="s">
        <v>1322</v>
      </c>
      <c r="B362" t="s">
        <v>1323</v>
      </c>
      <c r="C362" s="60" t="s">
        <v>3103</v>
      </c>
      <c r="D362" s="62" t="s">
        <v>3104</v>
      </c>
      <c r="E362" t="s">
        <v>3105</v>
      </c>
      <c r="F362" t="s">
        <v>3872</v>
      </c>
      <c r="G362" t="s">
        <v>2111</v>
      </c>
      <c r="H362" s="60" t="s">
        <v>4008</v>
      </c>
      <c r="I362" s="60" t="s">
        <v>3106</v>
      </c>
      <c r="J362" t="s">
        <v>2124</v>
      </c>
      <c r="K362" s="60" t="s">
        <v>4677</v>
      </c>
      <c r="L362" t="b">
        <v>1</v>
      </c>
      <c r="M362" t="s">
        <v>1271</v>
      </c>
      <c r="N362" s="60" t="s">
        <v>3107</v>
      </c>
      <c r="O362" s="60" t="s">
        <v>3828</v>
      </c>
      <c r="P362" s="60" t="s">
        <v>2309</v>
      </c>
      <c r="Q362" s="60" t="s">
        <v>3828</v>
      </c>
      <c r="R362" s="60" t="s">
        <v>3828</v>
      </c>
      <c r="S362" s="60" t="s">
        <v>3828</v>
      </c>
      <c r="T362" t="s">
        <v>3828</v>
      </c>
    </row>
    <row r="363" spans="1:20" ht="409.6" x14ac:dyDescent="0.2">
      <c r="A363" t="s">
        <v>1325</v>
      </c>
      <c r="B363" t="s">
        <v>1326</v>
      </c>
      <c r="C363" s="60" t="s">
        <v>3108</v>
      </c>
      <c r="D363" s="62" t="s">
        <v>3109</v>
      </c>
      <c r="E363" t="s">
        <v>3110</v>
      </c>
      <c r="F363" t="s">
        <v>3865</v>
      </c>
      <c r="G363" t="s">
        <v>2111</v>
      </c>
      <c r="H363" s="60" t="s">
        <v>4008</v>
      </c>
      <c r="I363" s="60" t="s">
        <v>3111</v>
      </c>
      <c r="J363" t="s">
        <v>2299</v>
      </c>
      <c r="K363" s="60" t="s">
        <v>4678</v>
      </c>
      <c r="L363" t="b">
        <v>1</v>
      </c>
      <c r="M363" t="s">
        <v>1271</v>
      </c>
      <c r="N363" s="60" t="s">
        <v>3828</v>
      </c>
      <c r="O363" s="60" t="s">
        <v>3828</v>
      </c>
      <c r="P363" s="60" t="s">
        <v>2348</v>
      </c>
      <c r="Q363" s="60" t="s">
        <v>3828</v>
      </c>
      <c r="R363" s="60" t="s">
        <v>3828</v>
      </c>
      <c r="S363" s="60" t="s">
        <v>3828</v>
      </c>
      <c r="T363" t="s">
        <v>3828</v>
      </c>
    </row>
    <row r="364" spans="1:20" ht="372" x14ac:dyDescent="0.2">
      <c r="A364" t="s">
        <v>1327</v>
      </c>
      <c r="B364" t="s">
        <v>1328</v>
      </c>
      <c r="C364" s="60" t="s">
        <v>3112</v>
      </c>
      <c r="D364" s="62" t="s">
        <v>3113</v>
      </c>
      <c r="E364" t="s">
        <v>3114</v>
      </c>
      <c r="F364" t="s">
        <v>4507</v>
      </c>
      <c r="G364" t="s">
        <v>2158</v>
      </c>
      <c r="H364" s="60" t="s">
        <v>4679</v>
      </c>
      <c r="I364" s="60" t="s">
        <v>3115</v>
      </c>
      <c r="J364" t="s">
        <v>4680</v>
      </c>
      <c r="K364" s="60" t="s">
        <v>4681</v>
      </c>
      <c r="L364" t="b">
        <v>0</v>
      </c>
      <c r="M364" t="s">
        <v>3828</v>
      </c>
      <c r="N364" s="60" t="s">
        <v>3828</v>
      </c>
      <c r="O364" s="60" t="s">
        <v>3828</v>
      </c>
      <c r="P364" s="60" t="s">
        <v>2500</v>
      </c>
      <c r="Q364" s="60" t="s">
        <v>3828</v>
      </c>
      <c r="R364" s="60" t="s">
        <v>3828</v>
      </c>
      <c r="S364" s="60" t="s">
        <v>3828</v>
      </c>
      <c r="T364" t="s">
        <v>3828</v>
      </c>
    </row>
    <row r="365" spans="1:20" ht="409.6" x14ac:dyDescent="0.2">
      <c r="A365" t="s">
        <v>1332</v>
      </c>
      <c r="B365" t="s">
        <v>1333</v>
      </c>
      <c r="C365" s="60" t="s">
        <v>4682</v>
      </c>
      <c r="D365" s="62" t="s">
        <v>3116</v>
      </c>
      <c r="E365" t="s">
        <v>3114</v>
      </c>
      <c r="F365" t="s">
        <v>3872</v>
      </c>
      <c r="G365" t="s">
        <v>2106</v>
      </c>
      <c r="H365" s="60" t="s">
        <v>4679</v>
      </c>
      <c r="I365" s="60" t="s">
        <v>3117</v>
      </c>
      <c r="J365" t="s">
        <v>2214</v>
      </c>
      <c r="K365" s="60" t="s">
        <v>1334</v>
      </c>
      <c r="L365" t="b">
        <v>1</v>
      </c>
      <c r="M365" t="s">
        <v>1327</v>
      </c>
      <c r="N365" s="60" t="s">
        <v>3828</v>
      </c>
      <c r="O365" s="60" t="s">
        <v>3828</v>
      </c>
      <c r="P365" s="60" t="s">
        <v>2348</v>
      </c>
      <c r="Q365" s="60" t="s">
        <v>3828</v>
      </c>
      <c r="R365" s="60" t="s">
        <v>3828</v>
      </c>
      <c r="S365" s="60" t="s">
        <v>3828</v>
      </c>
      <c r="T365" t="s">
        <v>3828</v>
      </c>
    </row>
    <row r="366" spans="1:20" ht="409.6" x14ac:dyDescent="0.2">
      <c r="A366" t="s">
        <v>1335</v>
      </c>
      <c r="B366" t="s">
        <v>1336</v>
      </c>
      <c r="C366" s="60" t="s">
        <v>4683</v>
      </c>
      <c r="D366" s="62" t="s">
        <v>3118</v>
      </c>
      <c r="E366" t="s">
        <v>3114</v>
      </c>
      <c r="F366" t="s">
        <v>3872</v>
      </c>
      <c r="G366" t="s">
        <v>2119</v>
      </c>
      <c r="H366" s="60" t="s">
        <v>4679</v>
      </c>
      <c r="I366" s="60" t="s">
        <v>3119</v>
      </c>
      <c r="J366" t="s">
        <v>2124</v>
      </c>
      <c r="K366" s="60" t="s">
        <v>4684</v>
      </c>
      <c r="L366" t="b">
        <v>1</v>
      </c>
      <c r="M366" t="s">
        <v>1327</v>
      </c>
      <c r="N366" s="60" t="s">
        <v>4685</v>
      </c>
      <c r="O366" s="60" t="s">
        <v>3828</v>
      </c>
      <c r="P366" s="60" t="s">
        <v>2500</v>
      </c>
      <c r="Q366" s="60" t="s">
        <v>2309</v>
      </c>
      <c r="R366" s="60" t="s">
        <v>3120</v>
      </c>
      <c r="S366" s="60" t="s">
        <v>3828</v>
      </c>
      <c r="T366" t="s">
        <v>3828</v>
      </c>
    </row>
    <row r="367" spans="1:20" ht="409.6" x14ac:dyDescent="0.2">
      <c r="A367" t="s">
        <v>1339</v>
      </c>
      <c r="B367" t="s">
        <v>1340</v>
      </c>
      <c r="C367" s="60" t="s">
        <v>4686</v>
      </c>
      <c r="D367" s="62" t="s">
        <v>3121</v>
      </c>
      <c r="E367" t="s">
        <v>3114</v>
      </c>
      <c r="F367" t="s">
        <v>3848</v>
      </c>
      <c r="G367" t="s">
        <v>2111</v>
      </c>
      <c r="H367" s="60" t="s">
        <v>4679</v>
      </c>
      <c r="I367" s="60" t="s">
        <v>3122</v>
      </c>
      <c r="J367" t="s">
        <v>2214</v>
      </c>
      <c r="K367" s="60" t="s">
        <v>4687</v>
      </c>
      <c r="L367" t="b">
        <v>1</v>
      </c>
      <c r="M367" t="s">
        <v>1327</v>
      </c>
      <c r="N367" s="60" t="s">
        <v>3828</v>
      </c>
      <c r="O367" s="60" t="s">
        <v>3828</v>
      </c>
      <c r="P367" s="60" t="s">
        <v>2348</v>
      </c>
      <c r="Q367" s="60" t="s">
        <v>2306</v>
      </c>
      <c r="R367" s="60" t="s">
        <v>3828</v>
      </c>
      <c r="S367" s="60" t="s">
        <v>3828</v>
      </c>
      <c r="T367" t="s">
        <v>3828</v>
      </c>
    </row>
    <row r="368" spans="1:20" ht="323" x14ac:dyDescent="0.2">
      <c r="A368" t="s">
        <v>1344</v>
      </c>
      <c r="B368" t="s">
        <v>1345</v>
      </c>
      <c r="C368" s="60" t="s">
        <v>3123</v>
      </c>
      <c r="D368" s="62" t="s">
        <v>3124</v>
      </c>
      <c r="E368" t="s">
        <v>3114</v>
      </c>
      <c r="F368" t="s">
        <v>3960</v>
      </c>
      <c r="G368" t="s">
        <v>2111</v>
      </c>
      <c r="H368" s="60" t="s">
        <v>4679</v>
      </c>
      <c r="I368" s="60" t="s">
        <v>3125</v>
      </c>
      <c r="J368" t="s">
        <v>2299</v>
      </c>
      <c r="K368" s="60" t="s">
        <v>4688</v>
      </c>
      <c r="L368" t="b">
        <v>1</v>
      </c>
      <c r="M368" t="s">
        <v>1327</v>
      </c>
      <c r="N368" s="60" t="s">
        <v>4689</v>
      </c>
      <c r="O368" s="60" t="s">
        <v>3828</v>
      </c>
      <c r="P368" s="60" t="s">
        <v>2500</v>
      </c>
      <c r="Q368" s="60" t="s">
        <v>2306</v>
      </c>
      <c r="R368" s="60" t="s">
        <v>3828</v>
      </c>
      <c r="S368" s="60" t="s">
        <v>3828</v>
      </c>
      <c r="T368" t="s">
        <v>3828</v>
      </c>
    </row>
    <row r="369" spans="1:20" ht="409.6" x14ac:dyDescent="0.2">
      <c r="A369" t="s">
        <v>3791</v>
      </c>
      <c r="B369" t="s">
        <v>3792</v>
      </c>
      <c r="C369" s="60" t="s">
        <v>4690</v>
      </c>
      <c r="D369" s="62" t="s">
        <v>4691</v>
      </c>
      <c r="E369" t="s">
        <v>4022</v>
      </c>
      <c r="F369" t="s">
        <v>4007</v>
      </c>
      <c r="G369" t="s">
        <v>2111</v>
      </c>
      <c r="H369" s="60" t="s">
        <v>4679</v>
      </c>
      <c r="I369" s="60"/>
      <c r="J369" t="s">
        <v>4692</v>
      </c>
      <c r="K369" s="60" t="s">
        <v>646</v>
      </c>
      <c r="L369" t="b">
        <v>1</v>
      </c>
      <c r="M369" t="s">
        <v>1327</v>
      </c>
      <c r="N369" s="60" t="s">
        <v>4693</v>
      </c>
      <c r="O369" s="60" t="s">
        <v>3828</v>
      </c>
      <c r="P369" s="60" t="s">
        <v>3828</v>
      </c>
      <c r="Q369" s="60" t="s">
        <v>3828</v>
      </c>
      <c r="R369" s="60" t="s">
        <v>3828</v>
      </c>
      <c r="S369" s="60" t="s">
        <v>3828</v>
      </c>
      <c r="T369" t="s">
        <v>3828</v>
      </c>
    </row>
    <row r="370" spans="1:20" ht="306" x14ac:dyDescent="0.2">
      <c r="A370" t="s">
        <v>1348</v>
      </c>
      <c r="B370" t="s">
        <v>1349</v>
      </c>
      <c r="C370" s="60" t="s">
        <v>3126</v>
      </c>
      <c r="D370" s="62" t="s">
        <v>3127</v>
      </c>
      <c r="E370" t="s">
        <v>3114</v>
      </c>
      <c r="F370" t="s">
        <v>3848</v>
      </c>
      <c r="G370" t="s">
        <v>2158</v>
      </c>
      <c r="H370" s="60" t="s">
        <v>4694</v>
      </c>
      <c r="I370" s="60" t="s">
        <v>3128</v>
      </c>
      <c r="J370" t="s">
        <v>4695</v>
      </c>
      <c r="K370" s="60" t="s">
        <v>4696</v>
      </c>
      <c r="L370" t="b">
        <v>0</v>
      </c>
      <c r="M370" t="s">
        <v>3828</v>
      </c>
      <c r="N370" s="60" t="s">
        <v>3828</v>
      </c>
      <c r="O370" s="60" t="s">
        <v>3828</v>
      </c>
      <c r="P370" s="60" t="s">
        <v>3828</v>
      </c>
      <c r="Q370" s="60" t="s">
        <v>3828</v>
      </c>
      <c r="R370" s="60" t="s">
        <v>3129</v>
      </c>
      <c r="S370" s="60" t="s">
        <v>3828</v>
      </c>
      <c r="T370" t="s">
        <v>3828</v>
      </c>
    </row>
    <row r="371" spans="1:20" ht="409.6" x14ac:dyDescent="0.2">
      <c r="A371" t="s">
        <v>1352</v>
      </c>
      <c r="B371" t="s">
        <v>1353</v>
      </c>
      <c r="C371" s="60" t="s">
        <v>4697</v>
      </c>
      <c r="D371" s="62" t="s">
        <v>3130</v>
      </c>
      <c r="E371" t="s">
        <v>3114</v>
      </c>
      <c r="F371" t="s">
        <v>4556</v>
      </c>
      <c r="G371" t="s">
        <v>3885</v>
      </c>
      <c r="H371" s="60" t="s">
        <v>4694</v>
      </c>
      <c r="I371" s="60" t="s">
        <v>4698</v>
      </c>
      <c r="J371" t="s">
        <v>4699</v>
      </c>
      <c r="K371" s="60" t="s">
        <v>1356</v>
      </c>
      <c r="L371" t="b">
        <v>1</v>
      </c>
      <c r="M371" t="s">
        <v>1348</v>
      </c>
      <c r="N371" s="60" t="s">
        <v>4700</v>
      </c>
      <c r="O371" s="60" t="s">
        <v>3828</v>
      </c>
      <c r="P371" s="60" t="s">
        <v>3828</v>
      </c>
      <c r="Q371" s="60" t="s">
        <v>3828</v>
      </c>
      <c r="R371" s="60" t="s">
        <v>3129</v>
      </c>
      <c r="S371" s="60" t="s">
        <v>3828</v>
      </c>
      <c r="T371" t="s">
        <v>3828</v>
      </c>
    </row>
    <row r="372" spans="1:20" ht="255" x14ac:dyDescent="0.2">
      <c r="A372" t="s">
        <v>1357</v>
      </c>
      <c r="B372" t="s">
        <v>1358</v>
      </c>
      <c r="C372" s="60" t="s">
        <v>3131</v>
      </c>
      <c r="D372" s="62" t="s">
        <v>3132</v>
      </c>
      <c r="E372" t="s">
        <v>3114</v>
      </c>
      <c r="F372" t="s">
        <v>3862</v>
      </c>
      <c r="G372" t="s">
        <v>2158</v>
      </c>
      <c r="H372" s="60" t="s">
        <v>4694</v>
      </c>
      <c r="I372" s="60" t="s">
        <v>3133</v>
      </c>
      <c r="J372" t="s">
        <v>2124</v>
      </c>
      <c r="K372" s="60" t="s">
        <v>4701</v>
      </c>
      <c r="L372" t="b">
        <v>1</v>
      </c>
      <c r="M372" t="s">
        <v>1348</v>
      </c>
      <c r="N372" s="60" t="s">
        <v>4702</v>
      </c>
      <c r="O372" s="60" t="s">
        <v>3828</v>
      </c>
      <c r="P372" s="60" t="s">
        <v>3828</v>
      </c>
      <c r="Q372" s="60" t="s">
        <v>3828</v>
      </c>
      <c r="R372" s="60" t="s">
        <v>3129</v>
      </c>
      <c r="S372" s="60" t="s">
        <v>3828</v>
      </c>
      <c r="T372" t="s">
        <v>3828</v>
      </c>
    </row>
    <row r="373" spans="1:20" ht="409.6" x14ac:dyDescent="0.2">
      <c r="A373" t="s">
        <v>1361</v>
      </c>
      <c r="B373" t="s">
        <v>1362</v>
      </c>
      <c r="C373" s="60" t="s">
        <v>3134</v>
      </c>
      <c r="D373" s="62" t="s">
        <v>3135</v>
      </c>
      <c r="E373" t="s">
        <v>3114</v>
      </c>
      <c r="F373" t="s">
        <v>3891</v>
      </c>
      <c r="G373" t="s">
        <v>2106</v>
      </c>
      <c r="H373" s="60" t="s">
        <v>4694</v>
      </c>
      <c r="I373" s="60" t="s">
        <v>3136</v>
      </c>
      <c r="J373" t="s">
        <v>2124</v>
      </c>
      <c r="K373" s="60" t="s">
        <v>4703</v>
      </c>
      <c r="L373" t="b">
        <v>1</v>
      </c>
      <c r="M373" t="s">
        <v>1348</v>
      </c>
      <c r="N373" s="60" t="s">
        <v>4704</v>
      </c>
      <c r="O373" s="60" t="s">
        <v>3137</v>
      </c>
      <c r="P373" s="60" t="s">
        <v>3828</v>
      </c>
      <c r="Q373" s="60" t="s">
        <v>3828</v>
      </c>
      <c r="R373" s="60" t="s">
        <v>3129</v>
      </c>
      <c r="S373" s="60" t="s">
        <v>3828</v>
      </c>
      <c r="T373" t="s">
        <v>3828</v>
      </c>
    </row>
    <row r="374" spans="1:20" ht="272" x14ac:dyDescent="0.2">
      <c r="A374" t="s">
        <v>1364</v>
      </c>
      <c r="B374" t="s">
        <v>1365</v>
      </c>
      <c r="C374" s="60" t="s">
        <v>3138</v>
      </c>
      <c r="D374" s="62" t="s">
        <v>3139</v>
      </c>
      <c r="E374" t="s">
        <v>3114</v>
      </c>
      <c r="F374" t="s">
        <v>4556</v>
      </c>
      <c r="G374" t="s">
        <v>2149</v>
      </c>
      <c r="H374" s="60" t="s">
        <v>4694</v>
      </c>
      <c r="I374" s="60" t="s">
        <v>3141</v>
      </c>
      <c r="J374" t="s">
        <v>4705</v>
      </c>
      <c r="K374" s="60" t="s">
        <v>1367</v>
      </c>
      <c r="L374" t="b">
        <v>1</v>
      </c>
      <c r="M374" t="s">
        <v>1348</v>
      </c>
      <c r="N374" s="60" t="s">
        <v>4706</v>
      </c>
      <c r="O374" s="60" t="s">
        <v>3828</v>
      </c>
      <c r="P374" s="60" t="s">
        <v>3828</v>
      </c>
      <c r="Q374" s="60" t="s">
        <v>3828</v>
      </c>
      <c r="R374" s="60" t="s">
        <v>3129</v>
      </c>
      <c r="S374" s="60" t="s">
        <v>3828</v>
      </c>
      <c r="T374" t="s">
        <v>3828</v>
      </c>
    </row>
    <row r="375" spans="1:20" ht="306" x14ac:dyDescent="0.2">
      <c r="A375" t="s">
        <v>1368</v>
      </c>
      <c r="B375" t="s">
        <v>1369</v>
      </c>
      <c r="C375" s="60" t="s">
        <v>3142</v>
      </c>
      <c r="D375" s="62" t="s">
        <v>3143</v>
      </c>
      <c r="E375" t="s">
        <v>2852</v>
      </c>
      <c r="F375" t="s">
        <v>3872</v>
      </c>
      <c r="G375" t="s">
        <v>2149</v>
      </c>
      <c r="H375" s="60" t="s">
        <v>3849</v>
      </c>
      <c r="I375" s="60" t="s">
        <v>3144</v>
      </c>
      <c r="J375" t="s">
        <v>4189</v>
      </c>
      <c r="K375" s="60" t="s">
        <v>4707</v>
      </c>
      <c r="L375" t="b">
        <v>0</v>
      </c>
      <c r="M375" t="s">
        <v>3828</v>
      </c>
      <c r="N375" s="60" t="s">
        <v>3906</v>
      </c>
      <c r="O375" s="60" t="s">
        <v>3828</v>
      </c>
      <c r="P375" s="60" t="s">
        <v>3828</v>
      </c>
      <c r="Q375" s="60" t="s">
        <v>3828</v>
      </c>
      <c r="R375" s="60" t="s">
        <v>3828</v>
      </c>
      <c r="S375" s="60" t="s">
        <v>3828</v>
      </c>
      <c r="T375" t="s">
        <v>3828</v>
      </c>
    </row>
    <row r="376" spans="1:20" ht="255" x14ac:dyDescent="0.2">
      <c r="A376" t="s">
        <v>1373</v>
      </c>
      <c r="B376" t="s">
        <v>1374</v>
      </c>
      <c r="C376" s="60" t="s">
        <v>3145</v>
      </c>
      <c r="D376" s="62" t="s">
        <v>3146</v>
      </c>
      <c r="E376" t="s">
        <v>2852</v>
      </c>
      <c r="F376" t="s">
        <v>4708</v>
      </c>
      <c r="G376" t="s">
        <v>2158</v>
      </c>
      <c r="H376" s="60" t="s">
        <v>3849</v>
      </c>
      <c r="I376" s="60" t="s">
        <v>3147</v>
      </c>
      <c r="J376" t="s">
        <v>4486</v>
      </c>
      <c r="K376" s="60" t="s">
        <v>4709</v>
      </c>
      <c r="L376" t="b">
        <v>1</v>
      </c>
      <c r="M376" t="s">
        <v>1368</v>
      </c>
      <c r="N376" s="60" t="s">
        <v>4710</v>
      </c>
      <c r="O376" s="60" t="s">
        <v>3148</v>
      </c>
      <c r="P376" s="60" t="s">
        <v>3828</v>
      </c>
      <c r="Q376" s="60" t="s">
        <v>3828</v>
      </c>
      <c r="R376" s="60" t="s">
        <v>3828</v>
      </c>
      <c r="S376" s="60" t="s">
        <v>3828</v>
      </c>
      <c r="T376" t="s">
        <v>3828</v>
      </c>
    </row>
    <row r="377" spans="1:20" ht="170" x14ac:dyDescent="0.2">
      <c r="A377" t="s">
        <v>1377</v>
      </c>
      <c r="B377" t="s">
        <v>1378</v>
      </c>
      <c r="C377" s="60" t="s">
        <v>3149</v>
      </c>
      <c r="D377" s="62" t="s">
        <v>3150</v>
      </c>
      <c r="E377" t="s">
        <v>2852</v>
      </c>
      <c r="F377" t="s">
        <v>3862</v>
      </c>
      <c r="G377" t="s">
        <v>2106</v>
      </c>
      <c r="H377" s="60" t="s">
        <v>3849</v>
      </c>
      <c r="I377" s="60" t="s">
        <v>3151</v>
      </c>
      <c r="J377" t="s">
        <v>2124</v>
      </c>
      <c r="K377" s="60" t="s">
        <v>4711</v>
      </c>
      <c r="L377" t="b">
        <v>1</v>
      </c>
      <c r="M377" t="s">
        <v>1368</v>
      </c>
      <c r="N377" s="60" t="s">
        <v>3152</v>
      </c>
      <c r="O377" s="60" t="s">
        <v>3153</v>
      </c>
      <c r="P377" s="60" t="s">
        <v>3828</v>
      </c>
      <c r="Q377" s="60" t="s">
        <v>3828</v>
      </c>
      <c r="R377" s="60" t="s">
        <v>3828</v>
      </c>
      <c r="S377" s="60" t="s">
        <v>3828</v>
      </c>
      <c r="T377" t="s">
        <v>3828</v>
      </c>
    </row>
    <row r="378" spans="1:20" ht="119" x14ac:dyDescent="0.2">
      <c r="A378" t="s">
        <v>1382</v>
      </c>
      <c r="B378" t="s">
        <v>1383</v>
      </c>
      <c r="C378" s="60" t="s">
        <v>4712</v>
      </c>
      <c r="D378" s="62" t="s">
        <v>3154</v>
      </c>
      <c r="E378" t="s">
        <v>2852</v>
      </c>
      <c r="F378" t="s">
        <v>3848</v>
      </c>
      <c r="G378" t="s">
        <v>2106</v>
      </c>
      <c r="H378" s="60" t="s">
        <v>3849</v>
      </c>
      <c r="I378" s="60" t="s">
        <v>3155</v>
      </c>
      <c r="J378" t="s">
        <v>2214</v>
      </c>
      <c r="K378" s="60" t="s">
        <v>3870</v>
      </c>
      <c r="L378" t="b">
        <v>1</v>
      </c>
      <c r="M378" t="s">
        <v>1368</v>
      </c>
      <c r="N378" s="60" t="s">
        <v>3828</v>
      </c>
      <c r="O378" s="60" t="s">
        <v>3828</v>
      </c>
      <c r="P378" s="60" t="s">
        <v>2348</v>
      </c>
      <c r="Q378" s="60" t="s">
        <v>3828</v>
      </c>
      <c r="R378" s="60" t="s">
        <v>3828</v>
      </c>
      <c r="S378" s="60" t="s">
        <v>3828</v>
      </c>
      <c r="T378" t="s">
        <v>3828</v>
      </c>
    </row>
    <row r="379" spans="1:20" ht="404" x14ac:dyDescent="0.2">
      <c r="A379" t="s">
        <v>1385</v>
      </c>
      <c r="B379" t="s">
        <v>1386</v>
      </c>
      <c r="C379" s="60" t="s">
        <v>4713</v>
      </c>
      <c r="D379" s="62" t="s">
        <v>3156</v>
      </c>
      <c r="E379" t="s">
        <v>2852</v>
      </c>
      <c r="F379" t="s">
        <v>4714</v>
      </c>
      <c r="G379" t="s">
        <v>2106</v>
      </c>
      <c r="H379" s="60" t="s">
        <v>3849</v>
      </c>
      <c r="I379" s="60" t="s">
        <v>4715</v>
      </c>
      <c r="J379" t="s">
        <v>3876</v>
      </c>
      <c r="K379" s="60" t="s">
        <v>101</v>
      </c>
      <c r="L379" t="b">
        <v>1</v>
      </c>
      <c r="M379" t="s">
        <v>1368</v>
      </c>
      <c r="N379" s="60" t="s">
        <v>4716</v>
      </c>
      <c r="O379" s="60" t="s">
        <v>3828</v>
      </c>
      <c r="P379" s="60" t="s">
        <v>3828</v>
      </c>
      <c r="Q379" s="60" t="s">
        <v>3828</v>
      </c>
      <c r="R379" s="60" t="s">
        <v>3828</v>
      </c>
      <c r="S379" s="60" t="s">
        <v>3828</v>
      </c>
      <c r="T379" t="s">
        <v>3828</v>
      </c>
    </row>
    <row r="380" spans="1:20" ht="340" x14ac:dyDescent="0.2">
      <c r="A380" t="s">
        <v>1389</v>
      </c>
      <c r="B380" t="s">
        <v>1390</v>
      </c>
      <c r="C380" s="60" t="s">
        <v>4717</v>
      </c>
      <c r="D380" s="62" t="s">
        <v>3157</v>
      </c>
      <c r="E380" t="s">
        <v>2122</v>
      </c>
      <c r="F380" t="s">
        <v>4718</v>
      </c>
      <c r="G380" t="s">
        <v>2263</v>
      </c>
      <c r="H380" s="60" t="s">
        <v>3849</v>
      </c>
      <c r="I380" s="60" t="s">
        <v>3158</v>
      </c>
      <c r="J380" t="s">
        <v>2980</v>
      </c>
      <c r="K380" s="60" t="s">
        <v>1393</v>
      </c>
      <c r="L380" t="b">
        <v>1</v>
      </c>
      <c r="M380" t="s">
        <v>1368</v>
      </c>
      <c r="N380" s="60" t="s">
        <v>2321</v>
      </c>
      <c r="O380" s="60" t="s">
        <v>3828</v>
      </c>
      <c r="P380" s="60" t="s">
        <v>3828</v>
      </c>
      <c r="Q380" s="60" t="s">
        <v>3828</v>
      </c>
      <c r="R380" s="60" t="s">
        <v>3828</v>
      </c>
      <c r="S380" s="60" t="s">
        <v>3828</v>
      </c>
      <c r="T380" t="s">
        <v>3828</v>
      </c>
    </row>
    <row r="381" spans="1:20" ht="306" x14ac:dyDescent="0.2">
      <c r="A381" t="s">
        <v>1394</v>
      </c>
      <c r="B381" t="s">
        <v>1395</v>
      </c>
      <c r="C381" s="60" t="s">
        <v>3159</v>
      </c>
      <c r="D381" s="62" t="s">
        <v>3160</v>
      </c>
      <c r="E381" t="s">
        <v>2122</v>
      </c>
      <c r="F381" t="s">
        <v>3201</v>
      </c>
      <c r="G381" t="s">
        <v>2111</v>
      </c>
      <c r="H381" s="60" t="s">
        <v>3849</v>
      </c>
      <c r="I381" s="60" t="s">
        <v>3161</v>
      </c>
      <c r="J381" t="s">
        <v>2124</v>
      </c>
      <c r="K381" s="60" t="s">
        <v>3870</v>
      </c>
      <c r="L381" t="b">
        <v>1</v>
      </c>
      <c r="M381" t="s">
        <v>1368</v>
      </c>
      <c r="N381" s="60" t="s">
        <v>3828</v>
      </c>
      <c r="O381" s="60" t="s">
        <v>3828</v>
      </c>
      <c r="P381" s="60" t="s">
        <v>2348</v>
      </c>
      <c r="Q381" s="60" t="s">
        <v>3828</v>
      </c>
      <c r="R381" s="60" t="s">
        <v>3828</v>
      </c>
      <c r="S381" s="60" t="s">
        <v>3828</v>
      </c>
      <c r="T381" t="s">
        <v>3828</v>
      </c>
    </row>
    <row r="382" spans="1:20" ht="153" x14ac:dyDescent="0.2">
      <c r="A382" t="s">
        <v>1398</v>
      </c>
      <c r="B382" t="s">
        <v>1399</v>
      </c>
      <c r="C382" s="60" t="s">
        <v>3162</v>
      </c>
      <c r="D382" s="62" t="s">
        <v>3163</v>
      </c>
      <c r="E382" t="s">
        <v>2527</v>
      </c>
      <c r="F382" t="s">
        <v>3891</v>
      </c>
      <c r="G382" t="s">
        <v>2158</v>
      </c>
      <c r="H382" s="60" t="s">
        <v>3849</v>
      </c>
      <c r="I382" s="60" t="s">
        <v>3164</v>
      </c>
      <c r="J382" t="s">
        <v>2360</v>
      </c>
      <c r="K382" s="60" t="s">
        <v>4719</v>
      </c>
      <c r="L382" t="b">
        <v>1</v>
      </c>
      <c r="M382" t="s">
        <v>1368</v>
      </c>
      <c r="N382" s="60" t="s">
        <v>4720</v>
      </c>
      <c r="O382" s="60" t="s">
        <v>3828</v>
      </c>
      <c r="P382" s="60" t="s">
        <v>3828</v>
      </c>
      <c r="Q382" s="60" t="s">
        <v>3828</v>
      </c>
      <c r="R382" s="60" t="s">
        <v>3828</v>
      </c>
      <c r="S382" s="60" t="s">
        <v>3828</v>
      </c>
      <c r="T382" t="s">
        <v>3828</v>
      </c>
    </row>
    <row r="383" spans="1:20" ht="221" x14ac:dyDescent="0.2">
      <c r="A383" t="s">
        <v>3793</v>
      </c>
      <c r="B383" t="s">
        <v>3794</v>
      </c>
      <c r="C383" s="60" t="s">
        <v>4721</v>
      </c>
      <c r="D383" s="62" t="s">
        <v>4722</v>
      </c>
      <c r="E383" t="s">
        <v>3973</v>
      </c>
      <c r="F383" t="s">
        <v>4723</v>
      </c>
      <c r="G383" t="s">
        <v>2111</v>
      </c>
      <c r="H383" s="60" t="s">
        <v>3849</v>
      </c>
      <c r="I383" s="60"/>
      <c r="J383" t="s">
        <v>4724</v>
      </c>
      <c r="K383" s="60" t="s">
        <v>227</v>
      </c>
      <c r="L383" t="b">
        <v>1</v>
      </c>
      <c r="M383" t="s">
        <v>1368</v>
      </c>
      <c r="N383" s="60" t="s">
        <v>4725</v>
      </c>
      <c r="O383" s="60" t="s">
        <v>3828</v>
      </c>
      <c r="P383" s="60" t="s">
        <v>3828</v>
      </c>
      <c r="Q383" s="60" t="s">
        <v>3828</v>
      </c>
      <c r="R383" s="60" t="s">
        <v>3828</v>
      </c>
      <c r="S383" s="60" t="s">
        <v>3828</v>
      </c>
      <c r="T383" t="s">
        <v>3828</v>
      </c>
    </row>
    <row r="384" spans="1:20" ht="272" x14ac:dyDescent="0.2">
      <c r="A384" t="s">
        <v>1402</v>
      </c>
      <c r="B384" t="s">
        <v>1403</v>
      </c>
      <c r="C384" s="60" t="s">
        <v>3165</v>
      </c>
      <c r="D384" s="62" t="s">
        <v>3166</v>
      </c>
      <c r="E384" t="s">
        <v>2231</v>
      </c>
      <c r="F384" t="s">
        <v>3953</v>
      </c>
      <c r="G384" t="s">
        <v>2106</v>
      </c>
      <c r="H384" s="60" t="s">
        <v>3881</v>
      </c>
      <c r="I384" s="60" t="s">
        <v>3167</v>
      </c>
      <c r="J384" t="s">
        <v>3887</v>
      </c>
      <c r="K384" s="60" t="s">
        <v>4726</v>
      </c>
      <c r="L384" t="b">
        <v>0</v>
      </c>
      <c r="M384" t="s">
        <v>3828</v>
      </c>
      <c r="N384" s="60" t="s">
        <v>3828</v>
      </c>
      <c r="O384" s="60" t="s">
        <v>3828</v>
      </c>
      <c r="P384" s="60" t="s">
        <v>3828</v>
      </c>
      <c r="Q384" s="60" t="s">
        <v>3828</v>
      </c>
      <c r="R384" s="60" t="s">
        <v>4727</v>
      </c>
      <c r="S384" s="60" t="s">
        <v>3828</v>
      </c>
      <c r="T384" t="s">
        <v>3828</v>
      </c>
    </row>
    <row r="385" spans="1:20" ht="409.6" x14ac:dyDescent="0.2">
      <c r="A385" t="s">
        <v>1407</v>
      </c>
      <c r="B385" t="s">
        <v>1408</v>
      </c>
      <c r="C385" s="60" t="s">
        <v>4728</v>
      </c>
      <c r="D385" s="62" t="s">
        <v>3168</v>
      </c>
      <c r="E385" t="s">
        <v>2231</v>
      </c>
      <c r="F385" t="s">
        <v>3960</v>
      </c>
      <c r="G385" t="s">
        <v>2158</v>
      </c>
      <c r="H385" s="60" t="s">
        <v>3881</v>
      </c>
      <c r="I385" s="60" t="s">
        <v>3169</v>
      </c>
      <c r="J385" t="s">
        <v>2299</v>
      </c>
      <c r="K385" s="60" t="s">
        <v>4729</v>
      </c>
      <c r="L385" t="b">
        <v>1</v>
      </c>
      <c r="M385" t="s">
        <v>1402</v>
      </c>
      <c r="N385" s="60" t="s">
        <v>4730</v>
      </c>
      <c r="O385" s="60" t="s">
        <v>3828</v>
      </c>
      <c r="P385" s="60" t="s">
        <v>3828</v>
      </c>
      <c r="Q385" s="60" t="s">
        <v>3828</v>
      </c>
      <c r="R385" s="60" t="s">
        <v>4731</v>
      </c>
      <c r="S385" s="60" t="s">
        <v>3828</v>
      </c>
      <c r="T385" t="s">
        <v>3828</v>
      </c>
    </row>
    <row r="386" spans="1:20" ht="221" x14ac:dyDescent="0.2">
      <c r="A386" t="s">
        <v>1410</v>
      </c>
      <c r="B386" t="s">
        <v>1411</v>
      </c>
      <c r="C386" s="60" t="s">
        <v>4732</v>
      </c>
      <c r="D386" s="62" t="s">
        <v>3170</v>
      </c>
      <c r="E386" t="s">
        <v>2231</v>
      </c>
      <c r="F386" t="s">
        <v>4733</v>
      </c>
      <c r="G386" t="s">
        <v>2106</v>
      </c>
      <c r="H386" s="60" t="s">
        <v>3881</v>
      </c>
      <c r="I386" s="60" t="s">
        <v>3171</v>
      </c>
      <c r="J386" t="s">
        <v>3993</v>
      </c>
      <c r="K386" s="60" t="s">
        <v>218</v>
      </c>
      <c r="L386" t="b">
        <v>1</v>
      </c>
      <c r="M386" t="s">
        <v>1402</v>
      </c>
      <c r="N386" s="60" t="s">
        <v>3828</v>
      </c>
      <c r="O386" s="60" t="s">
        <v>3828</v>
      </c>
      <c r="P386" s="60" t="s">
        <v>3828</v>
      </c>
      <c r="Q386" s="60" t="s">
        <v>3828</v>
      </c>
      <c r="R386" s="60" t="s">
        <v>3120</v>
      </c>
      <c r="S386" s="60" t="s">
        <v>3828</v>
      </c>
      <c r="T386" t="s">
        <v>3828</v>
      </c>
    </row>
    <row r="387" spans="1:20" ht="409.6" x14ac:dyDescent="0.2">
      <c r="A387" t="s">
        <v>1412</v>
      </c>
      <c r="B387" t="s">
        <v>1413</v>
      </c>
      <c r="C387" s="60" t="s">
        <v>3172</v>
      </c>
      <c r="D387" s="62" t="s">
        <v>3173</v>
      </c>
      <c r="E387" t="s">
        <v>2231</v>
      </c>
      <c r="F387" t="s">
        <v>3953</v>
      </c>
      <c r="G387" t="s">
        <v>2111</v>
      </c>
      <c r="H387" s="60" t="s">
        <v>3881</v>
      </c>
      <c r="I387" s="60" t="s">
        <v>3174</v>
      </c>
      <c r="J387" t="s">
        <v>2124</v>
      </c>
      <c r="K387" s="60" t="s">
        <v>4734</v>
      </c>
      <c r="L387" t="b">
        <v>1</v>
      </c>
      <c r="M387" t="s">
        <v>1402</v>
      </c>
      <c r="N387" s="60" t="s">
        <v>3175</v>
      </c>
      <c r="O387" s="60" t="s">
        <v>3828</v>
      </c>
      <c r="P387" s="60" t="s">
        <v>3828</v>
      </c>
      <c r="Q387" s="60" t="s">
        <v>3828</v>
      </c>
      <c r="R387" s="60" t="s">
        <v>4735</v>
      </c>
      <c r="S387" s="60" t="s">
        <v>3828</v>
      </c>
      <c r="T387" t="s">
        <v>3828</v>
      </c>
    </row>
    <row r="388" spans="1:20" ht="409.6" x14ac:dyDescent="0.2">
      <c r="A388" t="s">
        <v>1417</v>
      </c>
      <c r="B388" t="s">
        <v>1418</v>
      </c>
      <c r="C388" s="60" t="s">
        <v>3176</v>
      </c>
      <c r="D388" s="62" t="s">
        <v>3177</v>
      </c>
      <c r="E388" t="s">
        <v>2133</v>
      </c>
      <c r="F388" t="s">
        <v>4605</v>
      </c>
      <c r="G388" t="s">
        <v>2158</v>
      </c>
      <c r="H388" s="60" t="s">
        <v>3881</v>
      </c>
      <c r="I388" s="60" t="s">
        <v>3178</v>
      </c>
      <c r="J388" t="s">
        <v>3847</v>
      </c>
      <c r="K388" s="60" t="s">
        <v>4736</v>
      </c>
      <c r="L388" t="b">
        <v>1</v>
      </c>
      <c r="M388" t="s">
        <v>1402</v>
      </c>
      <c r="N388" s="60" t="s">
        <v>4737</v>
      </c>
      <c r="O388" s="60" t="s">
        <v>3828</v>
      </c>
      <c r="P388" s="60" t="s">
        <v>3828</v>
      </c>
      <c r="Q388" s="60" t="s">
        <v>3828</v>
      </c>
      <c r="R388" s="60" t="s">
        <v>3179</v>
      </c>
      <c r="S388" s="60" t="s">
        <v>3828</v>
      </c>
      <c r="T388" t="s">
        <v>3828</v>
      </c>
    </row>
    <row r="389" spans="1:20" ht="289" x14ac:dyDescent="0.2">
      <c r="A389" t="s">
        <v>1420</v>
      </c>
      <c r="B389" t="s">
        <v>1421</v>
      </c>
      <c r="C389" s="60" t="s">
        <v>4738</v>
      </c>
      <c r="D389" s="62" t="s">
        <v>3180</v>
      </c>
      <c r="E389" t="s">
        <v>3181</v>
      </c>
      <c r="F389" t="s">
        <v>4739</v>
      </c>
      <c r="G389" t="s">
        <v>2106</v>
      </c>
      <c r="H389" s="60" t="s">
        <v>3881</v>
      </c>
      <c r="I389" s="60" t="s">
        <v>4740</v>
      </c>
      <c r="J389" t="s">
        <v>2124</v>
      </c>
      <c r="K389" s="60" t="s">
        <v>3780</v>
      </c>
      <c r="L389" t="b">
        <v>1</v>
      </c>
      <c r="M389" t="s">
        <v>1402</v>
      </c>
      <c r="N389" s="60" t="s">
        <v>3182</v>
      </c>
      <c r="O389" s="60" t="s">
        <v>3828</v>
      </c>
      <c r="P389" s="60" t="s">
        <v>3828</v>
      </c>
      <c r="Q389" s="60" t="s">
        <v>3828</v>
      </c>
      <c r="R389" s="60" t="s">
        <v>4731</v>
      </c>
      <c r="S389" s="60" t="s">
        <v>3828</v>
      </c>
      <c r="T389" t="s">
        <v>3828</v>
      </c>
    </row>
    <row r="390" spans="1:20" ht="409.6" x14ac:dyDescent="0.2">
      <c r="A390" t="s">
        <v>1422</v>
      </c>
      <c r="B390" t="s">
        <v>1423</v>
      </c>
      <c r="C390" s="60" t="s">
        <v>3183</v>
      </c>
      <c r="D390" s="62" t="s">
        <v>3184</v>
      </c>
      <c r="E390" t="s">
        <v>3185</v>
      </c>
      <c r="F390" t="s">
        <v>3953</v>
      </c>
      <c r="G390" t="s">
        <v>2111</v>
      </c>
      <c r="H390" s="60" t="s">
        <v>3881</v>
      </c>
      <c r="I390" s="60" t="s">
        <v>3186</v>
      </c>
      <c r="J390" t="s">
        <v>2160</v>
      </c>
      <c r="K390" s="60" t="s">
        <v>4636</v>
      </c>
      <c r="L390" t="b">
        <v>1</v>
      </c>
      <c r="M390" t="s">
        <v>1402</v>
      </c>
      <c r="N390" s="60" t="s">
        <v>3187</v>
      </c>
      <c r="O390" s="60" t="s">
        <v>3828</v>
      </c>
      <c r="P390" s="60" t="s">
        <v>3828</v>
      </c>
      <c r="Q390" s="60" t="s">
        <v>3828</v>
      </c>
      <c r="R390" s="60" t="s">
        <v>4741</v>
      </c>
      <c r="S390" s="60" t="s">
        <v>3828</v>
      </c>
      <c r="T390" t="s">
        <v>3828</v>
      </c>
    </row>
    <row r="391" spans="1:20" ht="255" x14ac:dyDescent="0.2">
      <c r="A391" t="s">
        <v>1425</v>
      </c>
      <c r="B391" t="s">
        <v>1426</v>
      </c>
      <c r="C391" s="60" t="s">
        <v>4742</v>
      </c>
      <c r="D391" s="62" t="s">
        <v>3188</v>
      </c>
      <c r="E391" t="s">
        <v>2122</v>
      </c>
      <c r="F391" t="s">
        <v>4007</v>
      </c>
      <c r="G391" t="s">
        <v>2106</v>
      </c>
      <c r="H391" s="60" t="s">
        <v>4326</v>
      </c>
      <c r="I391" s="60" t="s">
        <v>3189</v>
      </c>
      <c r="J391" t="s">
        <v>3847</v>
      </c>
      <c r="K391" s="60" t="s">
        <v>4743</v>
      </c>
      <c r="L391" t="b">
        <v>0</v>
      </c>
      <c r="M391" t="s">
        <v>3828</v>
      </c>
      <c r="N391" s="60" t="s">
        <v>3190</v>
      </c>
      <c r="O391" s="60" t="s">
        <v>3828</v>
      </c>
      <c r="P391" s="60" t="s">
        <v>3828</v>
      </c>
      <c r="Q391" s="60" t="s">
        <v>3828</v>
      </c>
      <c r="R391" s="60" t="s">
        <v>3828</v>
      </c>
      <c r="S391" s="60" t="s">
        <v>3828</v>
      </c>
      <c r="T391" t="s">
        <v>3828</v>
      </c>
    </row>
    <row r="392" spans="1:20" ht="85" x14ac:dyDescent="0.2">
      <c r="A392" t="s">
        <v>1429</v>
      </c>
      <c r="B392" t="s">
        <v>1430</v>
      </c>
      <c r="C392" s="60" t="s">
        <v>4744</v>
      </c>
      <c r="D392" s="62" t="s">
        <v>3191</v>
      </c>
      <c r="E392" t="s">
        <v>2122</v>
      </c>
      <c r="F392" t="s">
        <v>4745</v>
      </c>
      <c r="G392" t="s">
        <v>2106</v>
      </c>
      <c r="H392" s="60" t="s">
        <v>3849</v>
      </c>
      <c r="I392" s="60" t="s">
        <v>3192</v>
      </c>
      <c r="J392" t="s">
        <v>3924</v>
      </c>
      <c r="K392" s="60" t="s">
        <v>4746</v>
      </c>
      <c r="L392" t="b">
        <v>0</v>
      </c>
      <c r="M392" t="s">
        <v>3828</v>
      </c>
      <c r="N392" s="60" t="s">
        <v>3828</v>
      </c>
      <c r="O392" s="60" t="s">
        <v>3828</v>
      </c>
      <c r="P392" s="60" t="s">
        <v>3828</v>
      </c>
      <c r="Q392" s="60" t="s">
        <v>3828</v>
      </c>
      <c r="R392" s="60" t="s">
        <v>3828</v>
      </c>
      <c r="S392" s="60" t="s">
        <v>3828</v>
      </c>
      <c r="T392" t="s">
        <v>3828</v>
      </c>
    </row>
    <row r="393" spans="1:20" ht="323" x14ac:dyDescent="0.2">
      <c r="A393" t="s">
        <v>1433</v>
      </c>
      <c r="B393" t="s">
        <v>1434</v>
      </c>
      <c r="C393" s="60" t="s">
        <v>4747</v>
      </c>
      <c r="D393" s="62" t="s">
        <v>3193</v>
      </c>
      <c r="E393" t="s">
        <v>3194</v>
      </c>
      <c r="F393" t="s">
        <v>3848</v>
      </c>
      <c r="G393" t="s">
        <v>2106</v>
      </c>
      <c r="H393" s="60" t="s">
        <v>3849</v>
      </c>
      <c r="I393" s="60" t="s">
        <v>3195</v>
      </c>
      <c r="J393" t="s">
        <v>2299</v>
      </c>
      <c r="K393" s="60" t="s">
        <v>4748</v>
      </c>
      <c r="L393" t="b">
        <v>1</v>
      </c>
      <c r="M393" t="s">
        <v>1429</v>
      </c>
      <c r="N393" s="60" t="s">
        <v>3828</v>
      </c>
      <c r="O393" s="60" t="s">
        <v>3828</v>
      </c>
      <c r="P393" s="60" t="s">
        <v>3828</v>
      </c>
      <c r="Q393" s="60" t="s">
        <v>3828</v>
      </c>
      <c r="R393" s="60" t="s">
        <v>3828</v>
      </c>
      <c r="S393" s="60" t="s">
        <v>3828</v>
      </c>
      <c r="T393" t="s">
        <v>3828</v>
      </c>
    </row>
    <row r="394" spans="1:20" ht="204" x14ac:dyDescent="0.2">
      <c r="A394" t="s">
        <v>1436</v>
      </c>
      <c r="B394" t="s">
        <v>1437</v>
      </c>
      <c r="C394" s="60" t="s">
        <v>4749</v>
      </c>
      <c r="D394" s="62" t="s">
        <v>3196</v>
      </c>
      <c r="E394" t="s">
        <v>3194</v>
      </c>
      <c r="F394" t="s">
        <v>3848</v>
      </c>
      <c r="G394" t="s">
        <v>2106</v>
      </c>
      <c r="H394" s="60" t="s">
        <v>3849</v>
      </c>
      <c r="I394" s="60" t="s">
        <v>3197</v>
      </c>
      <c r="J394" t="s">
        <v>2214</v>
      </c>
      <c r="K394" s="60" t="s">
        <v>1438</v>
      </c>
      <c r="L394" t="b">
        <v>1</v>
      </c>
      <c r="M394" t="s">
        <v>1429</v>
      </c>
      <c r="N394" s="60" t="s">
        <v>3828</v>
      </c>
      <c r="O394" s="60" t="s">
        <v>3828</v>
      </c>
      <c r="P394" s="60" t="s">
        <v>2306</v>
      </c>
      <c r="Q394" s="60" t="s">
        <v>3828</v>
      </c>
      <c r="R394" s="60" t="s">
        <v>3828</v>
      </c>
      <c r="S394" s="60" t="s">
        <v>3828</v>
      </c>
      <c r="T394" t="s">
        <v>3828</v>
      </c>
    </row>
    <row r="395" spans="1:20" ht="409.6" x14ac:dyDescent="0.2">
      <c r="A395" t="s">
        <v>1439</v>
      </c>
      <c r="B395" t="s">
        <v>1440</v>
      </c>
      <c r="C395" s="60" t="s">
        <v>4750</v>
      </c>
      <c r="D395" s="62" t="s">
        <v>3198</v>
      </c>
      <c r="E395" t="s">
        <v>3194</v>
      </c>
      <c r="F395" t="s">
        <v>3848</v>
      </c>
      <c r="G395" t="s">
        <v>2106</v>
      </c>
      <c r="H395" s="60" t="s">
        <v>3849</v>
      </c>
      <c r="I395" s="60" t="s">
        <v>3199</v>
      </c>
      <c r="J395" t="s">
        <v>3847</v>
      </c>
      <c r="K395" s="60" t="s">
        <v>4751</v>
      </c>
      <c r="L395" t="b">
        <v>1</v>
      </c>
      <c r="M395" t="s">
        <v>1429</v>
      </c>
      <c r="N395" s="60" t="s">
        <v>4752</v>
      </c>
      <c r="O395" s="60" t="s">
        <v>3828</v>
      </c>
      <c r="P395" s="60" t="s">
        <v>2348</v>
      </c>
      <c r="Q395" s="60" t="s">
        <v>3828</v>
      </c>
      <c r="R395" s="60" t="s">
        <v>3828</v>
      </c>
      <c r="S395" s="60" t="s">
        <v>3828</v>
      </c>
      <c r="T395" t="s">
        <v>3828</v>
      </c>
    </row>
    <row r="396" spans="1:20" ht="409.6" x14ac:dyDescent="0.2">
      <c r="A396" t="s">
        <v>1442</v>
      </c>
      <c r="B396" t="s">
        <v>1443</v>
      </c>
      <c r="C396" s="60" t="s">
        <v>4753</v>
      </c>
      <c r="D396" s="62" t="s">
        <v>3200</v>
      </c>
      <c r="E396" t="s">
        <v>2274</v>
      </c>
      <c r="F396" t="s">
        <v>3960</v>
      </c>
      <c r="G396" t="s">
        <v>2106</v>
      </c>
      <c r="H396" s="60" t="s">
        <v>3849</v>
      </c>
      <c r="I396" s="60" t="s">
        <v>3202</v>
      </c>
      <c r="J396" t="s">
        <v>2124</v>
      </c>
      <c r="K396" s="60" t="s">
        <v>4754</v>
      </c>
      <c r="L396" t="b">
        <v>1</v>
      </c>
      <c r="M396" t="s">
        <v>1429</v>
      </c>
      <c r="N396" s="60" t="s">
        <v>4755</v>
      </c>
      <c r="O396" s="60" t="s">
        <v>3828</v>
      </c>
      <c r="P396" s="60" t="s">
        <v>3828</v>
      </c>
      <c r="Q396" s="60" t="s">
        <v>3828</v>
      </c>
      <c r="R396" s="60" t="s">
        <v>3828</v>
      </c>
      <c r="S396" s="60" t="s">
        <v>3828</v>
      </c>
      <c r="T396" t="s">
        <v>3828</v>
      </c>
    </row>
    <row r="397" spans="1:20" ht="221" x14ac:dyDescent="0.2">
      <c r="A397" t="s">
        <v>1445</v>
      </c>
      <c r="B397" t="s">
        <v>1446</v>
      </c>
      <c r="C397" s="60" t="s">
        <v>3203</v>
      </c>
      <c r="D397" s="62" t="s">
        <v>3204</v>
      </c>
      <c r="E397" t="s">
        <v>3205</v>
      </c>
      <c r="F397" t="s">
        <v>3848</v>
      </c>
      <c r="G397" t="s">
        <v>2111</v>
      </c>
      <c r="H397" s="60" t="s">
        <v>3849</v>
      </c>
      <c r="I397" s="60" t="s">
        <v>3206</v>
      </c>
      <c r="J397" t="s">
        <v>3847</v>
      </c>
      <c r="K397" s="60" t="s">
        <v>4756</v>
      </c>
      <c r="L397" t="b">
        <v>1</v>
      </c>
      <c r="M397" t="s">
        <v>1429</v>
      </c>
      <c r="N397" s="60" t="s">
        <v>3207</v>
      </c>
      <c r="O397" s="60" t="s">
        <v>3828</v>
      </c>
      <c r="P397" s="60" t="s">
        <v>2348</v>
      </c>
      <c r="Q397" s="60" t="s">
        <v>3828</v>
      </c>
      <c r="R397" s="60" t="s">
        <v>3828</v>
      </c>
      <c r="S397" s="60" t="s">
        <v>3828</v>
      </c>
      <c r="T397" t="s">
        <v>3828</v>
      </c>
    </row>
    <row r="398" spans="1:20" ht="306" x14ac:dyDescent="0.2">
      <c r="A398" t="s">
        <v>3795</v>
      </c>
      <c r="B398" t="s">
        <v>3796</v>
      </c>
      <c r="C398" s="60" t="s">
        <v>4757</v>
      </c>
      <c r="D398" s="62" t="s">
        <v>4758</v>
      </c>
      <c r="E398" t="s">
        <v>4759</v>
      </c>
      <c r="F398" t="s">
        <v>4745</v>
      </c>
      <c r="G398" t="s">
        <v>2111</v>
      </c>
      <c r="H398" s="60" t="s">
        <v>3849</v>
      </c>
      <c r="I398" s="60"/>
      <c r="J398" t="s">
        <v>2980</v>
      </c>
      <c r="K398" s="60" t="s">
        <v>1133</v>
      </c>
      <c r="L398" t="b">
        <v>1</v>
      </c>
      <c r="M398" t="s">
        <v>1429</v>
      </c>
      <c r="N398" s="60" t="s">
        <v>4760</v>
      </c>
      <c r="O398" s="60" t="s">
        <v>3828</v>
      </c>
      <c r="P398" s="60" t="s">
        <v>3828</v>
      </c>
      <c r="Q398" s="60" t="s">
        <v>3828</v>
      </c>
      <c r="R398" s="60" t="s">
        <v>3828</v>
      </c>
      <c r="S398" s="60" t="s">
        <v>3828</v>
      </c>
      <c r="T398" t="s">
        <v>3828</v>
      </c>
    </row>
    <row r="399" spans="1:20" ht="409.6" x14ac:dyDescent="0.2">
      <c r="A399" t="s">
        <v>1448</v>
      </c>
      <c r="B399" t="s">
        <v>1449</v>
      </c>
      <c r="C399" s="60" t="s">
        <v>3208</v>
      </c>
      <c r="D399" s="62" t="s">
        <v>3209</v>
      </c>
      <c r="E399" t="s">
        <v>2122</v>
      </c>
      <c r="F399" t="s">
        <v>3872</v>
      </c>
      <c r="G399" t="s">
        <v>2499</v>
      </c>
      <c r="H399" s="60" t="s">
        <v>4761</v>
      </c>
      <c r="I399" s="60" t="s">
        <v>4762</v>
      </c>
      <c r="J399" t="s">
        <v>4763</v>
      </c>
      <c r="K399" s="60" t="s">
        <v>4764</v>
      </c>
      <c r="L399" t="b">
        <v>0</v>
      </c>
      <c r="M399" t="s">
        <v>3828</v>
      </c>
      <c r="N399" s="60" t="s">
        <v>3210</v>
      </c>
      <c r="O399" s="60" t="s">
        <v>3828</v>
      </c>
      <c r="P399" s="60" t="s">
        <v>3828</v>
      </c>
      <c r="Q399" s="60" t="s">
        <v>3828</v>
      </c>
      <c r="R399" s="60" t="s">
        <v>3828</v>
      </c>
      <c r="S399" s="60" t="s">
        <v>3828</v>
      </c>
      <c r="T399" t="s">
        <v>3828</v>
      </c>
    </row>
    <row r="400" spans="1:20" ht="204" x14ac:dyDescent="0.2">
      <c r="A400" t="s">
        <v>1453</v>
      </c>
      <c r="B400" t="s">
        <v>1454</v>
      </c>
      <c r="C400" s="60" t="s">
        <v>3211</v>
      </c>
      <c r="D400" s="62" t="s">
        <v>3212</v>
      </c>
      <c r="E400" t="s">
        <v>2122</v>
      </c>
      <c r="F400" t="s">
        <v>3865</v>
      </c>
      <c r="G400" t="s">
        <v>2153</v>
      </c>
      <c r="H400" s="60" t="s">
        <v>4761</v>
      </c>
      <c r="I400" s="60" t="s">
        <v>3213</v>
      </c>
      <c r="J400" t="s">
        <v>2124</v>
      </c>
      <c r="K400" s="60" t="s">
        <v>4765</v>
      </c>
      <c r="L400" t="b">
        <v>1</v>
      </c>
      <c r="M400" t="s">
        <v>1448</v>
      </c>
      <c r="N400" s="60" t="s">
        <v>3828</v>
      </c>
      <c r="O400" s="60" t="s">
        <v>3828</v>
      </c>
      <c r="P400" s="60" t="s">
        <v>2309</v>
      </c>
      <c r="Q400" s="60" t="s">
        <v>3828</v>
      </c>
      <c r="R400" s="60" t="s">
        <v>3828</v>
      </c>
      <c r="S400" s="60" t="s">
        <v>3828</v>
      </c>
      <c r="T400" t="s">
        <v>3828</v>
      </c>
    </row>
    <row r="401" spans="1:20" ht="238" x14ac:dyDescent="0.2">
      <c r="A401" t="s">
        <v>1458</v>
      </c>
      <c r="B401" t="s">
        <v>1459</v>
      </c>
      <c r="C401" s="60" t="s">
        <v>3214</v>
      </c>
      <c r="D401" s="62" t="s">
        <v>3215</v>
      </c>
      <c r="E401" t="s">
        <v>2122</v>
      </c>
      <c r="F401" t="s">
        <v>3865</v>
      </c>
      <c r="G401" t="s">
        <v>2153</v>
      </c>
      <c r="H401" s="60" t="s">
        <v>4761</v>
      </c>
      <c r="I401" s="60" t="s">
        <v>3216</v>
      </c>
      <c r="J401" t="s">
        <v>2124</v>
      </c>
      <c r="K401" s="60" t="s">
        <v>4766</v>
      </c>
      <c r="L401" t="b">
        <v>1</v>
      </c>
      <c r="M401" t="s">
        <v>1448</v>
      </c>
      <c r="N401" s="60" t="s">
        <v>2764</v>
      </c>
      <c r="O401" s="60" t="s">
        <v>3828</v>
      </c>
      <c r="P401" s="60" t="s">
        <v>2665</v>
      </c>
      <c r="Q401" s="60" t="s">
        <v>3828</v>
      </c>
      <c r="R401" s="60" t="s">
        <v>3828</v>
      </c>
      <c r="S401" s="60" t="s">
        <v>3828</v>
      </c>
      <c r="T401" t="s">
        <v>3828</v>
      </c>
    </row>
    <row r="402" spans="1:20" ht="238" x14ac:dyDescent="0.2">
      <c r="A402" t="s">
        <v>1461</v>
      </c>
      <c r="B402" t="s">
        <v>1462</v>
      </c>
      <c r="C402" s="60" t="s">
        <v>3217</v>
      </c>
      <c r="D402" s="62" t="s">
        <v>3218</v>
      </c>
      <c r="E402" t="s">
        <v>3219</v>
      </c>
      <c r="F402" t="s">
        <v>3848</v>
      </c>
      <c r="G402" t="s">
        <v>2153</v>
      </c>
      <c r="H402" s="60" t="s">
        <v>4761</v>
      </c>
      <c r="I402" s="60" t="s">
        <v>3220</v>
      </c>
      <c r="J402" t="s">
        <v>2214</v>
      </c>
      <c r="K402" s="60" t="s">
        <v>1465</v>
      </c>
      <c r="L402" t="b">
        <v>1</v>
      </c>
      <c r="M402" t="s">
        <v>1448</v>
      </c>
      <c r="N402" s="60" t="s">
        <v>4767</v>
      </c>
      <c r="O402" s="60" t="s">
        <v>3828</v>
      </c>
      <c r="P402" s="60" t="s">
        <v>2306</v>
      </c>
      <c r="Q402" s="60" t="s">
        <v>3828</v>
      </c>
      <c r="R402" s="60" t="s">
        <v>3828</v>
      </c>
      <c r="S402" s="60" t="s">
        <v>3828</v>
      </c>
      <c r="T402" t="s">
        <v>3828</v>
      </c>
    </row>
    <row r="403" spans="1:20" ht="170" x14ac:dyDescent="0.2">
      <c r="A403" t="s">
        <v>1466</v>
      </c>
      <c r="B403" t="s">
        <v>1467</v>
      </c>
      <c r="C403" s="60" t="s">
        <v>4768</v>
      </c>
      <c r="D403" s="62" t="s">
        <v>3221</v>
      </c>
      <c r="E403" t="s">
        <v>2191</v>
      </c>
      <c r="F403" t="s">
        <v>3848</v>
      </c>
      <c r="G403" t="s">
        <v>2153</v>
      </c>
      <c r="H403" s="60" t="s">
        <v>4761</v>
      </c>
      <c r="I403" s="60" t="s">
        <v>3222</v>
      </c>
      <c r="J403" t="s">
        <v>2193</v>
      </c>
      <c r="K403" s="60" t="s">
        <v>393</v>
      </c>
      <c r="L403" t="b">
        <v>1</v>
      </c>
      <c r="M403" t="s">
        <v>1448</v>
      </c>
      <c r="N403" s="60" t="s">
        <v>3828</v>
      </c>
      <c r="O403" s="60" t="s">
        <v>3828</v>
      </c>
      <c r="P403" s="60" t="s">
        <v>2309</v>
      </c>
      <c r="Q403" s="60" t="s">
        <v>3828</v>
      </c>
      <c r="R403" s="60" t="s">
        <v>3828</v>
      </c>
      <c r="S403" s="60" t="s">
        <v>3828</v>
      </c>
      <c r="T403" t="s">
        <v>3828</v>
      </c>
    </row>
    <row r="404" spans="1:20" ht="409.6" x14ac:dyDescent="0.2">
      <c r="A404" t="s">
        <v>1470</v>
      </c>
      <c r="B404" t="s">
        <v>1471</v>
      </c>
      <c r="C404" s="60" t="s">
        <v>4769</v>
      </c>
      <c r="D404" s="62" t="s">
        <v>4770</v>
      </c>
      <c r="E404" t="s">
        <v>4771</v>
      </c>
      <c r="F404" t="s">
        <v>3848</v>
      </c>
      <c r="G404" t="s">
        <v>2111</v>
      </c>
      <c r="H404" s="60" t="s">
        <v>4761</v>
      </c>
      <c r="I404" s="60" t="s">
        <v>4772</v>
      </c>
      <c r="J404" t="s">
        <v>2124</v>
      </c>
      <c r="K404" s="60" t="s">
        <v>4773</v>
      </c>
      <c r="L404" t="b">
        <v>1</v>
      </c>
      <c r="M404" t="s">
        <v>1448</v>
      </c>
      <c r="N404" s="60" t="s">
        <v>3828</v>
      </c>
      <c r="O404" s="60" t="s">
        <v>3828</v>
      </c>
      <c r="P404" s="60" t="s">
        <v>4192</v>
      </c>
      <c r="Q404" s="60" t="s">
        <v>3828</v>
      </c>
      <c r="R404" s="60" t="s">
        <v>3828</v>
      </c>
      <c r="S404" s="60" t="s">
        <v>3828</v>
      </c>
      <c r="T404" t="s">
        <v>3828</v>
      </c>
    </row>
    <row r="405" spans="1:20" ht="323" x14ac:dyDescent="0.2">
      <c r="A405" t="s">
        <v>1473</v>
      </c>
      <c r="B405" t="s">
        <v>1474</v>
      </c>
      <c r="C405" s="60" t="s">
        <v>4774</v>
      </c>
      <c r="D405" s="62" t="s">
        <v>4775</v>
      </c>
      <c r="E405" t="s">
        <v>4776</v>
      </c>
      <c r="F405" t="s">
        <v>4198</v>
      </c>
      <c r="G405" t="s">
        <v>2106</v>
      </c>
      <c r="H405" s="60" t="s">
        <v>4761</v>
      </c>
      <c r="I405" s="60"/>
      <c r="J405" t="s">
        <v>4777</v>
      </c>
      <c r="K405" s="60" t="s">
        <v>4778</v>
      </c>
      <c r="L405" t="b">
        <v>1</v>
      </c>
      <c r="M405" t="s">
        <v>1448</v>
      </c>
      <c r="N405" s="60" t="s">
        <v>4779</v>
      </c>
      <c r="O405" s="60" t="s">
        <v>3828</v>
      </c>
      <c r="P405" s="60" t="s">
        <v>3828</v>
      </c>
      <c r="Q405" s="60" t="s">
        <v>3828</v>
      </c>
      <c r="R405" s="60" t="s">
        <v>1474</v>
      </c>
      <c r="S405" s="60" t="s">
        <v>3828</v>
      </c>
      <c r="T405" t="s">
        <v>3828</v>
      </c>
    </row>
    <row r="406" spans="1:20" ht="409.6" x14ac:dyDescent="0.2">
      <c r="A406" t="s">
        <v>1476</v>
      </c>
      <c r="B406" t="s">
        <v>1477</v>
      </c>
      <c r="C406" s="60" t="s">
        <v>4780</v>
      </c>
      <c r="D406" s="62" t="s">
        <v>4781</v>
      </c>
      <c r="E406" t="s">
        <v>4782</v>
      </c>
      <c r="F406" t="s">
        <v>3960</v>
      </c>
      <c r="G406" t="s">
        <v>2111</v>
      </c>
      <c r="H406" s="60" t="s">
        <v>4761</v>
      </c>
      <c r="I406" s="60"/>
      <c r="J406" t="s">
        <v>4783</v>
      </c>
      <c r="K406" s="60" t="s">
        <v>4784</v>
      </c>
      <c r="L406" t="b">
        <v>1</v>
      </c>
      <c r="M406" t="s">
        <v>1448</v>
      </c>
      <c r="N406" s="60" t="s">
        <v>2321</v>
      </c>
      <c r="O406" s="60" t="s">
        <v>3828</v>
      </c>
      <c r="P406" s="60" t="s">
        <v>3828</v>
      </c>
      <c r="Q406" s="60" t="s">
        <v>3828</v>
      </c>
      <c r="R406" s="60" t="s">
        <v>3828</v>
      </c>
      <c r="S406" s="60" t="s">
        <v>3828</v>
      </c>
      <c r="T406" t="s">
        <v>3828</v>
      </c>
    </row>
    <row r="407" spans="1:20" ht="272" x14ac:dyDescent="0.2">
      <c r="A407" t="s">
        <v>3797</v>
      </c>
      <c r="B407" t="s">
        <v>3798</v>
      </c>
      <c r="C407" s="60" t="s">
        <v>4785</v>
      </c>
      <c r="D407" s="62" t="s">
        <v>4786</v>
      </c>
      <c r="E407" t="s">
        <v>3948</v>
      </c>
      <c r="F407" t="s">
        <v>3891</v>
      </c>
      <c r="G407" t="s">
        <v>2111</v>
      </c>
      <c r="H407" s="60" t="s">
        <v>4761</v>
      </c>
      <c r="I407" s="60"/>
      <c r="J407" t="s">
        <v>2124</v>
      </c>
      <c r="K407" s="60" t="s">
        <v>3799</v>
      </c>
      <c r="L407" t="b">
        <v>1</v>
      </c>
      <c r="M407" t="s">
        <v>1448</v>
      </c>
      <c r="N407" s="60" t="s">
        <v>4787</v>
      </c>
      <c r="O407" s="60" t="s">
        <v>3828</v>
      </c>
      <c r="P407" s="60" t="s">
        <v>3828</v>
      </c>
      <c r="Q407" s="60" t="s">
        <v>3828</v>
      </c>
      <c r="R407" s="60" t="s">
        <v>3828</v>
      </c>
      <c r="S407" s="60" t="s">
        <v>3828</v>
      </c>
      <c r="T407" t="s">
        <v>3828</v>
      </c>
    </row>
    <row r="408" spans="1:20" ht="404" x14ac:dyDescent="0.2">
      <c r="A408" t="s">
        <v>1479</v>
      </c>
      <c r="B408" t="s">
        <v>1480</v>
      </c>
      <c r="C408" s="60" t="s">
        <v>4788</v>
      </c>
      <c r="D408" s="62" t="s">
        <v>3223</v>
      </c>
      <c r="E408" t="s">
        <v>2122</v>
      </c>
      <c r="F408" t="s">
        <v>4006</v>
      </c>
      <c r="G408" t="s">
        <v>2499</v>
      </c>
      <c r="H408" s="60" t="s">
        <v>4789</v>
      </c>
      <c r="I408" s="60" t="s">
        <v>3224</v>
      </c>
      <c r="J408" t="s">
        <v>4095</v>
      </c>
      <c r="K408" s="60" t="s">
        <v>4790</v>
      </c>
      <c r="L408" t="b">
        <v>0</v>
      </c>
      <c r="M408" t="s">
        <v>3828</v>
      </c>
      <c r="N408" s="60" t="s">
        <v>4791</v>
      </c>
      <c r="O408" s="60" t="s">
        <v>3828</v>
      </c>
      <c r="P408" s="60" t="s">
        <v>3828</v>
      </c>
      <c r="Q408" s="60" t="s">
        <v>3828</v>
      </c>
      <c r="R408" s="60" t="s">
        <v>3828</v>
      </c>
      <c r="S408" s="60" t="s">
        <v>3828</v>
      </c>
      <c r="T408" t="s">
        <v>3828</v>
      </c>
    </row>
    <row r="409" spans="1:20" ht="409.6" x14ac:dyDescent="0.2">
      <c r="A409" t="s">
        <v>1484</v>
      </c>
      <c r="B409" t="s">
        <v>1485</v>
      </c>
      <c r="C409" s="60" t="s">
        <v>4792</v>
      </c>
      <c r="D409" s="62" t="s">
        <v>3225</v>
      </c>
      <c r="E409" t="s">
        <v>2122</v>
      </c>
      <c r="F409" t="s">
        <v>4793</v>
      </c>
      <c r="G409" t="s">
        <v>2263</v>
      </c>
      <c r="H409" s="60" t="s">
        <v>4789</v>
      </c>
      <c r="I409" s="60" t="s">
        <v>3226</v>
      </c>
      <c r="J409" t="s">
        <v>2124</v>
      </c>
      <c r="K409" s="60" t="s">
        <v>4794</v>
      </c>
      <c r="L409" t="b">
        <v>1</v>
      </c>
      <c r="M409" t="s">
        <v>1479</v>
      </c>
      <c r="N409" s="60" t="s">
        <v>4795</v>
      </c>
      <c r="O409" s="60" t="s">
        <v>3828</v>
      </c>
      <c r="P409" s="60" t="s">
        <v>3828</v>
      </c>
      <c r="Q409" s="60" t="s">
        <v>3828</v>
      </c>
      <c r="R409" s="60" t="s">
        <v>3828</v>
      </c>
      <c r="S409" s="60" t="s">
        <v>3828</v>
      </c>
      <c r="T409" t="s">
        <v>3828</v>
      </c>
    </row>
    <row r="410" spans="1:20" ht="409.6" x14ac:dyDescent="0.2">
      <c r="A410" t="s">
        <v>1489</v>
      </c>
      <c r="B410" t="s">
        <v>1490</v>
      </c>
      <c r="C410" s="60" t="s">
        <v>3227</v>
      </c>
      <c r="D410" s="62" t="s">
        <v>3228</v>
      </c>
      <c r="E410" t="s">
        <v>3229</v>
      </c>
      <c r="F410" t="s">
        <v>3960</v>
      </c>
      <c r="G410" t="s">
        <v>2106</v>
      </c>
      <c r="H410" s="60" t="s">
        <v>4789</v>
      </c>
      <c r="I410" s="60" t="s">
        <v>3230</v>
      </c>
      <c r="J410" t="s">
        <v>2108</v>
      </c>
      <c r="K410" s="60" t="s">
        <v>526</v>
      </c>
      <c r="L410" t="b">
        <v>1</v>
      </c>
      <c r="M410" t="s">
        <v>1479</v>
      </c>
      <c r="N410" s="60" t="s">
        <v>2506</v>
      </c>
      <c r="O410" s="60" t="s">
        <v>3828</v>
      </c>
      <c r="P410" s="60" t="s">
        <v>3828</v>
      </c>
      <c r="Q410" s="60" t="s">
        <v>3828</v>
      </c>
      <c r="R410" s="60" t="s">
        <v>3828</v>
      </c>
      <c r="S410" s="60" t="s">
        <v>3828</v>
      </c>
      <c r="T410" t="s">
        <v>3828</v>
      </c>
    </row>
    <row r="411" spans="1:20" ht="409.6" x14ac:dyDescent="0.2">
      <c r="A411" t="s">
        <v>1493</v>
      </c>
      <c r="B411" t="s">
        <v>1494</v>
      </c>
      <c r="C411" s="60" t="s">
        <v>4796</v>
      </c>
      <c r="D411" s="62" t="s">
        <v>4797</v>
      </c>
      <c r="E411" t="s">
        <v>4798</v>
      </c>
      <c r="F411" t="s">
        <v>3960</v>
      </c>
      <c r="G411" t="s">
        <v>2106</v>
      </c>
      <c r="H411" s="60" t="s">
        <v>4789</v>
      </c>
      <c r="I411" s="60" t="s">
        <v>4799</v>
      </c>
      <c r="J411" t="s">
        <v>2108</v>
      </c>
      <c r="K411" s="60" t="s">
        <v>4800</v>
      </c>
      <c r="L411" t="b">
        <v>1</v>
      </c>
      <c r="M411" t="s">
        <v>1479</v>
      </c>
      <c r="N411" s="60" t="s">
        <v>4801</v>
      </c>
      <c r="O411" s="60" t="s">
        <v>3828</v>
      </c>
      <c r="P411" s="60" t="s">
        <v>3828</v>
      </c>
      <c r="Q411" s="60" t="s">
        <v>3828</v>
      </c>
      <c r="R411" s="60" t="s">
        <v>3828</v>
      </c>
      <c r="S411" s="60" t="s">
        <v>3828</v>
      </c>
      <c r="T411" t="s">
        <v>3828</v>
      </c>
    </row>
    <row r="412" spans="1:20" ht="409.6" x14ac:dyDescent="0.2">
      <c r="A412" t="s">
        <v>1495</v>
      </c>
      <c r="B412" t="s">
        <v>1496</v>
      </c>
      <c r="C412" s="60" t="s">
        <v>4802</v>
      </c>
      <c r="D412" s="62" t="s">
        <v>3231</v>
      </c>
      <c r="E412" t="s">
        <v>2122</v>
      </c>
      <c r="F412" t="s">
        <v>3872</v>
      </c>
      <c r="G412" t="s">
        <v>2263</v>
      </c>
      <c r="H412" s="60" t="s">
        <v>3849</v>
      </c>
      <c r="I412" s="60" t="s">
        <v>3232</v>
      </c>
      <c r="J412" t="s">
        <v>3850</v>
      </c>
      <c r="K412" s="60" t="s">
        <v>4803</v>
      </c>
      <c r="L412" t="b">
        <v>0</v>
      </c>
      <c r="M412" t="s">
        <v>3828</v>
      </c>
      <c r="N412" s="60" t="s">
        <v>4804</v>
      </c>
      <c r="O412" s="60" t="s">
        <v>3137</v>
      </c>
      <c r="P412" s="60" t="s">
        <v>2355</v>
      </c>
      <c r="Q412" s="60" t="s">
        <v>3828</v>
      </c>
      <c r="R412" s="60" t="s">
        <v>3828</v>
      </c>
      <c r="S412" s="60" t="s">
        <v>3828</v>
      </c>
      <c r="T412" t="s">
        <v>3828</v>
      </c>
    </row>
    <row r="413" spans="1:20" ht="238" x14ac:dyDescent="0.2">
      <c r="A413" t="s">
        <v>1500</v>
      </c>
      <c r="B413" t="s">
        <v>1501</v>
      </c>
      <c r="C413" s="60" t="s">
        <v>3233</v>
      </c>
      <c r="D413" s="62" t="s">
        <v>3234</v>
      </c>
      <c r="E413" t="s">
        <v>2122</v>
      </c>
      <c r="F413" t="s">
        <v>3865</v>
      </c>
      <c r="G413" t="s">
        <v>2106</v>
      </c>
      <c r="H413" s="60" t="s">
        <v>3849</v>
      </c>
      <c r="I413" s="60" t="s">
        <v>3235</v>
      </c>
      <c r="J413" t="s">
        <v>2124</v>
      </c>
      <c r="K413" s="60" t="s">
        <v>1503</v>
      </c>
      <c r="L413" t="b">
        <v>1</v>
      </c>
      <c r="M413" t="s">
        <v>1495</v>
      </c>
      <c r="N413" s="60" t="s">
        <v>3236</v>
      </c>
      <c r="O413" s="60" t="s">
        <v>3828</v>
      </c>
      <c r="P413" s="60" t="s">
        <v>2348</v>
      </c>
      <c r="Q413" s="60" t="s">
        <v>3828</v>
      </c>
      <c r="R413" s="60" t="s">
        <v>3828</v>
      </c>
      <c r="S413" s="60" t="s">
        <v>3828</v>
      </c>
      <c r="T413" t="s">
        <v>3828</v>
      </c>
    </row>
    <row r="414" spans="1:20" ht="221" x14ac:dyDescent="0.2">
      <c r="A414" t="s">
        <v>1504</v>
      </c>
      <c r="B414" t="s">
        <v>1505</v>
      </c>
      <c r="C414" s="60" t="s">
        <v>3237</v>
      </c>
      <c r="D414" s="62" t="s">
        <v>3238</v>
      </c>
      <c r="E414" t="s">
        <v>2122</v>
      </c>
      <c r="F414" t="s">
        <v>3201</v>
      </c>
      <c r="G414" t="s">
        <v>2111</v>
      </c>
      <c r="H414" s="60" t="s">
        <v>3849</v>
      </c>
      <c r="I414" s="60" t="s">
        <v>3239</v>
      </c>
      <c r="J414" t="s">
        <v>2124</v>
      </c>
      <c r="K414" s="60" t="s">
        <v>1507</v>
      </c>
      <c r="L414" t="b">
        <v>1</v>
      </c>
      <c r="M414" t="s">
        <v>1495</v>
      </c>
      <c r="N414" s="60" t="s">
        <v>3828</v>
      </c>
      <c r="O414" s="60" t="s">
        <v>3828</v>
      </c>
      <c r="P414" s="60" t="s">
        <v>2348</v>
      </c>
      <c r="Q414" s="60" t="s">
        <v>3828</v>
      </c>
      <c r="R414" s="60" t="s">
        <v>3828</v>
      </c>
      <c r="S414" s="60" t="s">
        <v>3828</v>
      </c>
      <c r="T414" t="s">
        <v>3828</v>
      </c>
    </row>
    <row r="415" spans="1:20" ht="409.6" x14ac:dyDescent="0.2">
      <c r="A415" t="s">
        <v>1508</v>
      </c>
      <c r="B415" t="s">
        <v>1509</v>
      </c>
      <c r="C415" s="60" t="s">
        <v>4805</v>
      </c>
      <c r="D415" s="62" t="s">
        <v>3240</v>
      </c>
      <c r="E415" t="s">
        <v>2122</v>
      </c>
      <c r="F415" t="s">
        <v>3948</v>
      </c>
      <c r="G415" t="s">
        <v>2158</v>
      </c>
      <c r="H415" s="60" t="s">
        <v>3849</v>
      </c>
      <c r="I415" s="60" t="s">
        <v>3241</v>
      </c>
      <c r="J415" t="s">
        <v>2124</v>
      </c>
      <c r="K415" s="60" t="s">
        <v>1510</v>
      </c>
      <c r="L415" t="b">
        <v>1</v>
      </c>
      <c r="M415" t="s">
        <v>1495</v>
      </c>
      <c r="N415" s="60" t="s">
        <v>2321</v>
      </c>
      <c r="O415" s="60" t="s">
        <v>3242</v>
      </c>
      <c r="P415" s="60" t="s">
        <v>3828</v>
      </c>
      <c r="Q415" s="60" t="s">
        <v>3828</v>
      </c>
      <c r="R415" s="60" t="s">
        <v>3828</v>
      </c>
      <c r="S415" s="60" t="s">
        <v>3828</v>
      </c>
      <c r="T415" t="s">
        <v>3828</v>
      </c>
    </row>
    <row r="416" spans="1:20" ht="409.6" x14ac:dyDescent="0.2">
      <c r="A416" t="s">
        <v>1511</v>
      </c>
      <c r="B416" t="s">
        <v>1512</v>
      </c>
      <c r="C416" s="60" t="s">
        <v>3243</v>
      </c>
      <c r="D416" s="62" t="s">
        <v>3244</v>
      </c>
      <c r="E416" t="s">
        <v>3245</v>
      </c>
      <c r="F416" t="s">
        <v>2816</v>
      </c>
      <c r="G416" t="s">
        <v>2111</v>
      </c>
      <c r="H416" s="60" t="s">
        <v>3849</v>
      </c>
      <c r="I416" s="60" t="s">
        <v>3246</v>
      </c>
      <c r="J416" t="s">
        <v>2124</v>
      </c>
      <c r="K416" s="60" t="s">
        <v>1510</v>
      </c>
      <c r="L416" t="b">
        <v>1</v>
      </c>
      <c r="M416" t="s">
        <v>1495</v>
      </c>
      <c r="N416" s="60" t="s">
        <v>4806</v>
      </c>
      <c r="O416" s="60" t="s">
        <v>3247</v>
      </c>
      <c r="P416" s="60" t="s">
        <v>2348</v>
      </c>
      <c r="Q416" s="60" t="s">
        <v>3828</v>
      </c>
      <c r="R416" s="60" t="s">
        <v>3828</v>
      </c>
      <c r="S416" s="60" t="s">
        <v>3828</v>
      </c>
      <c r="T416" t="s">
        <v>3828</v>
      </c>
    </row>
    <row r="417" spans="1:20" ht="255" x14ac:dyDescent="0.2">
      <c r="A417" t="s">
        <v>1515</v>
      </c>
      <c r="B417" t="s">
        <v>1516</v>
      </c>
      <c r="C417" s="60" t="s">
        <v>4807</v>
      </c>
      <c r="D417" s="62" t="s">
        <v>3248</v>
      </c>
      <c r="E417" t="s">
        <v>3194</v>
      </c>
      <c r="F417" t="s">
        <v>3848</v>
      </c>
      <c r="G417" t="s">
        <v>2158</v>
      </c>
      <c r="H417" s="60" t="s">
        <v>4032</v>
      </c>
      <c r="I417" s="60" t="s">
        <v>3249</v>
      </c>
      <c r="J417" t="s">
        <v>3887</v>
      </c>
      <c r="K417" s="60" t="s">
        <v>4808</v>
      </c>
      <c r="L417" t="b">
        <v>0</v>
      </c>
      <c r="M417" t="s">
        <v>3828</v>
      </c>
      <c r="N417" s="60" t="s">
        <v>3828</v>
      </c>
      <c r="O417" s="60" t="s">
        <v>3828</v>
      </c>
      <c r="P417" s="60" t="s">
        <v>4809</v>
      </c>
      <c r="Q417" s="60" t="s">
        <v>3828</v>
      </c>
      <c r="R417" s="60" t="s">
        <v>3828</v>
      </c>
      <c r="S417" s="60" t="s">
        <v>3828</v>
      </c>
      <c r="T417" t="b">
        <v>1</v>
      </c>
    </row>
    <row r="418" spans="1:20" ht="272" x14ac:dyDescent="0.2">
      <c r="A418" t="s">
        <v>1520</v>
      </c>
      <c r="B418" t="s">
        <v>1521</v>
      </c>
      <c r="C418" s="60" t="s">
        <v>3250</v>
      </c>
      <c r="D418" s="62" t="s">
        <v>3251</v>
      </c>
      <c r="E418" t="s">
        <v>3194</v>
      </c>
      <c r="F418" t="s">
        <v>3865</v>
      </c>
      <c r="G418" t="s">
        <v>2106</v>
      </c>
      <c r="H418" s="60" t="s">
        <v>4032</v>
      </c>
      <c r="I418" s="60" t="s">
        <v>3252</v>
      </c>
      <c r="J418" t="s">
        <v>2124</v>
      </c>
      <c r="K418" s="60" t="s">
        <v>4810</v>
      </c>
      <c r="L418" t="b">
        <v>1</v>
      </c>
      <c r="M418" t="s">
        <v>1515</v>
      </c>
      <c r="N418" s="60" t="s">
        <v>3828</v>
      </c>
      <c r="O418" s="60" t="s">
        <v>3828</v>
      </c>
      <c r="P418" s="60" t="s">
        <v>3828</v>
      </c>
      <c r="Q418" s="60" t="s">
        <v>3828</v>
      </c>
      <c r="R418" s="60" t="s">
        <v>3828</v>
      </c>
      <c r="S418" s="60" t="s">
        <v>3828</v>
      </c>
      <c r="T418" t="b">
        <v>1</v>
      </c>
    </row>
    <row r="419" spans="1:20" ht="409.6" x14ac:dyDescent="0.2">
      <c r="A419" t="s">
        <v>1524</v>
      </c>
      <c r="B419" t="s">
        <v>1525</v>
      </c>
      <c r="C419" s="60" t="s">
        <v>4811</v>
      </c>
      <c r="D419" s="62" t="s">
        <v>3253</v>
      </c>
      <c r="E419" t="s">
        <v>3194</v>
      </c>
      <c r="F419" t="s">
        <v>4605</v>
      </c>
      <c r="G419" t="s">
        <v>2149</v>
      </c>
      <c r="H419" s="60" t="s">
        <v>4032</v>
      </c>
      <c r="I419" s="60" t="s">
        <v>4812</v>
      </c>
      <c r="J419" t="s">
        <v>2124</v>
      </c>
      <c r="K419" s="60" t="s">
        <v>4813</v>
      </c>
      <c r="L419" t="b">
        <v>1</v>
      </c>
      <c r="M419" t="s">
        <v>1515</v>
      </c>
      <c r="N419" s="60" t="s">
        <v>3828</v>
      </c>
      <c r="O419" s="60" t="s">
        <v>3828</v>
      </c>
      <c r="P419" s="60" t="s">
        <v>3828</v>
      </c>
      <c r="Q419" s="60" t="s">
        <v>3828</v>
      </c>
      <c r="R419" s="60" t="s">
        <v>3828</v>
      </c>
      <c r="S419" s="60" t="s">
        <v>3828</v>
      </c>
      <c r="T419" t="b">
        <v>1</v>
      </c>
    </row>
    <row r="420" spans="1:20" ht="255" x14ac:dyDescent="0.2">
      <c r="A420" t="s">
        <v>1527</v>
      </c>
      <c r="B420" t="s">
        <v>1528</v>
      </c>
      <c r="C420" s="60" t="s">
        <v>4814</v>
      </c>
      <c r="D420" s="62" t="s">
        <v>4815</v>
      </c>
      <c r="E420" t="s">
        <v>3140</v>
      </c>
      <c r="F420" t="s">
        <v>3953</v>
      </c>
      <c r="G420" t="s">
        <v>2111</v>
      </c>
      <c r="H420" s="60" t="s">
        <v>4032</v>
      </c>
      <c r="I420" s="60"/>
      <c r="J420" t="s">
        <v>2299</v>
      </c>
      <c r="K420" s="60" t="s">
        <v>1529</v>
      </c>
      <c r="L420" t="b">
        <v>1</v>
      </c>
      <c r="M420" t="s">
        <v>1515</v>
      </c>
      <c r="N420" s="60" t="s">
        <v>4816</v>
      </c>
      <c r="O420" s="60" t="s">
        <v>3828</v>
      </c>
      <c r="P420" s="60" t="s">
        <v>3828</v>
      </c>
      <c r="Q420" s="60" t="s">
        <v>3828</v>
      </c>
      <c r="R420" s="60" t="s">
        <v>3828</v>
      </c>
      <c r="S420" s="60" t="s">
        <v>3828</v>
      </c>
      <c r="T420" t="b">
        <v>0</v>
      </c>
    </row>
    <row r="421" spans="1:20" ht="204" x14ac:dyDescent="0.2">
      <c r="A421" t="s">
        <v>1530</v>
      </c>
      <c r="B421" t="s">
        <v>1531</v>
      </c>
      <c r="C421" s="60" t="s">
        <v>3254</v>
      </c>
      <c r="D421" s="62" t="s">
        <v>3255</v>
      </c>
      <c r="E421" t="s">
        <v>2898</v>
      </c>
      <c r="F421" t="s">
        <v>3848</v>
      </c>
      <c r="G421" t="s">
        <v>2111</v>
      </c>
      <c r="H421" s="60" t="s">
        <v>3874</v>
      </c>
      <c r="I421" s="60" t="s">
        <v>3256</v>
      </c>
      <c r="J421" t="s">
        <v>3847</v>
      </c>
      <c r="K421" s="60" t="s">
        <v>4817</v>
      </c>
      <c r="L421" t="b">
        <v>0</v>
      </c>
      <c r="M421" t="s">
        <v>3828</v>
      </c>
      <c r="N421" s="60" t="s">
        <v>3828</v>
      </c>
      <c r="O421" s="60" t="s">
        <v>3828</v>
      </c>
      <c r="P421" s="60" t="s">
        <v>3828</v>
      </c>
      <c r="Q421" s="60" t="s">
        <v>3828</v>
      </c>
      <c r="R421" s="60" t="s">
        <v>3828</v>
      </c>
      <c r="S421" s="60" t="s">
        <v>3828</v>
      </c>
      <c r="T421" t="s">
        <v>3828</v>
      </c>
    </row>
    <row r="422" spans="1:20" ht="289" x14ac:dyDescent="0.2">
      <c r="A422" t="s">
        <v>1535</v>
      </c>
      <c r="B422" t="s">
        <v>1536</v>
      </c>
      <c r="C422" s="60" t="s">
        <v>4818</v>
      </c>
      <c r="D422" s="62" t="s">
        <v>3257</v>
      </c>
      <c r="E422" t="s">
        <v>2898</v>
      </c>
      <c r="F422" t="s">
        <v>4605</v>
      </c>
      <c r="G422" t="s">
        <v>2149</v>
      </c>
      <c r="H422" s="60" t="s">
        <v>3874</v>
      </c>
      <c r="I422" s="60" t="s">
        <v>3258</v>
      </c>
      <c r="J422" t="s">
        <v>3847</v>
      </c>
      <c r="K422" s="60" t="s">
        <v>4646</v>
      </c>
      <c r="L422" t="b">
        <v>1</v>
      </c>
      <c r="M422" t="s">
        <v>1530</v>
      </c>
      <c r="N422" s="60" t="s">
        <v>4819</v>
      </c>
      <c r="O422" s="60" t="s">
        <v>3828</v>
      </c>
      <c r="P422" s="60" t="s">
        <v>3828</v>
      </c>
      <c r="Q422" s="60" t="s">
        <v>3828</v>
      </c>
      <c r="R422" s="60" t="s">
        <v>3828</v>
      </c>
      <c r="S422" s="60" t="s">
        <v>3828</v>
      </c>
      <c r="T422" t="s">
        <v>3828</v>
      </c>
    </row>
    <row r="423" spans="1:20" ht="136" x14ac:dyDescent="0.2">
      <c r="A423" t="s">
        <v>1537</v>
      </c>
      <c r="B423" t="s">
        <v>1538</v>
      </c>
      <c r="C423" s="60" t="s">
        <v>3259</v>
      </c>
      <c r="D423" s="62" t="s">
        <v>3260</v>
      </c>
      <c r="E423" t="s">
        <v>2898</v>
      </c>
      <c r="F423" t="s">
        <v>3201</v>
      </c>
      <c r="G423" t="s">
        <v>2111</v>
      </c>
      <c r="H423" s="60" t="s">
        <v>3874</v>
      </c>
      <c r="I423" s="60" t="s">
        <v>3261</v>
      </c>
      <c r="J423" t="s">
        <v>3847</v>
      </c>
      <c r="K423" s="60" t="s">
        <v>4820</v>
      </c>
      <c r="L423" t="b">
        <v>1</v>
      </c>
      <c r="M423" t="s">
        <v>1530</v>
      </c>
      <c r="N423" s="60" t="s">
        <v>3828</v>
      </c>
      <c r="O423" s="60" t="s">
        <v>3828</v>
      </c>
      <c r="P423" s="60" t="s">
        <v>3828</v>
      </c>
      <c r="Q423" s="60" t="s">
        <v>3828</v>
      </c>
      <c r="R423" s="60" t="s">
        <v>3828</v>
      </c>
      <c r="S423" s="60" t="s">
        <v>3828</v>
      </c>
      <c r="T423" t="s">
        <v>3828</v>
      </c>
    </row>
    <row r="424" spans="1:20" ht="68" x14ac:dyDescent="0.2">
      <c r="A424" t="s">
        <v>1540</v>
      </c>
      <c r="B424" t="s">
        <v>1541</v>
      </c>
      <c r="C424" s="60" t="s">
        <v>3262</v>
      </c>
      <c r="D424" s="62" t="s">
        <v>3263</v>
      </c>
      <c r="E424" t="s">
        <v>2898</v>
      </c>
      <c r="F424" t="s">
        <v>3201</v>
      </c>
      <c r="G424" t="s">
        <v>2111</v>
      </c>
      <c r="H424" s="60" t="s">
        <v>3874</v>
      </c>
      <c r="I424" s="60" t="s">
        <v>3264</v>
      </c>
      <c r="J424" t="s">
        <v>3847</v>
      </c>
      <c r="K424" s="60" t="s">
        <v>1539</v>
      </c>
      <c r="L424" t="b">
        <v>1</v>
      </c>
      <c r="M424" t="s">
        <v>1530</v>
      </c>
      <c r="N424" s="60" t="s">
        <v>3828</v>
      </c>
      <c r="O424" s="60" t="s">
        <v>3828</v>
      </c>
      <c r="P424" s="60" t="s">
        <v>3828</v>
      </c>
      <c r="Q424" s="60" t="s">
        <v>3828</v>
      </c>
      <c r="R424" s="60" t="s">
        <v>3828</v>
      </c>
      <c r="S424" s="60" t="s">
        <v>3828</v>
      </c>
      <c r="T424" t="s">
        <v>3828</v>
      </c>
    </row>
    <row r="425" spans="1:20" ht="272" x14ac:dyDescent="0.2">
      <c r="A425" t="s">
        <v>1542</v>
      </c>
      <c r="B425" t="s">
        <v>1543</v>
      </c>
      <c r="C425" s="60" t="s">
        <v>4821</v>
      </c>
      <c r="D425" s="62" t="s">
        <v>3265</v>
      </c>
      <c r="E425" t="s">
        <v>2898</v>
      </c>
      <c r="F425" t="s">
        <v>3872</v>
      </c>
      <c r="G425" t="s">
        <v>2106</v>
      </c>
      <c r="H425" s="60" t="s">
        <v>4485</v>
      </c>
      <c r="I425" s="60" t="s">
        <v>3266</v>
      </c>
      <c r="J425" t="s">
        <v>3876</v>
      </c>
      <c r="K425" s="60" t="s">
        <v>4822</v>
      </c>
      <c r="L425" t="b">
        <v>0</v>
      </c>
      <c r="M425" t="s">
        <v>3828</v>
      </c>
      <c r="N425" s="60" t="s">
        <v>3906</v>
      </c>
      <c r="O425" s="60" t="s">
        <v>3828</v>
      </c>
      <c r="P425" s="60" t="s">
        <v>3828</v>
      </c>
      <c r="Q425" s="60" t="s">
        <v>3828</v>
      </c>
      <c r="R425" s="60" t="s">
        <v>3828</v>
      </c>
      <c r="S425" s="60" t="s">
        <v>2883</v>
      </c>
      <c r="T425" t="s">
        <v>3828</v>
      </c>
    </row>
    <row r="426" spans="1:20" ht="356" x14ac:dyDescent="0.2">
      <c r="A426" t="s">
        <v>1545</v>
      </c>
      <c r="B426" t="s">
        <v>1546</v>
      </c>
      <c r="C426" s="60" t="s">
        <v>4823</v>
      </c>
      <c r="D426" s="62" t="s">
        <v>3267</v>
      </c>
      <c r="E426" t="s">
        <v>2898</v>
      </c>
      <c r="F426" t="s">
        <v>3872</v>
      </c>
      <c r="G426" t="s">
        <v>2111</v>
      </c>
      <c r="H426" s="60" t="s">
        <v>4485</v>
      </c>
      <c r="I426" s="60" t="s">
        <v>4824</v>
      </c>
      <c r="J426" t="s">
        <v>3847</v>
      </c>
      <c r="K426" s="60" t="s">
        <v>4825</v>
      </c>
      <c r="L426" t="b">
        <v>1</v>
      </c>
      <c r="M426" t="s">
        <v>1542</v>
      </c>
      <c r="N426" s="60" t="s">
        <v>3828</v>
      </c>
      <c r="O426" s="60" t="s">
        <v>3828</v>
      </c>
      <c r="P426" s="60" t="s">
        <v>3828</v>
      </c>
      <c r="Q426" s="60" t="s">
        <v>3828</v>
      </c>
      <c r="R426" s="60" t="s">
        <v>3828</v>
      </c>
      <c r="S426" s="60" t="s">
        <v>2883</v>
      </c>
      <c r="T426" t="s">
        <v>3828</v>
      </c>
    </row>
    <row r="427" spans="1:20" ht="404" x14ac:dyDescent="0.2">
      <c r="A427" t="s">
        <v>1547</v>
      </c>
      <c r="B427" t="s">
        <v>1548</v>
      </c>
      <c r="C427" s="60" t="s">
        <v>4826</v>
      </c>
      <c r="D427" s="62" t="s">
        <v>3268</v>
      </c>
      <c r="E427" t="s">
        <v>2898</v>
      </c>
      <c r="F427" t="s">
        <v>3872</v>
      </c>
      <c r="G427" t="s">
        <v>2106</v>
      </c>
      <c r="H427" s="60" t="s">
        <v>4485</v>
      </c>
      <c r="I427" s="60" t="s">
        <v>4827</v>
      </c>
      <c r="J427" t="s">
        <v>3876</v>
      </c>
      <c r="K427" s="60" t="s">
        <v>4828</v>
      </c>
      <c r="L427" t="b">
        <v>1</v>
      </c>
      <c r="M427" t="s">
        <v>1542</v>
      </c>
      <c r="N427" s="60" t="s">
        <v>3906</v>
      </c>
      <c r="O427" s="60" t="s">
        <v>3828</v>
      </c>
      <c r="P427" s="60" t="s">
        <v>3828</v>
      </c>
      <c r="Q427" s="60" t="s">
        <v>3828</v>
      </c>
      <c r="R427" s="60" t="s">
        <v>3828</v>
      </c>
      <c r="S427" s="60" t="s">
        <v>2883</v>
      </c>
      <c r="T427" t="s">
        <v>3828</v>
      </c>
    </row>
    <row r="428" spans="1:20" ht="204" x14ac:dyDescent="0.2">
      <c r="A428" t="s">
        <v>1549</v>
      </c>
      <c r="B428" t="s">
        <v>1550</v>
      </c>
      <c r="C428" s="60" t="s">
        <v>4829</v>
      </c>
      <c r="D428" s="62" t="s">
        <v>3269</v>
      </c>
      <c r="E428" t="s">
        <v>2133</v>
      </c>
      <c r="F428" t="s">
        <v>4637</v>
      </c>
      <c r="G428" t="s">
        <v>3885</v>
      </c>
      <c r="H428" s="60" t="s">
        <v>3881</v>
      </c>
      <c r="I428" s="60" t="s">
        <v>3270</v>
      </c>
      <c r="J428" t="s">
        <v>4830</v>
      </c>
      <c r="K428" s="60" t="s">
        <v>4831</v>
      </c>
      <c r="L428" t="b">
        <v>0</v>
      </c>
      <c r="M428" t="s">
        <v>3828</v>
      </c>
      <c r="N428" s="60" t="s">
        <v>3828</v>
      </c>
      <c r="O428" s="60" t="s">
        <v>3828</v>
      </c>
      <c r="P428" s="60" t="s">
        <v>3828</v>
      </c>
      <c r="Q428" s="60" t="s">
        <v>3828</v>
      </c>
      <c r="R428" s="60" t="s">
        <v>4832</v>
      </c>
      <c r="S428" s="60" t="s">
        <v>3828</v>
      </c>
      <c r="T428" t="s">
        <v>3828</v>
      </c>
    </row>
    <row r="429" spans="1:20" ht="409.6" x14ac:dyDescent="0.2">
      <c r="A429" t="s">
        <v>1553</v>
      </c>
      <c r="B429" t="s">
        <v>1554</v>
      </c>
      <c r="C429" s="60" t="s">
        <v>4833</v>
      </c>
      <c r="D429" s="62" t="s">
        <v>3271</v>
      </c>
      <c r="E429" t="s">
        <v>2133</v>
      </c>
      <c r="F429" t="s">
        <v>4834</v>
      </c>
      <c r="G429" t="s">
        <v>3885</v>
      </c>
      <c r="H429" s="60" t="s">
        <v>3881</v>
      </c>
      <c r="I429" s="60" t="s">
        <v>3272</v>
      </c>
      <c r="J429" t="s">
        <v>4835</v>
      </c>
      <c r="K429" s="60" t="s">
        <v>4836</v>
      </c>
      <c r="L429" t="b">
        <v>1</v>
      </c>
      <c r="M429" t="s">
        <v>1549</v>
      </c>
      <c r="N429" s="60" t="s">
        <v>4837</v>
      </c>
      <c r="O429" s="60" t="s">
        <v>3828</v>
      </c>
      <c r="P429" s="60" t="s">
        <v>3828</v>
      </c>
      <c r="Q429" s="60" t="s">
        <v>3828</v>
      </c>
      <c r="R429" s="60" t="s">
        <v>4838</v>
      </c>
      <c r="S429" s="60" t="s">
        <v>3828</v>
      </c>
      <c r="T429" t="s">
        <v>3828</v>
      </c>
    </row>
    <row r="430" spans="1:20" ht="409.6" x14ac:dyDescent="0.2">
      <c r="A430" t="s">
        <v>1557</v>
      </c>
      <c r="B430" t="s">
        <v>1558</v>
      </c>
      <c r="C430" s="60" t="s">
        <v>4839</v>
      </c>
      <c r="D430" s="62" t="s">
        <v>3273</v>
      </c>
      <c r="E430" t="s">
        <v>2133</v>
      </c>
      <c r="F430" t="s">
        <v>4840</v>
      </c>
      <c r="G430" t="s">
        <v>2149</v>
      </c>
      <c r="H430" s="60" t="s">
        <v>3881</v>
      </c>
      <c r="I430" s="60" t="s">
        <v>3274</v>
      </c>
      <c r="J430" t="s">
        <v>2124</v>
      </c>
      <c r="K430" s="60" t="s">
        <v>4841</v>
      </c>
      <c r="L430" t="b">
        <v>1</v>
      </c>
      <c r="M430" t="s">
        <v>1549</v>
      </c>
      <c r="N430" s="60" t="s">
        <v>4842</v>
      </c>
      <c r="O430" s="60" t="s">
        <v>3828</v>
      </c>
      <c r="P430" s="60" t="s">
        <v>3828</v>
      </c>
      <c r="Q430" s="60" t="s">
        <v>3828</v>
      </c>
      <c r="R430" s="60" t="s">
        <v>2765</v>
      </c>
      <c r="S430" s="60" t="s">
        <v>3828</v>
      </c>
      <c r="T430" t="s">
        <v>3828</v>
      </c>
    </row>
    <row r="431" spans="1:20" ht="409.6" x14ac:dyDescent="0.2">
      <c r="A431" t="s">
        <v>1560</v>
      </c>
      <c r="B431" t="s">
        <v>1561</v>
      </c>
      <c r="C431" s="60" t="s">
        <v>4843</v>
      </c>
      <c r="D431" s="62" t="s">
        <v>3275</v>
      </c>
      <c r="E431" t="s">
        <v>2133</v>
      </c>
      <c r="F431" t="s">
        <v>3872</v>
      </c>
      <c r="G431" t="s">
        <v>2319</v>
      </c>
      <c r="H431" s="60" t="s">
        <v>3881</v>
      </c>
      <c r="I431" s="60" t="s">
        <v>4844</v>
      </c>
      <c r="J431" t="s">
        <v>3876</v>
      </c>
      <c r="K431" s="60" t="s">
        <v>4845</v>
      </c>
      <c r="L431" t="b">
        <v>1</v>
      </c>
      <c r="M431" t="s">
        <v>1549</v>
      </c>
      <c r="N431" s="60" t="s">
        <v>4146</v>
      </c>
      <c r="O431" s="60" t="s">
        <v>3828</v>
      </c>
      <c r="P431" s="60" t="s">
        <v>3828</v>
      </c>
      <c r="Q431" s="60" t="s">
        <v>3828</v>
      </c>
      <c r="R431" s="60" t="s">
        <v>2465</v>
      </c>
      <c r="S431" s="60" t="s">
        <v>3828</v>
      </c>
      <c r="T431" t="s">
        <v>3828</v>
      </c>
    </row>
    <row r="432" spans="1:20" ht="170" x14ac:dyDescent="0.2">
      <c r="A432" t="s">
        <v>1564</v>
      </c>
      <c r="B432" t="s">
        <v>1565</v>
      </c>
      <c r="C432" s="60" t="s">
        <v>4846</v>
      </c>
      <c r="D432" s="62" t="s">
        <v>3276</v>
      </c>
      <c r="E432" t="s">
        <v>2133</v>
      </c>
      <c r="F432" t="s">
        <v>3891</v>
      </c>
      <c r="G432" t="s">
        <v>2106</v>
      </c>
      <c r="H432" s="60" t="s">
        <v>3881</v>
      </c>
      <c r="I432" s="60" t="s">
        <v>3277</v>
      </c>
      <c r="J432" t="s">
        <v>3847</v>
      </c>
      <c r="K432" s="60" t="s">
        <v>4847</v>
      </c>
      <c r="L432" t="b">
        <v>1</v>
      </c>
      <c r="M432" t="s">
        <v>1549</v>
      </c>
      <c r="N432" s="60" t="s">
        <v>3828</v>
      </c>
      <c r="O432" s="60" t="s">
        <v>3828</v>
      </c>
      <c r="P432" s="60" t="s">
        <v>3828</v>
      </c>
      <c r="Q432" s="60" t="s">
        <v>3828</v>
      </c>
      <c r="R432" s="60" t="s">
        <v>3278</v>
      </c>
      <c r="S432" s="60" t="s">
        <v>3828</v>
      </c>
      <c r="T432" t="s">
        <v>3828</v>
      </c>
    </row>
    <row r="433" spans="1:20" ht="409.6" x14ac:dyDescent="0.2">
      <c r="A433" t="s">
        <v>1567</v>
      </c>
      <c r="B433" t="s">
        <v>1568</v>
      </c>
      <c r="C433" s="60" t="s">
        <v>4848</v>
      </c>
      <c r="D433" s="62" t="s">
        <v>3279</v>
      </c>
      <c r="E433" t="s">
        <v>2142</v>
      </c>
      <c r="F433" t="s">
        <v>4840</v>
      </c>
      <c r="G433" t="s">
        <v>2149</v>
      </c>
      <c r="H433" s="60" t="s">
        <v>3881</v>
      </c>
      <c r="I433" s="60" t="s">
        <v>3280</v>
      </c>
      <c r="J433" t="s">
        <v>3887</v>
      </c>
      <c r="K433" s="60" t="s">
        <v>1571</v>
      </c>
      <c r="L433" t="b">
        <v>1</v>
      </c>
      <c r="M433" t="s">
        <v>1549</v>
      </c>
      <c r="N433" s="60" t="s">
        <v>4849</v>
      </c>
      <c r="O433" s="60" t="s">
        <v>3828</v>
      </c>
      <c r="P433" s="60" t="s">
        <v>3828</v>
      </c>
      <c r="Q433" s="60" t="s">
        <v>3828</v>
      </c>
      <c r="R433" s="60" t="s">
        <v>3281</v>
      </c>
      <c r="S433" s="60" t="s">
        <v>3828</v>
      </c>
      <c r="T433" t="s">
        <v>3828</v>
      </c>
    </row>
    <row r="434" spans="1:20" ht="238" x14ac:dyDescent="0.2">
      <c r="A434" t="s">
        <v>1572</v>
      </c>
      <c r="B434" t="s">
        <v>1573</v>
      </c>
      <c r="C434" s="60" t="s">
        <v>4850</v>
      </c>
      <c r="D434" s="62" t="s">
        <v>3282</v>
      </c>
      <c r="E434" t="s">
        <v>2565</v>
      </c>
      <c r="F434" t="s">
        <v>3868</v>
      </c>
      <c r="G434" t="s">
        <v>2158</v>
      </c>
      <c r="H434" s="60" t="s">
        <v>3881</v>
      </c>
      <c r="I434" s="60" t="s">
        <v>3283</v>
      </c>
      <c r="J434" t="s">
        <v>2980</v>
      </c>
      <c r="K434" s="60" t="s">
        <v>1575</v>
      </c>
      <c r="L434" t="b">
        <v>1</v>
      </c>
      <c r="M434" t="s">
        <v>1549</v>
      </c>
      <c r="N434" s="60" t="s">
        <v>3284</v>
      </c>
      <c r="O434" s="60" t="s">
        <v>3828</v>
      </c>
      <c r="P434" s="60" t="s">
        <v>3828</v>
      </c>
      <c r="Q434" s="60" t="s">
        <v>3828</v>
      </c>
      <c r="R434" s="60" t="s">
        <v>3828</v>
      </c>
      <c r="S434" s="60" t="s">
        <v>3828</v>
      </c>
      <c r="T434" t="s">
        <v>3828</v>
      </c>
    </row>
    <row r="435" spans="1:20" ht="255" x14ac:dyDescent="0.2">
      <c r="A435" t="s">
        <v>1576</v>
      </c>
      <c r="B435" t="s">
        <v>4851</v>
      </c>
      <c r="C435" s="60" t="s">
        <v>4852</v>
      </c>
      <c r="D435" s="62" t="s">
        <v>3285</v>
      </c>
      <c r="E435" t="s">
        <v>2352</v>
      </c>
      <c r="F435" t="s">
        <v>3988</v>
      </c>
      <c r="G435" t="s">
        <v>2153</v>
      </c>
      <c r="H435" s="60" t="s">
        <v>3881</v>
      </c>
      <c r="I435" s="60" t="s">
        <v>4853</v>
      </c>
      <c r="J435" t="s">
        <v>4854</v>
      </c>
      <c r="K435" s="60" t="s">
        <v>4855</v>
      </c>
      <c r="L435" t="b">
        <v>1</v>
      </c>
      <c r="M435" t="s">
        <v>1549</v>
      </c>
      <c r="N435" s="60" t="s">
        <v>4856</v>
      </c>
      <c r="O435" s="60" t="s">
        <v>3828</v>
      </c>
      <c r="P435" s="60" t="s">
        <v>3828</v>
      </c>
      <c r="Q435" s="60" t="s">
        <v>3828</v>
      </c>
      <c r="R435" s="60" t="s">
        <v>3828</v>
      </c>
      <c r="S435" s="60" t="s">
        <v>3828</v>
      </c>
      <c r="T435" t="s">
        <v>3828</v>
      </c>
    </row>
    <row r="436" spans="1:20" ht="289" x14ac:dyDescent="0.2">
      <c r="A436" t="s">
        <v>1580</v>
      </c>
      <c r="B436" t="s">
        <v>1581</v>
      </c>
      <c r="C436" s="60" t="s">
        <v>3286</v>
      </c>
      <c r="D436" s="62" t="s">
        <v>3287</v>
      </c>
      <c r="E436" t="s">
        <v>2209</v>
      </c>
      <c r="F436" t="s">
        <v>3865</v>
      </c>
      <c r="G436" t="s">
        <v>2111</v>
      </c>
      <c r="H436" s="60" t="s">
        <v>3881</v>
      </c>
      <c r="I436" s="60" t="s">
        <v>3288</v>
      </c>
      <c r="J436" t="s">
        <v>2124</v>
      </c>
      <c r="K436" s="60" t="s">
        <v>4857</v>
      </c>
      <c r="L436" t="b">
        <v>1</v>
      </c>
      <c r="M436" t="s">
        <v>1549</v>
      </c>
      <c r="N436" s="60" t="s">
        <v>4858</v>
      </c>
      <c r="O436" s="60" t="s">
        <v>3828</v>
      </c>
      <c r="P436" s="60" t="s">
        <v>2309</v>
      </c>
      <c r="Q436" s="60" t="s">
        <v>3828</v>
      </c>
      <c r="R436" s="60" t="s">
        <v>4859</v>
      </c>
      <c r="S436" s="60" t="s">
        <v>3828</v>
      </c>
      <c r="T436" t="s">
        <v>3828</v>
      </c>
    </row>
    <row r="437" spans="1:20" ht="323" x14ac:dyDescent="0.2">
      <c r="A437" t="s">
        <v>1583</v>
      </c>
      <c r="B437" t="s">
        <v>1584</v>
      </c>
      <c r="C437" s="60" t="s">
        <v>4860</v>
      </c>
      <c r="D437" s="62" t="s">
        <v>3289</v>
      </c>
      <c r="E437" t="s">
        <v>2177</v>
      </c>
      <c r="F437" t="s">
        <v>4007</v>
      </c>
      <c r="G437" t="s">
        <v>2158</v>
      </c>
      <c r="H437" s="60" t="s">
        <v>3881</v>
      </c>
      <c r="I437" s="60" t="s">
        <v>4861</v>
      </c>
      <c r="J437" t="s">
        <v>3850</v>
      </c>
      <c r="K437" s="60" t="s">
        <v>1586</v>
      </c>
      <c r="L437" t="b">
        <v>1</v>
      </c>
      <c r="M437" t="s">
        <v>1549</v>
      </c>
      <c r="N437" s="60" t="s">
        <v>4862</v>
      </c>
      <c r="O437" s="60" t="s">
        <v>3828</v>
      </c>
      <c r="P437" s="60" t="s">
        <v>3828</v>
      </c>
      <c r="Q437" s="60" t="s">
        <v>3828</v>
      </c>
      <c r="R437" s="60" t="s">
        <v>3828</v>
      </c>
      <c r="S437" s="60" t="s">
        <v>3828</v>
      </c>
      <c r="T437" t="s">
        <v>3828</v>
      </c>
    </row>
    <row r="438" spans="1:20" ht="255" x14ac:dyDescent="0.2">
      <c r="A438" t="s">
        <v>3800</v>
      </c>
      <c r="B438" t="s">
        <v>3801</v>
      </c>
      <c r="C438" s="60" t="s">
        <v>4863</v>
      </c>
      <c r="D438" s="62" t="s">
        <v>4864</v>
      </c>
      <c r="E438" t="s">
        <v>3973</v>
      </c>
      <c r="F438" t="s">
        <v>4714</v>
      </c>
      <c r="G438" t="s">
        <v>2111</v>
      </c>
      <c r="H438" s="60" t="s">
        <v>3881</v>
      </c>
      <c r="I438" s="60"/>
      <c r="J438" t="s">
        <v>3887</v>
      </c>
      <c r="K438" s="60" t="s">
        <v>3802</v>
      </c>
      <c r="L438" t="b">
        <v>1</v>
      </c>
      <c r="M438" t="s">
        <v>1549</v>
      </c>
      <c r="N438" s="60" t="s">
        <v>4865</v>
      </c>
      <c r="O438" s="60" t="s">
        <v>3828</v>
      </c>
      <c r="P438" s="60" t="s">
        <v>3828</v>
      </c>
      <c r="Q438" s="60" t="s">
        <v>3828</v>
      </c>
      <c r="R438" s="60" t="s">
        <v>3828</v>
      </c>
      <c r="S438" s="60" t="s">
        <v>3828</v>
      </c>
      <c r="T438" t="s">
        <v>3828</v>
      </c>
    </row>
    <row r="439" spans="1:20" ht="306" x14ac:dyDescent="0.2">
      <c r="A439" t="s">
        <v>3803</v>
      </c>
      <c r="B439" t="s">
        <v>3804</v>
      </c>
      <c r="C439" s="60" t="s">
        <v>4866</v>
      </c>
      <c r="D439" s="62" t="s">
        <v>4867</v>
      </c>
      <c r="E439" t="s">
        <v>4868</v>
      </c>
      <c r="F439" t="s">
        <v>4007</v>
      </c>
      <c r="G439" t="s">
        <v>2111</v>
      </c>
      <c r="H439" s="60" t="s">
        <v>3881</v>
      </c>
      <c r="I439" s="60"/>
      <c r="J439" t="s">
        <v>2144</v>
      </c>
      <c r="K439" s="60" t="s">
        <v>3805</v>
      </c>
      <c r="L439" t="b">
        <v>1</v>
      </c>
      <c r="M439" t="s">
        <v>1549</v>
      </c>
      <c r="N439" s="60" t="s">
        <v>3869</v>
      </c>
      <c r="O439" s="60" t="s">
        <v>3828</v>
      </c>
      <c r="P439" s="60" t="s">
        <v>3828</v>
      </c>
      <c r="Q439" s="60" t="s">
        <v>3828</v>
      </c>
      <c r="R439" s="60" t="s">
        <v>3828</v>
      </c>
      <c r="S439" s="60" t="s">
        <v>3828</v>
      </c>
      <c r="T439" t="s">
        <v>3828</v>
      </c>
    </row>
    <row r="440" spans="1:20" ht="170" x14ac:dyDescent="0.2">
      <c r="A440" t="s">
        <v>1587</v>
      </c>
      <c r="B440" t="s">
        <v>1588</v>
      </c>
      <c r="C440" s="60" t="s">
        <v>3290</v>
      </c>
      <c r="D440" s="62" t="s">
        <v>3291</v>
      </c>
      <c r="E440" t="s">
        <v>2199</v>
      </c>
      <c r="F440" t="s">
        <v>3201</v>
      </c>
      <c r="G440" t="s">
        <v>2111</v>
      </c>
      <c r="H440" s="60" t="s">
        <v>3923</v>
      </c>
      <c r="I440" s="60" t="s">
        <v>3292</v>
      </c>
      <c r="J440" t="s">
        <v>3847</v>
      </c>
      <c r="K440" s="60" t="s">
        <v>4869</v>
      </c>
      <c r="L440" t="b">
        <v>0</v>
      </c>
      <c r="M440" t="s">
        <v>3828</v>
      </c>
      <c r="N440" s="60" t="s">
        <v>3828</v>
      </c>
      <c r="O440" s="60" t="s">
        <v>3828</v>
      </c>
      <c r="P440" s="60" t="s">
        <v>4870</v>
      </c>
      <c r="Q440" s="60" t="s">
        <v>3828</v>
      </c>
      <c r="R440" s="60" t="s">
        <v>3828</v>
      </c>
      <c r="S440" s="60" t="s">
        <v>3828</v>
      </c>
      <c r="T440" t="s">
        <v>3828</v>
      </c>
    </row>
    <row r="441" spans="1:20" ht="255" x14ac:dyDescent="0.2">
      <c r="A441" t="s">
        <v>1592</v>
      </c>
      <c r="B441" t="s">
        <v>1593</v>
      </c>
      <c r="C441" s="60" t="s">
        <v>3293</v>
      </c>
      <c r="D441" s="62" t="s">
        <v>3294</v>
      </c>
      <c r="E441" t="s">
        <v>2199</v>
      </c>
      <c r="F441" t="s">
        <v>3201</v>
      </c>
      <c r="G441" t="s">
        <v>2111</v>
      </c>
      <c r="H441" s="60" t="s">
        <v>3923</v>
      </c>
      <c r="I441" s="60" t="s">
        <v>3295</v>
      </c>
      <c r="J441" t="s">
        <v>2214</v>
      </c>
      <c r="K441" s="60" t="s">
        <v>4871</v>
      </c>
      <c r="L441" t="b">
        <v>1</v>
      </c>
      <c r="M441" t="s">
        <v>1587</v>
      </c>
      <c r="N441" s="60" t="s">
        <v>2570</v>
      </c>
      <c r="O441" s="60" t="s">
        <v>3296</v>
      </c>
      <c r="P441" s="60" t="s">
        <v>2306</v>
      </c>
      <c r="Q441" s="60" t="s">
        <v>3828</v>
      </c>
      <c r="R441" s="60" t="s">
        <v>3828</v>
      </c>
      <c r="S441" s="60" t="s">
        <v>3828</v>
      </c>
      <c r="T441" t="s">
        <v>3828</v>
      </c>
    </row>
    <row r="442" spans="1:20" ht="255" x14ac:dyDescent="0.2">
      <c r="A442" t="s">
        <v>1596</v>
      </c>
      <c r="B442" t="s">
        <v>1597</v>
      </c>
      <c r="C442" s="60" t="s">
        <v>3297</v>
      </c>
      <c r="D442" s="62" t="s">
        <v>3298</v>
      </c>
      <c r="E442" t="s">
        <v>2199</v>
      </c>
      <c r="F442" t="s">
        <v>3914</v>
      </c>
      <c r="G442" t="s">
        <v>2106</v>
      </c>
      <c r="H442" s="60" t="s">
        <v>3923</v>
      </c>
      <c r="I442" s="60" t="s">
        <v>3299</v>
      </c>
      <c r="J442" t="s">
        <v>2124</v>
      </c>
      <c r="K442" s="60" t="s">
        <v>4872</v>
      </c>
      <c r="L442" t="b">
        <v>1</v>
      </c>
      <c r="M442" t="s">
        <v>1587</v>
      </c>
      <c r="N442" s="60" t="s">
        <v>3828</v>
      </c>
      <c r="O442" s="60" t="s">
        <v>3828</v>
      </c>
      <c r="P442" s="60" t="s">
        <v>3828</v>
      </c>
      <c r="Q442" s="60" t="s">
        <v>3828</v>
      </c>
      <c r="R442" s="60" t="s">
        <v>3828</v>
      </c>
      <c r="S442" s="60" t="s">
        <v>3828</v>
      </c>
      <c r="T442" t="s">
        <v>3828</v>
      </c>
    </row>
    <row r="443" spans="1:20" ht="170" x14ac:dyDescent="0.2">
      <c r="A443" t="s">
        <v>1600</v>
      </c>
      <c r="B443" t="s">
        <v>1601</v>
      </c>
      <c r="C443" s="60" t="s">
        <v>3300</v>
      </c>
      <c r="D443" s="62" t="s">
        <v>3301</v>
      </c>
      <c r="E443" t="s">
        <v>3302</v>
      </c>
      <c r="F443" t="s">
        <v>3848</v>
      </c>
      <c r="G443" t="s">
        <v>2106</v>
      </c>
      <c r="H443" s="60" t="s">
        <v>3881</v>
      </c>
      <c r="I443" s="60" t="s">
        <v>3303</v>
      </c>
      <c r="J443" t="s">
        <v>4873</v>
      </c>
      <c r="K443" s="60" t="s">
        <v>4874</v>
      </c>
      <c r="L443" t="b">
        <v>0</v>
      </c>
      <c r="M443" t="s">
        <v>3828</v>
      </c>
      <c r="N443" s="60" t="s">
        <v>3828</v>
      </c>
      <c r="O443" s="60" t="s">
        <v>3828</v>
      </c>
      <c r="P443" s="60" t="s">
        <v>3828</v>
      </c>
      <c r="Q443" s="60" t="s">
        <v>3828</v>
      </c>
      <c r="R443" s="60" t="s">
        <v>3828</v>
      </c>
      <c r="S443" s="60" t="s">
        <v>3828</v>
      </c>
      <c r="T443" t="s">
        <v>3828</v>
      </c>
    </row>
    <row r="444" spans="1:20" ht="340" x14ac:dyDescent="0.2">
      <c r="A444" t="s">
        <v>1603</v>
      </c>
      <c r="B444" t="s">
        <v>1604</v>
      </c>
      <c r="C444" s="60" t="s">
        <v>3304</v>
      </c>
      <c r="D444" s="62" t="s">
        <v>3305</v>
      </c>
      <c r="E444" t="s">
        <v>3302</v>
      </c>
      <c r="F444" t="s">
        <v>3201</v>
      </c>
      <c r="G444" t="s">
        <v>2111</v>
      </c>
      <c r="H444" s="60" t="s">
        <v>3881</v>
      </c>
      <c r="I444" s="60" t="s">
        <v>3306</v>
      </c>
      <c r="J444" t="s">
        <v>3887</v>
      </c>
      <c r="K444" s="60" t="s">
        <v>4875</v>
      </c>
      <c r="L444" t="b">
        <v>1</v>
      </c>
      <c r="M444" t="s">
        <v>1600</v>
      </c>
      <c r="N444" s="60" t="s">
        <v>3828</v>
      </c>
      <c r="O444" s="60" t="s">
        <v>3828</v>
      </c>
      <c r="P444" s="60" t="s">
        <v>2348</v>
      </c>
      <c r="Q444" s="60" t="s">
        <v>3828</v>
      </c>
      <c r="R444" s="60" t="s">
        <v>2469</v>
      </c>
      <c r="S444" s="60" t="s">
        <v>3828</v>
      </c>
      <c r="T444" t="s">
        <v>3828</v>
      </c>
    </row>
    <row r="445" spans="1:20" ht="409.6" x14ac:dyDescent="0.2">
      <c r="A445" t="s">
        <v>1605</v>
      </c>
      <c r="B445" t="s">
        <v>1606</v>
      </c>
      <c r="C445" s="60" t="s">
        <v>4876</v>
      </c>
      <c r="D445" s="62" t="s">
        <v>3307</v>
      </c>
      <c r="E445" t="s">
        <v>2495</v>
      </c>
      <c r="F445" t="s">
        <v>3848</v>
      </c>
      <c r="G445" t="s">
        <v>2158</v>
      </c>
      <c r="H445" s="60" t="s">
        <v>3881</v>
      </c>
      <c r="I445" s="60" t="s">
        <v>4877</v>
      </c>
      <c r="J445" t="s">
        <v>3892</v>
      </c>
      <c r="K445" s="60" t="s">
        <v>4878</v>
      </c>
      <c r="L445" t="b">
        <v>1</v>
      </c>
      <c r="M445" t="s">
        <v>1600</v>
      </c>
      <c r="N445" s="60" t="s">
        <v>3308</v>
      </c>
      <c r="O445" s="60" t="s">
        <v>3828</v>
      </c>
      <c r="P445" s="60" t="s">
        <v>3828</v>
      </c>
      <c r="Q445" s="60" t="s">
        <v>3828</v>
      </c>
      <c r="R445" s="60" t="s">
        <v>3828</v>
      </c>
      <c r="S445" s="60" t="s">
        <v>3828</v>
      </c>
      <c r="T445" t="s">
        <v>3828</v>
      </c>
    </row>
    <row r="446" spans="1:20" ht="289" x14ac:dyDescent="0.2">
      <c r="A446" t="s">
        <v>1608</v>
      </c>
      <c r="B446" t="s">
        <v>1609</v>
      </c>
      <c r="C446" s="60" t="s">
        <v>3309</v>
      </c>
      <c r="D446" s="62" t="s">
        <v>3310</v>
      </c>
      <c r="E446" t="s">
        <v>2495</v>
      </c>
      <c r="F446" t="s">
        <v>3848</v>
      </c>
      <c r="G446" t="s">
        <v>2106</v>
      </c>
      <c r="H446" s="60" t="s">
        <v>3881</v>
      </c>
      <c r="I446" s="60" t="s">
        <v>3311</v>
      </c>
      <c r="J446" t="s">
        <v>3892</v>
      </c>
      <c r="K446" s="60" t="s">
        <v>4879</v>
      </c>
      <c r="L446" t="b">
        <v>1</v>
      </c>
      <c r="M446" t="s">
        <v>1600</v>
      </c>
      <c r="N446" s="60" t="s">
        <v>3312</v>
      </c>
      <c r="O446" s="60" t="s">
        <v>3828</v>
      </c>
      <c r="P446" s="60" t="s">
        <v>2348</v>
      </c>
      <c r="Q446" s="60" t="s">
        <v>3828</v>
      </c>
      <c r="R446" s="60" t="s">
        <v>3828</v>
      </c>
      <c r="S446" s="60" t="s">
        <v>3828</v>
      </c>
      <c r="T446" t="s">
        <v>3828</v>
      </c>
    </row>
    <row r="447" spans="1:20" ht="306" x14ac:dyDescent="0.2">
      <c r="A447" t="s">
        <v>1611</v>
      </c>
      <c r="B447" t="s">
        <v>1612</v>
      </c>
      <c r="C447" s="60" t="s">
        <v>3313</v>
      </c>
      <c r="D447" s="62" t="s">
        <v>3314</v>
      </c>
      <c r="E447" t="s">
        <v>2495</v>
      </c>
      <c r="F447" t="s">
        <v>3201</v>
      </c>
      <c r="G447" t="s">
        <v>2111</v>
      </c>
      <c r="H447" s="60" t="s">
        <v>3881</v>
      </c>
      <c r="I447" s="60" t="s">
        <v>3315</v>
      </c>
      <c r="J447" t="s">
        <v>2124</v>
      </c>
      <c r="K447" s="60" t="s">
        <v>4880</v>
      </c>
      <c r="L447" t="b">
        <v>1</v>
      </c>
      <c r="M447" t="s">
        <v>1600</v>
      </c>
      <c r="N447" s="60" t="s">
        <v>4881</v>
      </c>
      <c r="O447" s="60" t="s">
        <v>3316</v>
      </c>
      <c r="P447" s="60" t="s">
        <v>3828</v>
      </c>
      <c r="Q447" s="60" t="s">
        <v>3828</v>
      </c>
      <c r="R447" s="60" t="s">
        <v>3317</v>
      </c>
      <c r="S447" s="60" t="s">
        <v>3828</v>
      </c>
      <c r="T447" t="s">
        <v>3828</v>
      </c>
    </row>
    <row r="448" spans="1:20" ht="272" x14ac:dyDescent="0.2">
      <c r="A448" t="s">
        <v>1615</v>
      </c>
      <c r="B448" t="s">
        <v>1616</v>
      </c>
      <c r="C448" s="60" t="s">
        <v>3318</v>
      </c>
      <c r="D448" s="62" t="s">
        <v>3319</v>
      </c>
      <c r="E448" t="s">
        <v>3320</v>
      </c>
      <c r="F448" t="s">
        <v>3201</v>
      </c>
      <c r="G448" t="s">
        <v>2111</v>
      </c>
      <c r="H448" s="60" t="s">
        <v>3881</v>
      </c>
      <c r="I448" s="60" t="s">
        <v>3322</v>
      </c>
      <c r="J448" t="s">
        <v>3847</v>
      </c>
      <c r="K448" s="60" t="s">
        <v>4882</v>
      </c>
      <c r="L448" t="b">
        <v>1</v>
      </c>
      <c r="M448" t="s">
        <v>1600</v>
      </c>
      <c r="N448" s="60" t="s">
        <v>3828</v>
      </c>
      <c r="O448" s="60" t="s">
        <v>3828</v>
      </c>
      <c r="P448" s="60" t="s">
        <v>4192</v>
      </c>
      <c r="Q448" s="60" t="s">
        <v>3828</v>
      </c>
      <c r="R448" s="60" t="s">
        <v>3828</v>
      </c>
      <c r="S448" s="60" t="s">
        <v>3828</v>
      </c>
      <c r="T448" t="s">
        <v>3828</v>
      </c>
    </row>
    <row r="449" spans="1:20" ht="356" x14ac:dyDescent="0.2">
      <c r="A449" t="s">
        <v>1618</v>
      </c>
      <c r="B449" t="s">
        <v>1619</v>
      </c>
      <c r="C449" s="60" t="s">
        <v>3323</v>
      </c>
      <c r="D449" s="62" t="s">
        <v>3324</v>
      </c>
      <c r="E449" t="s">
        <v>3321</v>
      </c>
      <c r="F449" t="s">
        <v>3865</v>
      </c>
      <c r="G449" t="s">
        <v>2106</v>
      </c>
      <c r="H449" s="60" t="s">
        <v>3881</v>
      </c>
      <c r="I449" s="60" t="s">
        <v>3325</v>
      </c>
      <c r="J449" t="s">
        <v>3847</v>
      </c>
      <c r="K449" s="60" t="s">
        <v>4883</v>
      </c>
      <c r="L449" t="b">
        <v>1</v>
      </c>
      <c r="M449" t="s">
        <v>1600</v>
      </c>
      <c r="N449" s="60" t="s">
        <v>4884</v>
      </c>
      <c r="O449" s="60" t="s">
        <v>3828</v>
      </c>
      <c r="P449" s="60" t="s">
        <v>2348</v>
      </c>
      <c r="Q449" s="60" t="s">
        <v>3828</v>
      </c>
      <c r="R449" s="60" t="s">
        <v>3828</v>
      </c>
      <c r="S449" s="60" t="s">
        <v>3828</v>
      </c>
      <c r="T449" t="s">
        <v>3828</v>
      </c>
    </row>
    <row r="450" spans="1:20" ht="306" x14ac:dyDescent="0.2">
      <c r="A450" t="s">
        <v>1623</v>
      </c>
      <c r="B450" t="s">
        <v>1624</v>
      </c>
      <c r="C450" s="60" t="s">
        <v>3326</v>
      </c>
      <c r="D450" s="62" t="s">
        <v>3327</v>
      </c>
      <c r="E450" t="s">
        <v>2868</v>
      </c>
      <c r="F450" t="s">
        <v>3865</v>
      </c>
      <c r="G450" t="s">
        <v>2106</v>
      </c>
      <c r="H450" s="60" t="s">
        <v>3881</v>
      </c>
      <c r="I450" s="60" t="s">
        <v>3328</v>
      </c>
      <c r="J450" t="s">
        <v>2108</v>
      </c>
      <c r="K450" s="60" t="s">
        <v>1626</v>
      </c>
      <c r="L450" t="b">
        <v>1</v>
      </c>
      <c r="M450" t="s">
        <v>1600</v>
      </c>
      <c r="N450" s="60" t="s">
        <v>3329</v>
      </c>
      <c r="O450" s="60" t="s">
        <v>3330</v>
      </c>
      <c r="P450" s="60" t="s">
        <v>2348</v>
      </c>
      <c r="Q450" s="60" t="s">
        <v>3828</v>
      </c>
      <c r="R450" s="60" t="s">
        <v>3828</v>
      </c>
      <c r="S450" s="60" t="s">
        <v>3828</v>
      </c>
      <c r="T450" t="s">
        <v>3828</v>
      </c>
    </row>
    <row r="451" spans="1:20" ht="409.6" x14ac:dyDescent="0.2">
      <c r="A451" t="s">
        <v>1627</v>
      </c>
      <c r="B451" t="s">
        <v>1628</v>
      </c>
      <c r="C451" s="60" t="s">
        <v>4885</v>
      </c>
      <c r="D451" s="62" t="s">
        <v>3331</v>
      </c>
      <c r="E451" t="s">
        <v>2816</v>
      </c>
      <c r="F451" t="s">
        <v>4198</v>
      </c>
      <c r="G451" t="s">
        <v>2149</v>
      </c>
      <c r="H451" s="60" t="s">
        <v>3881</v>
      </c>
      <c r="I451" s="60" t="s">
        <v>3332</v>
      </c>
      <c r="J451" t="s">
        <v>4886</v>
      </c>
      <c r="K451" s="60" t="s">
        <v>4887</v>
      </c>
      <c r="L451" t="b">
        <v>1</v>
      </c>
      <c r="M451" t="s">
        <v>1600</v>
      </c>
      <c r="N451" s="60" t="s">
        <v>4888</v>
      </c>
      <c r="O451" s="60" t="s">
        <v>3828</v>
      </c>
      <c r="P451" s="60" t="s">
        <v>3828</v>
      </c>
      <c r="Q451" s="60" t="s">
        <v>3828</v>
      </c>
      <c r="R451" s="60" t="s">
        <v>3828</v>
      </c>
      <c r="S451" s="60" t="s">
        <v>3828</v>
      </c>
      <c r="T451" t="s">
        <v>3828</v>
      </c>
    </row>
    <row r="452" spans="1:20" ht="221" x14ac:dyDescent="0.2">
      <c r="A452" t="s">
        <v>1631</v>
      </c>
      <c r="B452" t="s">
        <v>1632</v>
      </c>
      <c r="C452" s="60" t="s">
        <v>3334</v>
      </c>
      <c r="D452" s="62" t="s">
        <v>3335</v>
      </c>
      <c r="E452" t="s">
        <v>3140</v>
      </c>
      <c r="F452" t="s">
        <v>3953</v>
      </c>
      <c r="G452" t="s">
        <v>2111</v>
      </c>
      <c r="H452" s="60" t="s">
        <v>3881</v>
      </c>
      <c r="I452" s="60" t="s">
        <v>3336</v>
      </c>
      <c r="J452" t="s">
        <v>2299</v>
      </c>
      <c r="K452" s="60" t="s">
        <v>4889</v>
      </c>
      <c r="L452" t="b">
        <v>1</v>
      </c>
      <c r="M452" t="s">
        <v>1600</v>
      </c>
      <c r="N452" s="60" t="s">
        <v>4890</v>
      </c>
      <c r="O452" s="60" t="s">
        <v>3828</v>
      </c>
      <c r="P452" s="60" t="s">
        <v>3828</v>
      </c>
      <c r="Q452" s="60" t="s">
        <v>3828</v>
      </c>
      <c r="R452" s="60" t="s">
        <v>4891</v>
      </c>
      <c r="S452" s="60" t="s">
        <v>3828</v>
      </c>
      <c r="T452" t="s">
        <v>3828</v>
      </c>
    </row>
    <row r="453" spans="1:20" ht="388" x14ac:dyDescent="0.2">
      <c r="A453" t="s">
        <v>1634</v>
      </c>
      <c r="B453" t="s">
        <v>1635</v>
      </c>
      <c r="C453" s="60" t="s">
        <v>4892</v>
      </c>
      <c r="D453" s="62" t="s">
        <v>4893</v>
      </c>
      <c r="E453" t="s">
        <v>4894</v>
      </c>
      <c r="F453" t="s">
        <v>3848</v>
      </c>
      <c r="G453" t="s">
        <v>2111</v>
      </c>
      <c r="H453" s="60" t="s">
        <v>3881</v>
      </c>
      <c r="I453" s="60" t="s">
        <v>4895</v>
      </c>
      <c r="J453" t="s">
        <v>2124</v>
      </c>
      <c r="K453" s="60" t="s">
        <v>1636</v>
      </c>
      <c r="L453" t="b">
        <v>1</v>
      </c>
      <c r="M453" t="s">
        <v>1600</v>
      </c>
      <c r="N453" s="60" t="s">
        <v>3828</v>
      </c>
      <c r="O453" s="60" t="s">
        <v>3828</v>
      </c>
      <c r="P453" s="60" t="s">
        <v>2348</v>
      </c>
      <c r="Q453" s="60" t="s">
        <v>3828</v>
      </c>
      <c r="R453" s="60" t="s">
        <v>3828</v>
      </c>
      <c r="S453" s="60" t="s">
        <v>3828</v>
      </c>
      <c r="T453" t="s">
        <v>3828</v>
      </c>
    </row>
    <row r="454" spans="1:20" ht="289" x14ac:dyDescent="0.2">
      <c r="A454" t="s">
        <v>3806</v>
      </c>
      <c r="B454" t="s">
        <v>3807</v>
      </c>
      <c r="C454" s="60" t="s">
        <v>4896</v>
      </c>
      <c r="D454" s="62" t="s">
        <v>4897</v>
      </c>
      <c r="E454" t="s">
        <v>4898</v>
      </c>
      <c r="F454" t="s">
        <v>4899</v>
      </c>
      <c r="G454" t="s">
        <v>2111</v>
      </c>
      <c r="H454" s="60" t="s">
        <v>3881</v>
      </c>
      <c r="I454" s="60"/>
      <c r="J454" t="s">
        <v>3847</v>
      </c>
      <c r="K454" s="60" t="s">
        <v>3808</v>
      </c>
      <c r="L454" t="b">
        <v>1</v>
      </c>
      <c r="M454" t="s">
        <v>1600</v>
      </c>
      <c r="N454" s="60" t="s">
        <v>4900</v>
      </c>
      <c r="O454" s="60" t="s">
        <v>3828</v>
      </c>
      <c r="P454" s="60" t="s">
        <v>3828</v>
      </c>
      <c r="Q454" s="60" t="s">
        <v>3828</v>
      </c>
      <c r="R454" s="60" t="s">
        <v>3828</v>
      </c>
      <c r="S454" s="60" t="s">
        <v>3828</v>
      </c>
      <c r="T454" t="s">
        <v>3828</v>
      </c>
    </row>
    <row r="455" spans="1:20" ht="136" x14ac:dyDescent="0.2">
      <c r="A455" t="s">
        <v>1637</v>
      </c>
      <c r="B455" t="s">
        <v>1638</v>
      </c>
      <c r="C455" s="60" t="s">
        <v>4901</v>
      </c>
      <c r="D455" s="62" t="s">
        <v>3337</v>
      </c>
      <c r="E455" t="s">
        <v>2927</v>
      </c>
      <c r="F455" t="s">
        <v>3848</v>
      </c>
      <c r="G455" t="s">
        <v>2106</v>
      </c>
      <c r="H455" s="60" t="s">
        <v>4485</v>
      </c>
      <c r="I455" s="60" t="s">
        <v>3338</v>
      </c>
      <c r="J455" t="s">
        <v>3847</v>
      </c>
      <c r="K455" s="60" t="s">
        <v>4902</v>
      </c>
      <c r="L455" t="b">
        <v>0</v>
      </c>
      <c r="M455" t="s">
        <v>3828</v>
      </c>
      <c r="N455" s="60" t="s">
        <v>3828</v>
      </c>
      <c r="O455" s="60" t="s">
        <v>3828</v>
      </c>
      <c r="P455" s="60" t="s">
        <v>3828</v>
      </c>
      <c r="Q455" s="60" t="s">
        <v>3828</v>
      </c>
      <c r="R455" s="60" t="s">
        <v>3828</v>
      </c>
      <c r="S455" s="60" t="s">
        <v>2896</v>
      </c>
      <c r="T455" t="s">
        <v>3828</v>
      </c>
    </row>
    <row r="456" spans="1:20" ht="170" x14ac:dyDescent="0.2">
      <c r="A456" t="s">
        <v>1642</v>
      </c>
      <c r="B456" t="s">
        <v>1643</v>
      </c>
      <c r="C456" s="60" t="s">
        <v>4903</v>
      </c>
      <c r="D456" s="62" t="s">
        <v>3339</v>
      </c>
      <c r="E456" t="s">
        <v>2927</v>
      </c>
      <c r="F456" t="s">
        <v>3848</v>
      </c>
      <c r="G456" t="s">
        <v>2106</v>
      </c>
      <c r="H456" s="60" t="s">
        <v>4485</v>
      </c>
      <c r="I456" s="60" t="s">
        <v>3340</v>
      </c>
      <c r="J456" t="s">
        <v>3847</v>
      </c>
      <c r="K456" s="60" t="s">
        <v>4904</v>
      </c>
      <c r="L456" t="b">
        <v>1</v>
      </c>
      <c r="M456" t="s">
        <v>1637</v>
      </c>
      <c r="N456" s="60" t="s">
        <v>3828</v>
      </c>
      <c r="O456" s="60" t="s">
        <v>3828</v>
      </c>
      <c r="P456" s="60" t="s">
        <v>3828</v>
      </c>
      <c r="Q456" s="60" t="s">
        <v>3828</v>
      </c>
      <c r="R456" s="60" t="s">
        <v>3828</v>
      </c>
      <c r="S456" s="60" t="s">
        <v>2896</v>
      </c>
      <c r="T456" t="s">
        <v>3828</v>
      </c>
    </row>
    <row r="457" spans="1:20" ht="187" x14ac:dyDescent="0.2">
      <c r="A457" t="s">
        <v>1647</v>
      </c>
      <c r="B457" t="s">
        <v>1648</v>
      </c>
      <c r="C457" s="60" t="s">
        <v>4905</v>
      </c>
      <c r="D457" s="62" t="s">
        <v>3341</v>
      </c>
      <c r="E457" t="s">
        <v>2927</v>
      </c>
      <c r="F457" t="s">
        <v>3848</v>
      </c>
      <c r="G457" t="s">
        <v>2106</v>
      </c>
      <c r="H457" s="60" t="s">
        <v>4485</v>
      </c>
      <c r="I457" s="60" t="s">
        <v>3342</v>
      </c>
      <c r="J457" t="s">
        <v>3847</v>
      </c>
      <c r="K457" s="60" t="s">
        <v>4906</v>
      </c>
      <c r="L457" t="b">
        <v>1</v>
      </c>
      <c r="M457" t="s">
        <v>1637</v>
      </c>
      <c r="N457" s="60" t="s">
        <v>3828</v>
      </c>
      <c r="O457" s="60" t="s">
        <v>3828</v>
      </c>
      <c r="P457" s="60" t="s">
        <v>3828</v>
      </c>
      <c r="Q457" s="60" t="s">
        <v>3828</v>
      </c>
      <c r="R457" s="60" t="s">
        <v>3828</v>
      </c>
      <c r="S457" s="60" t="s">
        <v>2896</v>
      </c>
      <c r="T457" t="s">
        <v>3828</v>
      </c>
    </row>
    <row r="458" spans="1:20" ht="221" x14ac:dyDescent="0.2">
      <c r="A458" t="s">
        <v>1652</v>
      </c>
      <c r="B458" t="s">
        <v>1653</v>
      </c>
      <c r="C458" s="60" t="s">
        <v>4907</v>
      </c>
      <c r="D458" s="62" t="s">
        <v>3343</v>
      </c>
      <c r="E458" t="s">
        <v>2927</v>
      </c>
      <c r="F458" t="s">
        <v>3848</v>
      </c>
      <c r="G458" t="s">
        <v>2106</v>
      </c>
      <c r="H458" s="60" t="s">
        <v>4485</v>
      </c>
      <c r="I458" s="60" t="s">
        <v>3344</v>
      </c>
      <c r="J458" t="s">
        <v>3847</v>
      </c>
      <c r="K458" s="60" t="s">
        <v>4908</v>
      </c>
      <c r="L458" t="b">
        <v>1</v>
      </c>
      <c r="M458" t="s">
        <v>1637</v>
      </c>
      <c r="N458" s="60" t="s">
        <v>3828</v>
      </c>
      <c r="O458" s="60" t="s">
        <v>3828</v>
      </c>
      <c r="P458" s="60" t="s">
        <v>4909</v>
      </c>
      <c r="Q458" s="60" t="s">
        <v>3828</v>
      </c>
      <c r="R458" s="60" t="s">
        <v>3828</v>
      </c>
      <c r="S458" s="60" t="s">
        <v>2896</v>
      </c>
      <c r="T458" t="s">
        <v>3828</v>
      </c>
    </row>
    <row r="459" spans="1:20" ht="340" x14ac:dyDescent="0.2">
      <c r="A459" t="s">
        <v>1657</v>
      </c>
      <c r="B459" t="s">
        <v>1658</v>
      </c>
      <c r="C459" s="60" t="s">
        <v>4910</v>
      </c>
      <c r="D459" s="62" t="s">
        <v>3345</v>
      </c>
      <c r="E459" t="s">
        <v>2927</v>
      </c>
      <c r="F459" t="s">
        <v>3909</v>
      </c>
      <c r="G459" t="s">
        <v>2443</v>
      </c>
      <c r="H459" s="60" t="s">
        <v>4355</v>
      </c>
      <c r="I459" s="60" t="s">
        <v>3346</v>
      </c>
      <c r="J459" t="s">
        <v>4911</v>
      </c>
      <c r="K459" s="60" t="s">
        <v>4912</v>
      </c>
      <c r="L459" t="b">
        <v>0</v>
      </c>
      <c r="M459" t="s">
        <v>3828</v>
      </c>
      <c r="N459" s="60" t="s">
        <v>4913</v>
      </c>
      <c r="O459" s="60" t="s">
        <v>3828</v>
      </c>
      <c r="P459" s="60" t="s">
        <v>3828</v>
      </c>
      <c r="Q459" s="60" t="s">
        <v>3828</v>
      </c>
      <c r="R459" s="60" t="s">
        <v>3828</v>
      </c>
      <c r="S459" s="60" t="s">
        <v>3828</v>
      </c>
      <c r="T459" t="s">
        <v>3828</v>
      </c>
    </row>
    <row r="460" spans="1:20" ht="272" x14ac:dyDescent="0.2">
      <c r="A460" t="s">
        <v>1662</v>
      </c>
      <c r="B460" t="s">
        <v>1663</v>
      </c>
      <c r="C460" s="60" t="s">
        <v>3348</v>
      </c>
      <c r="D460" s="62" t="s">
        <v>3349</v>
      </c>
      <c r="E460" t="s">
        <v>2927</v>
      </c>
      <c r="F460" t="s">
        <v>3872</v>
      </c>
      <c r="G460" t="s">
        <v>2319</v>
      </c>
      <c r="H460" s="60" t="s">
        <v>4355</v>
      </c>
      <c r="I460" s="60" t="s">
        <v>3350</v>
      </c>
      <c r="J460" t="s">
        <v>3892</v>
      </c>
      <c r="K460" s="60" t="s">
        <v>4914</v>
      </c>
      <c r="L460" t="b">
        <v>1</v>
      </c>
      <c r="M460" t="s">
        <v>1657</v>
      </c>
      <c r="N460" s="60" t="s">
        <v>3347</v>
      </c>
      <c r="O460" s="60" t="s">
        <v>3828</v>
      </c>
      <c r="P460" s="60" t="s">
        <v>3828</v>
      </c>
      <c r="Q460" s="60" t="s">
        <v>3828</v>
      </c>
      <c r="R460" s="60" t="s">
        <v>3828</v>
      </c>
      <c r="S460" s="60" t="s">
        <v>3828</v>
      </c>
      <c r="T460" t="s">
        <v>3828</v>
      </c>
    </row>
    <row r="461" spans="1:20" ht="409.6" x14ac:dyDescent="0.2">
      <c r="A461" t="s">
        <v>1664</v>
      </c>
      <c r="B461" t="s">
        <v>1665</v>
      </c>
      <c r="C461" s="60" t="s">
        <v>4915</v>
      </c>
      <c r="D461" s="62" t="s">
        <v>3351</v>
      </c>
      <c r="E461" t="s">
        <v>2927</v>
      </c>
      <c r="F461" t="s">
        <v>4916</v>
      </c>
      <c r="G461" t="s">
        <v>4124</v>
      </c>
      <c r="H461" s="60" t="s">
        <v>4355</v>
      </c>
      <c r="I461" s="60" t="s">
        <v>4917</v>
      </c>
      <c r="J461" t="s">
        <v>4582</v>
      </c>
      <c r="K461" s="60" t="s">
        <v>4918</v>
      </c>
      <c r="L461" t="b">
        <v>1</v>
      </c>
      <c r="M461" t="s">
        <v>1657</v>
      </c>
      <c r="N461" s="60" t="s">
        <v>4919</v>
      </c>
      <c r="O461" s="60" t="s">
        <v>3828</v>
      </c>
      <c r="P461" s="60" t="s">
        <v>3828</v>
      </c>
      <c r="Q461" s="60" t="s">
        <v>3828</v>
      </c>
      <c r="R461" s="60" t="s">
        <v>3828</v>
      </c>
      <c r="S461" s="60" t="s">
        <v>3828</v>
      </c>
      <c r="T461" t="s">
        <v>3828</v>
      </c>
    </row>
    <row r="462" spans="1:20" ht="323" x14ac:dyDescent="0.2">
      <c r="A462" t="s">
        <v>1668</v>
      </c>
      <c r="B462" t="s">
        <v>1669</v>
      </c>
      <c r="C462" s="60" t="s">
        <v>3352</v>
      </c>
      <c r="D462" s="62" t="s">
        <v>3353</v>
      </c>
      <c r="E462" t="s">
        <v>2927</v>
      </c>
      <c r="F462" t="s">
        <v>3872</v>
      </c>
      <c r="G462" t="s">
        <v>2153</v>
      </c>
      <c r="H462" s="60" t="s">
        <v>4355</v>
      </c>
      <c r="I462" s="60" t="s">
        <v>3354</v>
      </c>
      <c r="J462" t="s">
        <v>3847</v>
      </c>
      <c r="K462" s="60" t="s">
        <v>4918</v>
      </c>
      <c r="L462" t="b">
        <v>1</v>
      </c>
      <c r="M462" t="s">
        <v>1657</v>
      </c>
      <c r="N462" s="60" t="s">
        <v>3828</v>
      </c>
      <c r="O462" s="60" t="s">
        <v>3828</v>
      </c>
      <c r="P462" s="60" t="s">
        <v>3828</v>
      </c>
      <c r="Q462" s="60" t="s">
        <v>3828</v>
      </c>
      <c r="R462" s="60" t="s">
        <v>3828</v>
      </c>
      <c r="S462" s="60" t="s">
        <v>3828</v>
      </c>
      <c r="T462" t="s">
        <v>3828</v>
      </c>
    </row>
    <row r="463" spans="1:20" ht="306" x14ac:dyDescent="0.2">
      <c r="A463" t="s">
        <v>3809</v>
      </c>
      <c r="B463" t="s">
        <v>3810</v>
      </c>
      <c r="C463" s="60" t="s">
        <v>4920</v>
      </c>
      <c r="D463" s="62" t="s">
        <v>4921</v>
      </c>
      <c r="E463" t="s">
        <v>4922</v>
      </c>
      <c r="F463" t="s">
        <v>3988</v>
      </c>
      <c r="G463" t="s">
        <v>2111</v>
      </c>
      <c r="H463" s="60" t="s">
        <v>4355</v>
      </c>
      <c r="I463" s="60"/>
      <c r="J463" t="s">
        <v>4582</v>
      </c>
      <c r="K463" s="60" t="s">
        <v>227</v>
      </c>
      <c r="L463" t="b">
        <v>1</v>
      </c>
      <c r="M463" t="s">
        <v>1657</v>
      </c>
      <c r="N463" s="60" t="s">
        <v>3828</v>
      </c>
      <c r="O463" s="60" t="s">
        <v>3828</v>
      </c>
      <c r="P463" s="60" t="s">
        <v>3828</v>
      </c>
      <c r="Q463" s="60" t="s">
        <v>3828</v>
      </c>
      <c r="R463" s="60" t="s">
        <v>3828</v>
      </c>
      <c r="S463" s="60" t="s">
        <v>3828</v>
      </c>
      <c r="T463" t="s">
        <v>3828</v>
      </c>
    </row>
    <row r="464" spans="1:20" ht="119" x14ac:dyDescent="0.2">
      <c r="A464" t="s">
        <v>1672</v>
      </c>
      <c r="B464" t="s">
        <v>1673</v>
      </c>
      <c r="C464" s="60" t="s">
        <v>3355</v>
      </c>
      <c r="D464" s="62" t="s">
        <v>3356</v>
      </c>
      <c r="E464" t="s">
        <v>2169</v>
      </c>
      <c r="F464" t="s">
        <v>4923</v>
      </c>
      <c r="G464" t="s">
        <v>2149</v>
      </c>
      <c r="H464" s="60" t="s">
        <v>3896</v>
      </c>
      <c r="I464" s="60" t="s">
        <v>3357</v>
      </c>
      <c r="J464" t="s">
        <v>4582</v>
      </c>
      <c r="K464" s="60" t="s">
        <v>4924</v>
      </c>
      <c r="L464" t="b">
        <v>0</v>
      </c>
      <c r="M464" t="s">
        <v>3828</v>
      </c>
      <c r="N464" s="60" t="s">
        <v>2150</v>
      </c>
      <c r="O464" s="60" t="s">
        <v>3828</v>
      </c>
      <c r="P464" s="60" t="s">
        <v>3828</v>
      </c>
      <c r="Q464" s="60" t="s">
        <v>3828</v>
      </c>
      <c r="R464" s="60" t="s">
        <v>3828</v>
      </c>
      <c r="S464" s="60" t="s">
        <v>3828</v>
      </c>
      <c r="T464" t="s">
        <v>3828</v>
      </c>
    </row>
    <row r="465" spans="1:20" ht="102" x14ac:dyDescent="0.2">
      <c r="A465" t="s">
        <v>1676</v>
      </c>
      <c r="B465" t="s">
        <v>1677</v>
      </c>
      <c r="C465" s="60" t="s">
        <v>3358</v>
      </c>
      <c r="D465" s="62" t="s">
        <v>3359</v>
      </c>
      <c r="E465" t="s">
        <v>2169</v>
      </c>
      <c r="F465" t="s">
        <v>4605</v>
      </c>
      <c r="G465" t="s">
        <v>2106</v>
      </c>
      <c r="H465" s="60" t="s">
        <v>3896</v>
      </c>
      <c r="I465" s="60" t="s">
        <v>3360</v>
      </c>
      <c r="J465" t="s">
        <v>3847</v>
      </c>
      <c r="K465" s="60" t="s">
        <v>4925</v>
      </c>
      <c r="L465" t="b">
        <v>1</v>
      </c>
      <c r="M465" t="s">
        <v>1672</v>
      </c>
      <c r="N465" s="60" t="s">
        <v>3828</v>
      </c>
      <c r="O465" s="60" t="s">
        <v>3828</v>
      </c>
      <c r="P465" s="60" t="s">
        <v>3828</v>
      </c>
      <c r="Q465" s="60" t="s">
        <v>3828</v>
      </c>
      <c r="R465" s="60" t="s">
        <v>3828</v>
      </c>
      <c r="S465" s="60" t="s">
        <v>3828</v>
      </c>
      <c r="T465" t="s">
        <v>3828</v>
      </c>
    </row>
    <row r="466" spans="1:20" ht="119" x14ac:dyDescent="0.2">
      <c r="A466" t="s">
        <v>1680</v>
      </c>
      <c r="B466" t="s">
        <v>1681</v>
      </c>
      <c r="C466" s="60" t="s">
        <v>3361</v>
      </c>
      <c r="D466" s="62" t="s">
        <v>3362</v>
      </c>
      <c r="E466" t="s">
        <v>2169</v>
      </c>
      <c r="F466" t="s">
        <v>4605</v>
      </c>
      <c r="G466" t="s">
        <v>2158</v>
      </c>
      <c r="H466" s="60" t="s">
        <v>3896</v>
      </c>
      <c r="I466" s="60" t="s">
        <v>3363</v>
      </c>
      <c r="J466" t="s">
        <v>3847</v>
      </c>
      <c r="K466" s="60" t="s">
        <v>4926</v>
      </c>
      <c r="L466" t="b">
        <v>1</v>
      </c>
      <c r="M466" t="s">
        <v>1672</v>
      </c>
      <c r="N466" s="60" t="s">
        <v>3828</v>
      </c>
      <c r="O466" s="60" t="s">
        <v>3828</v>
      </c>
      <c r="P466" s="60" t="s">
        <v>3828</v>
      </c>
      <c r="Q466" s="60" t="s">
        <v>3828</v>
      </c>
      <c r="R466" s="60" t="s">
        <v>3828</v>
      </c>
      <c r="S466" s="60" t="s">
        <v>3828</v>
      </c>
      <c r="T466" t="s">
        <v>3828</v>
      </c>
    </row>
    <row r="467" spans="1:20" ht="204" x14ac:dyDescent="0.2">
      <c r="A467" t="s">
        <v>3811</v>
      </c>
      <c r="B467" t="s">
        <v>3812</v>
      </c>
      <c r="C467" s="60" t="s">
        <v>4927</v>
      </c>
      <c r="D467" s="62" t="s">
        <v>4928</v>
      </c>
      <c r="E467" t="s">
        <v>4929</v>
      </c>
      <c r="F467" t="s">
        <v>4930</v>
      </c>
      <c r="G467" t="s">
        <v>2111</v>
      </c>
      <c r="H467" s="60" t="s">
        <v>3896</v>
      </c>
      <c r="I467" s="60"/>
      <c r="J467" t="s">
        <v>3847</v>
      </c>
      <c r="K467" s="60" t="s">
        <v>526</v>
      </c>
      <c r="L467" t="b">
        <v>1</v>
      </c>
      <c r="M467" t="s">
        <v>1672</v>
      </c>
      <c r="N467" s="60" t="s">
        <v>4931</v>
      </c>
      <c r="O467" s="60" t="s">
        <v>3828</v>
      </c>
      <c r="P467" s="60" t="s">
        <v>3828</v>
      </c>
      <c r="Q467" s="60" t="s">
        <v>3828</v>
      </c>
      <c r="R467" s="60" t="s">
        <v>3828</v>
      </c>
      <c r="S467" s="60" t="s">
        <v>3828</v>
      </c>
      <c r="T467" t="s">
        <v>3828</v>
      </c>
    </row>
    <row r="468" spans="1:20" ht="323" x14ac:dyDescent="0.2">
      <c r="A468" t="s">
        <v>3813</v>
      </c>
      <c r="B468" t="s">
        <v>3814</v>
      </c>
      <c r="C468" s="60" t="s">
        <v>4932</v>
      </c>
      <c r="D468" s="62" t="s">
        <v>4933</v>
      </c>
      <c r="E468" t="s">
        <v>4934</v>
      </c>
      <c r="F468" t="s">
        <v>4305</v>
      </c>
      <c r="G468" t="s">
        <v>2111</v>
      </c>
      <c r="H468" s="60" t="s">
        <v>3896</v>
      </c>
      <c r="I468" s="60"/>
      <c r="J468" t="s">
        <v>4935</v>
      </c>
      <c r="K468" s="60" t="s">
        <v>3815</v>
      </c>
      <c r="L468" t="b">
        <v>1</v>
      </c>
      <c r="M468" t="s">
        <v>1672</v>
      </c>
      <c r="N468" s="60" t="s">
        <v>4936</v>
      </c>
      <c r="O468" s="60" t="s">
        <v>3828</v>
      </c>
      <c r="P468" s="60" t="s">
        <v>3828</v>
      </c>
      <c r="Q468" s="60" t="s">
        <v>3828</v>
      </c>
      <c r="R468" s="60" t="s">
        <v>3828</v>
      </c>
      <c r="S468" s="60" t="s">
        <v>3828</v>
      </c>
      <c r="T468" t="s">
        <v>3828</v>
      </c>
    </row>
    <row r="469" spans="1:20" ht="187" x14ac:dyDescent="0.2">
      <c r="A469" t="s">
        <v>1682</v>
      </c>
      <c r="B469" t="s">
        <v>1683</v>
      </c>
      <c r="C469" s="60" t="s">
        <v>3364</v>
      </c>
      <c r="D469" s="62" t="s">
        <v>3365</v>
      </c>
      <c r="E469" t="s">
        <v>3366</v>
      </c>
      <c r="F469" t="s">
        <v>3848</v>
      </c>
      <c r="G469" t="s">
        <v>2111</v>
      </c>
      <c r="H469" s="60" t="s">
        <v>3846</v>
      </c>
      <c r="I469" s="60" t="s">
        <v>3368</v>
      </c>
      <c r="J469" t="s">
        <v>3847</v>
      </c>
      <c r="K469" s="60" t="s">
        <v>4260</v>
      </c>
      <c r="L469" t="b">
        <v>0</v>
      </c>
      <c r="M469" t="s">
        <v>3828</v>
      </c>
      <c r="N469" s="60" t="s">
        <v>3369</v>
      </c>
      <c r="O469" s="60" t="s">
        <v>3828</v>
      </c>
      <c r="P469" s="60" t="s">
        <v>2348</v>
      </c>
      <c r="Q469" s="60" t="s">
        <v>3828</v>
      </c>
      <c r="R469" s="60" t="s">
        <v>3828</v>
      </c>
      <c r="S469" s="60" t="s">
        <v>3828</v>
      </c>
      <c r="T469" t="s">
        <v>3828</v>
      </c>
    </row>
    <row r="470" spans="1:20" ht="221" x14ac:dyDescent="0.2">
      <c r="A470" t="s">
        <v>1686</v>
      </c>
      <c r="B470" t="s">
        <v>1687</v>
      </c>
      <c r="C470" s="60" t="s">
        <v>3370</v>
      </c>
      <c r="D470" s="62" t="s">
        <v>3371</v>
      </c>
      <c r="E470" t="s">
        <v>2339</v>
      </c>
      <c r="F470" t="s">
        <v>3201</v>
      </c>
      <c r="G470" t="s">
        <v>2111</v>
      </c>
      <c r="H470" s="60" t="s">
        <v>3846</v>
      </c>
      <c r="I470" s="60" t="s">
        <v>3372</v>
      </c>
      <c r="J470" t="s">
        <v>3847</v>
      </c>
      <c r="K470" s="60" t="s">
        <v>3889</v>
      </c>
      <c r="L470" t="b">
        <v>1</v>
      </c>
      <c r="M470" t="s">
        <v>1682</v>
      </c>
      <c r="N470" s="60" t="s">
        <v>3828</v>
      </c>
      <c r="O470" s="60" t="s">
        <v>3828</v>
      </c>
      <c r="P470" s="60" t="s">
        <v>3828</v>
      </c>
      <c r="Q470" s="60" t="s">
        <v>3828</v>
      </c>
      <c r="R470" s="60" t="s">
        <v>3828</v>
      </c>
      <c r="S470" s="60" t="s">
        <v>3828</v>
      </c>
      <c r="T470" t="s">
        <v>3828</v>
      </c>
    </row>
    <row r="471" spans="1:20" ht="340" x14ac:dyDescent="0.2">
      <c r="A471" t="s">
        <v>1688</v>
      </c>
      <c r="B471" t="s">
        <v>1689</v>
      </c>
      <c r="C471" s="60" t="s">
        <v>4937</v>
      </c>
      <c r="D471" s="62" t="s">
        <v>3373</v>
      </c>
      <c r="E471" t="s">
        <v>3366</v>
      </c>
      <c r="F471" t="s">
        <v>3848</v>
      </c>
      <c r="G471" t="s">
        <v>2111</v>
      </c>
      <c r="H471" s="60" t="s">
        <v>3846</v>
      </c>
      <c r="I471" s="60" t="s">
        <v>3374</v>
      </c>
      <c r="J471" t="s">
        <v>3847</v>
      </c>
      <c r="K471" s="60" t="s">
        <v>1690</v>
      </c>
      <c r="L471" t="b">
        <v>1</v>
      </c>
      <c r="M471" t="s">
        <v>1682</v>
      </c>
      <c r="N471" s="60" t="s">
        <v>4938</v>
      </c>
      <c r="O471" s="60" t="s">
        <v>3828</v>
      </c>
      <c r="P471" s="60" t="s">
        <v>2348</v>
      </c>
      <c r="Q471" s="60" t="s">
        <v>3828</v>
      </c>
      <c r="R471" s="60" t="s">
        <v>3828</v>
      </c>
      <c r="S471" s="60" t="s">
        <v>3828</v>
      </c>
      <c r="T471" t="s">
        <v>3828</v>
      </c>
    </row>
    <row r="472" spans="1:20" ht="153" x14ac:dyDescent="0.2">
      <c r="A472" t="s">
        <v>1691</v>
      </c>
      <c r="B472" t="s">
        <v>1692</v>
      </c>
      <c r="C472" s="60" t="s">
        <v>3375</v>
      </c>
      <c r="D472" s="62" t="s">
        <v>3376</v>
      </c>
      <c r="E472" t="s">
        <v>2339</v>
      </c>
      <c r="F472" t="s">
        <v>3201</v>
      </c>
      <c r="G472" t="s">
        <v>2111</v>
      </c>
      <c r="H472" s="60" t="s">
        <v>3846</v>
      </c>
      <c r="I472" s="60" t="s">
        <v>3377</v>
      </c>
      <c r="J472" t="s">
        <v>3847</v>
      </c>
      <c r="K472" s="60" t="s">
        <v>75</v>
      </c>
      <c r="L472" t="b">
        <v>1</v>
      </c>
      <c r="M472" t="s">
        <v>1682</v>
      </c>
      <c r="N472" s="60" t="s">
        <v>3828</v>
      </c>
      <c r="O472" s="60" t="s">
        <v>3828</v>
      </c>
      <c r="P472" s="60" t="s">
        <v>3828</v>
      </c>
      <c r="Q472" s="60" t="s">
        <v>3828</v>
      </c>
      <c r="R472" s="60" t="s">
        <v>3828</v>
      </c>
      <c r="S472" s="60" t="s">
        <v>3828</v>
      </c>
      <c r="T472" t="s">
        <v>3828</v>
      </c>
    </row>
    <row r="473" spans="1:20" ht="85" x14ac:dyDescent="0.2">
      <c r="A473" t="s">
        <v>1693</v>
      </c>
      <c r="B473" t="s">
        <v>1694</v>
      </c>
      <c r="C473" s="60" t="s">
        <v>3378</v>
      </c>
      <c r="D473" s="62" t="s">
        <v>3379</v>
      </c>
      <c r="E473" t="s">
        <v>3366</v>
      </c>
      <c r="F473" t="s">
        <v>3848</v>
      </c>
      <c r="G473" t="s">
        <v>2158</v>
      </c>
      <c r="H473" s="60" t="s">
        <v>4032</v>
      </c>
      <c r="I473" s="60" t="s">
        <v>3380</v>
      </c>
      <c r="J473" t="s">
        <v>3887</v>
      </c>
      <c r="K473" s="60" t="s">
        <v>4939</v>
      </c>
      <c r="L473" t="b">
        <v>0</v>
      </c>
      <c r="M473" t="s">
        <v>3828</v>
      </c>
      <c r="N473" s="60" t="s">
        <v>3828</v>
      </c>
      <c r="O473" s="60" t="s">
        <v>3828</v>
      </c>
      <c r="P473" s="60" t="s">
        <v>4940</v>
      </c>
      <c r="Q473" s="60" t="s">
        <v>3828</v>
      </c>
      <c r="R473" s="60" t="s">
        <v>3828</v>
      </c>
      <c r="S473" s="60" t="s">
        <v>3828</v>
      </c>
      <c r="T473" t="b">
        <v>1</v>
      </c>
    </row>
    <row r="474" spans="1:20" ht="238" x14ac:dyDescent="0.2">
      <c r="A474" t="s">
        <v>1697</v>
      </c>
      <c r="B474" t="s">
        <v>1698</v>
      </c>
      <c r="C474" s="60" t="s">
        <v>3381</v>
      </c>
      <c r="D474" s="62" t="s">
        <v>3382</v>
      </c>
      <c r="E474" t="s">
        <v>3366</v>
      </c>
      <c r="F474" t="s">
        <v>3865</v>
      </c>
      <c r="G474" t="s">
        <v>2106</v>
      </c>
      <c r="H474" s="60" t="s">
        <v>4032</v>
      </c>
      <c r="I474" s="60" t="s">
        <v>3383</v>
      </c>
      <c r="J474" t="s">
        <v>2299</v>
      </c>
      <c r="K474" s="60" t="s">
        <v>4941</v>
      </c>
      <c r="L474" t="b">
        <v>1</v>
      </c>
      <c r="M474" t="s">
        <v>1693</v>
      </c>
      <c r="N474" s="60" t="s">
        <v>3828</v>
      </c>
      <c r="O474" s="60" t="s">
        <v>3828</v>
      </c>
      <c r="P474" s="60" t="s">
        <v>2355</v>
      </c>
      <c r="Q474" s="60" t="s">
        <v>3828</v>
      </c>
      <c r="R474" s="60" t="s">
        <v>3828</v>
      </c>
      <c r="S474" s="60" t="s">
        <v>3828</v>
      </c>
      <c r="T474" t="s">
        <v>3828</v>
      </c>
    </row>
    <row r="475" spans="1:20" ht="238" x14ac:dyDescent="0.2">
      <c r="A475" t="s">
        <v>1701</v>
      </c>
      <c r="B475" t="s">
        <v>1702</v>
      </c>
      <c r="C475" s="60" t="s">
        <v>3384</v>
      </c>
      <c r="D475" s="62" t="s">
        <v>3385</v>
      </c>
      <c r="E475" t="s">
        <v>3366</v>
      </c>
      <c r="F475" t="s">
        <v>3914</v>
      </c>
      <c r="G475" t="s">
        <v>2158</v>
      </c>
      <c r="H475" s="60" t="s">
        <v>4032</v>
      </c>
      <c r="I475" s="60" t="s">
        <v>3386</v>
      </c>
      <c r="J475" t="s">
        <v>2124</v>
      </c>
      <c r="K475" s="60" t="s">
        <v>4942</v>
      </c>
      <c r="L475" t="b">
        <v>1</v>
      </c>
      <c r="M475" t="s">
        <v>1693</v>
      </c>
      <c r="N475" s="60" t="s">
        <v>3828</v>
      </c>
      <c r="O475" s="60" t="s">
        <v>3828</v>
      </c>
      <c r="P475" s="60" t="s">
        <v>3828</v>
      </c>
      <c r="Q475" s="60" t="s">
        <v>3828</v>
      </c>
      <c r="R475" s="60" t="s">
        <v>3828</v>
      </c>
      <c r="S475" s="60" t="s">
        <v>3828</v>
      </c>
      <c r="T475" t="b">
        <v>1</v>
      </c>
    </row>
    <row r="476" spans="1:20" ht="272" x14ac:dyDescent="0.2">
      <c r="A476" t="s">
        <v>1704</v>
      </c>
      <c r="B476" t="s">
        <v>1705</v>
      </c>
      <c r="C476" s="60" t="s">
        <v>4943</v>
      </c>
      <c r="D476" s="62" t="s">
        <v>3387</v>
      </c>
      <c r="E476" t="s">
        <v>2339</v>
      </c>
      <c r="F476" t="s">
        <v>3880</v>
      </c>
      <c r="G476" t="s">
        <v>2149</v>
      </c>
      <c r="H476" s="60" t="s">
        <v>3923</v>
      </c>
      <c r="I476" s="60" t="s">
        <v>4944</v>
      </c>
      <c r="J476" t="s">
        <v>3847</v>
      </c>
      <c r="K476" s="60" t="s">
        <v>4945</v>
      </c>
      <c r="L476" t="b">
        <v>0</v>
      </c>
      <c r="M476" t="s">
        <v>3828</v>
      </c>
      <c r="N476" s="60" t="s">
        <v>4946</v>
      </c>
      <c r="O476" s="60" t="s">
        <v>3828</v>
      </c>
      <c r="P476" s="60" t="s">
        <v>3828</v>
      </c>
      <c r="Q476" s="60" t="s">
        <v>3828</v>
      </c>
      <c r="R476" s="60" t="s">
        <v>3828</v>
      </c>
      <c r="S476" s="60" t="s">
        <v>3828</v>
      </c>
      <c r="T476" t="s">
        <v>3828</v>
      </c>
    </row>
    <row r="477" spans="1:20" ht="136" x14ac:dyDescent="0.2">
      <c r="A477" t="s">
        <v>1708</v>
      </c>
      <c r="B477" t="s">
        <v>1709</v>
      </c>
      <c r="C477" s="60" t="s">
        <v>4947</v>
      </c>
      <c r="D477" s="62" t="s">
        <v>3388</v>
      </c>
      <c r="E477" t="s">
        <v>2537</v>
      </c>
      <c r="F477" t="s">
        <v>3891</v>
      </c>
      <c r="G477" t="s">
        <v>2106</v>
      </c>
      <c r="H477" s="60" t="s">
        <v>3846</v>
      </c>
      <c r="I477" s="60" t="s">
        <v>3389</v>
      </c>
      <c r="J477" t="s">
        <v>3847</v>
      </c>
      <c r="K477" s="60" t="s">
        <v>4167</v>
      </c>
      <c r="L477" t="b">
        <v>0</v>
      </c>
      <c r="M477" t="s">
        <v>3828</v>
      </c>
      <c r="N477" s="60" t="s">
        <v>3828</v>
      </c>
      <c r="O477" s="60" t="s">
        <v>3828</v>
      </c>
      <c r="P477" s="60" t="s">
        <v>3828</v>
      </c>
      <c r="Q477" s="60" t="s">
        <v>3828</v>
      </c>
      <c r="R477" s="60" t="s">
        <v>3828</v>
      </c>
      <c r="S477" s="60" t="s">
        <v>3828</v>
      </c>
      <c r="T477" t="s">
        <v>3828</v>
      </c>
    </row>
    <row r="478" spans="1:20" ht="356" x14ac:dyDescent="0.2">
      <c r="A478" t="s">
        <v>1711</v>
      </c>
      <c r="B478" t="s">
        <v>1712</v>
      </c>
      <c r="C478" s="60" t="s">
        <v>3390</v>
      </c>
      <c r="D478" s="62" t="s">
        <v>3391</v>
      </c>
      <c r="E478" t="s">
        <v>2105</v>
      </c>
      <c r="F478" t="s">
        <v>3201</v>
      </c>
      <c r="G478" t="s">
        <v>2111</v>
      </c>
      <c r="H478" s="60" t="s">
        <v>3846</v>
      </c>
      <c r="I478" s="60" t="s">
        <v>3392</v>
      </c>
      <c r="J478" t="s">
        <v>3847</v>
      </c>
      <c r="K478" s="60" t="s">
        <v>4219</v>
      </c>
      <c r="L478" t="b">
        <v>0</v>
      </c>
      <c r="M478" t="s">
        <v>3828</v>
      </c>
      <c r="N478" s="60" t="s">
        <v>3828</v>
      </c>
      <c r="O478" s="60" t="s">
        <v>3828</v>
      </c>
      <c r="P478" s="60" t="s">
        <v>3828</v>
      </c>
      <c r="Q478" s="60" t="s">
        <v>3828</v>
      </c>
      <c r="R478" s="60" t="s">
        <v>3828</v>
      </c>
      <c r="S478" s="60" t="s">
        <v>3828</v>
      </c>
      <c r="T478" t="s">
        <v>3828</v>
      </c>
    </row>
    <row r="479" spans="1:20" ht="170" x14ac:dyDescent="0.2">
      <c r="A479" t="s">
        <v>1714</v>
      </c>
      <c r="B479" t="s">
        <v>1715</v>
      </c>
      <c r="C479" s="60" t="s">
        <v>3393</v>
      </c>
      <c r="D479" s="62" t="s">
        <v>3394</v>
      </c>
      <c r="E479" t="s">
        <v>2244</v>
      </c>
      <c r="F479" t="s">
        <v>3865</v>
      </c>
      <c r="G479" t="s">
        <v>2111</v>
      </c>
      <c r="H479" s="60" t="s">
        <v>3846</v>
      </c>
      <c r="I479" s="60" t="s">
        <v>3395</v>
      </c>
      <c r="J479" t="s">
        <v>3847</v>
      </c>
      <c r="K479" s="60" t="s">
        <v>75</v>
      </c>
      <c r="L479" t="b">
        <v>0</v>
      </c>
      <c r="M479" t="s">
        <v>3828</v>
      </c>
      <c r="N479" s="60" t="s">
        <v>3828</v>
      </c>
      <c r="O479" s="60" t="s">
        <v>3828</v>
      </c>
      <c r="P479" s="60" t="s">
        <v>3828</v>
      </c>
      <c r="Q479" s="60" t="s">
        <v>3828</v>
      </c>
      <c r="R479" s="60" t="s">
        <v>3828</v>
      </c>
      <c r="S479" s="60" t="s">
        <v>3828</v>
      </c>
      <c r="T479" t="s">
        <v>3828</v>
      </c>
    </row>
    <row r="480" spans="1:20" ht="136" x14ac:dyDescent="0.2">
      <c r="A480" t="s">
        <v>1717</v>
      </c>
      <c r="B480" t="s">
        <v>1718</v>
      </c>
      <c r="C480" s="60" t="s">
        <v>3396</v>
      </c>
      <c r="D480" s="62" t="s">
        <v>3397</v>
      </c>
      <c r="E480" t="s">
        <v>2244</v>
      </c>
      <c r="F480" t="s">
        <v>3201</v>
      </c>
      <c r="G480" t="s">
        <v>2111</v>
      </c>
      <c r="H480" s="60" t="s">
        <v>3846</v>
      </c>
      <c r="I480" s="60" t="s">
        <v>3398</v>
      </c>
      <c r="J480" t="s">
        <v>2108</v>
      </c>
      <c r="K480" s="60" t="s">
        <v>75</v>
      </c>
      <c r="L480" t="b">
        <v>1</v>
      </c>
      <c r="M480" t="s">
        <v>1714</v>
      </c>
      <c r="N480" s="60" t="s">
        <v>3828</v>
      </c>
      <c r="O480" s="60" t="s">
        <v>3828</v>
      </c>
      <c r="P480" s="60" t="s">
        <v>3828</v>
      </c>
      <c r="Q480" s="60" t="s">
        <v>3828</v>
      </c>
      <c r="R480" s="60" t="s">
        <v>3828</v>
      </c>
      <c r="S480" s="60" t="s">
        <v>3828</v>
      </c>
      <c r="T480" t="s">
        <v>3828</v>
      </c>
    </row>
    <row r="481" spans="1:20" ht="187" x14ac:dyDescent="0.2">
      <c r="A481" t="s">
        <v>1719</v>
      </c>
      <c r="B481" t="s">
        <v>1720</v>
      </c>
      <c r="C481" s="60" t="s">
        <v>3399</v>
      </c>
      <c r="D481" s="62" t="s">
        <v>3400</v>
      </c>
      <c r="E481" t="s">
        <v>2244</v>
      </c>
      <c r="F481" t="s">
        <v>3865</v>
      </c>
      <c r="G481" t="s">
        <v>2111</v>
      </c>
      <c r="H481" s="60" t="s">
        <v>3846</v>
      </c>
      <c r="I481" s="60" t="s">
        <v>3395</v>
      </c>
      <c r="J481" t="s">
        <v>3847</v>
      </c>
      <c r="K481" s="60" t="s">
        <v>75</v>
      </c>
      <c r="L481" t="b">
        <v>1</v>
      </c>
      <c r="M481" t="s">
        <v>1714</v>
      </c>
      <c r="N481" s="60" t="s">
        <v>3828</v>
      </c>
      <c r="O481" s="60" t="s">
        <v>3828</v>
      </c>
      <c r="P481" s="60" t="s">
        <v>3828</v>
      </c>
      <c r="Q481" s="60" t="s">
        <v>3828</v>
      </c>
      <c r="R481" s="60" t="s">
        <v>3828</v>
      </c>
      <c r="S481" s="60" t="s">
        <v>3828</v>
      </c>
      <c r="T481" t="s">
        <v>3828</v>
      </c>
    </row>
    <row r="482" spans="1:20" ht="409.6" x14ac:dyDescent="0.2">
      <c r="A482" t="s">
        <v>1721</v>
      </c>
      <c r="B482" t="s">
        <v>1722</v>
      </c>
      <c r="C482" s="60" t="s">
        <v>3401</v>
      </c>
      <c r="D482" s="62" t="s">
        <v>3402</v>
      </c>
      <c r="E482" t="s">
        <v>2447</v>
      </c>
      <c r="F482" t="s">
        <v>3953</v>
      </c>
      <c r="G482" t="s">
        <v>2158</v>
      </c>
      <c r="H482" s="60" t="s">
        <v>4948</v>
      </c>
      <c r="I482" s="60" t="s">
        <v>3403</v>
      </c>
      <c r="J482" t="s">
        <v>3847</v>
      </c>
      <c r="K482" s="60" t="s">
        <v>4949</v>
      </c>
      <c r="L482" t="b">
        <v>0</v>
      </c>
      <c r="M482" t="s">
        <v>3828</v>
      </c>
      <c r="N482" s="60" t="s">
        <v>3828</v>
      </c>
      <c r="O482" s="60" t="s">
        <v>3828</v>
      </c>
      <c r="P482" s="60" t="s">
        <v>3828</v>
      </c>
      <c r="Q482" s="60" t="s">
        <v>3828</v>
      </c>
      <c r="R482" s="60" t="s">
        <v>4731</v>
      </c>
      <c r="S482" s="60" t="s">
        <v>3828</v>
      </c>
      <c r="T482" t="s">
        <v>3828</v>
      </c>
    </row>
    <row r="483" spans="1:20" ht="409.6" x14ac:dyDescent="0.2">
      <c r="A483" t="s">
        <v>1726</v>
      </c>
      <c r="B483" t="s">
        <v>1727</v>
      </c>
      <c r="C483" s="60" t="s">
        <v>3404</v>
      </c>
      <c r="D483" s="62" t="s">
        <v>3405</v>
      </c>
      <c r="E483" t="s">
        <v>2495</v>
      </c>
      <c r="F483" t="s">
        <v>3872</v>
      </c>
      <c r="G483" t="s">
        <v>2106</v>
      </c>
      <c r="H483" s="60" t="s">
        <v>4948</v>
      </c>
      <c r="I483" s="60" t="s">
        <v>3406</v>
      </c>
      <c r="J483" t="s">
        <v>2124</v>
      </c>
      <c r="K483" s="60" t="s">
        <v>4950</v>
      </c>
      <c r="L483" t="b">
        <v>1</v>
      </c>
      <c r="M483" t="s">
        <v>1721</v>
      </c>
      <c r="N483" s="60" t="s">
        <v>4616</v>
      </c>
      <c r="O483" s="60" t="s">
        <v>3828</v>
      </c>
      <c r="P483" s="60" t="s">
        <v>3828</v>
      </c>
      <c r="Q483" s="60" t="s">
        <v>3828</v>
      </c>
      <c r="R483" s="60" t="s">
        <v>3828</v>
      </c>
      <c r="S483" s="60" t="s">
        <v>3828</v>
      </c>
      <c r="T483" t="s">
        <v>3828</v>
      </c>
    </row>
    <row r="484" spans="1:20" ht="204" x14ac:dyDescent="0.2">
      <c r="A484" t="s">
        <v>1731</v>
      </c>
      <c r="B484" t="s">
        <v>1732</v>
      </c>
      <c r="C484" s="60" t="s">
        <v>3407</v>
      </c>
      <c r="D484" s="62" t="s">
        <v>3408</v>
      </c>
      <c r="E484" t="s">
        <v>2495</v>
      </c>
      <c r="F484" t="s">
        <v>3872</v>
      </c>
      <c r="G484" t="s">
        <v>2153</v>
      </c>
      <c r="H484" s="60" t="s">
        <v>4948</v>
      </c>
      <c r="I484" s="60" t="s">
        <v>3409</v>
      </c>
      <c r="J484" t="s">
        <v>2124</v>
      </c>
      <c r="K484" s="60" t="s">
        <v>4951</v>
      </c>
      <c r="L484" t="b">
        <v>1</v>
      </c>
      <c r="M484" t="s">
        <v>1721</v>
      </c>
      <c r="N484" s="60" t="s">
        <v>3828</v>
      </c>
      <c r="O484" s="60" t="s">
        <v>3828</v>
      </c>
      <c r="P484" s="60" t="s">
        <v>3828</v>
      </c>
      <c r="Q484" s="60" t="s">
        <v>3828</v>
      </c>
      <c r="R484" s="60" t="s">
        <v>4731</v>
      </c>
      <c r="S484" s="60" t="s">
        <v>3828</v>
      </c>
      <c r="T484" t="s">
        <v>3828</v>
      </c>
    </row>
    <row r="485" spans="1:20" ht="289" x14ac:dyDescent="0.2">
      <c r="A485" t="s">
        <v>1736</v>
      </c>
      <c r="B485" t="s">
        <v>1737</v>
      </c>
      <c r="C485" s="60" t="s">
        <v>3410</v>
      </c>
      <c r="D485" s="62" t="s">
        <v>3411</v>
      </c>
      <c r="E485" t="s">
        <v>2244</v>
      </c>
      <c r="F485" t="s">
        <v>3891</v>
      </c>
      <c r="G485" t="s">
        <v>2153</v>
      </c>
      <c r="H485" s="60" t="s">
        <v>4948</v>
      </c>
      <c r="I485" s="60" t="s">
        <v>3412</v>
      </c>
      <c r="J485" t="s">
        <v>2299</v>
      </c>
      <c r="K485" s="60" t="s">
        <v>4952</v>
      </c>
      <c r="L485" t="b">
        <v>1</v>
      </c>
      <c r="M485" t="s">
        <v>1721</v>
      </c>
      <c r="N485" s="60" t="s">
        <v>3828</v>
      </c>
      <c r="O485" s="60" t="s">
        <v>3828</v>
      </c>
      <c r="P485" s="60" t="s">
        <v>3828</v>
      </c>
      <c r="Q485" s="60" t="s">
        <v>3828</v>
      </c>
      <c r="R485" s="60" t="s">
        <v>3992</v>
      </c>
      <c r="S485" s="60" t="s">
        <v>3828</v>
      </c>
      <c r="T485" t="s">
        <v>3828</v>
      </c>
    </row>
    <row r="486" spans="1:20" ht="388" x14ac:dyDescent="0.2">
      <c r="A486" t="s">
        <v>1740</v>
      </c>
      <c r="B486" t="s">
        <v>1741</v>
      </c>
      <c r="C486" s="60" t="s">
        <v>3413</v>
      </c>
      <c r="D486" s="62" t="s">
        <v>3414</v>
      </c>
      <c r="E486" t="s">
        <v>2495</v>
      </c>
      <c r="F486" t="s">
        <v>4953</v>
      </c>
      <c r="G486" t="s">
        <v>2111</v>
      </c>
      <c r="H486" s="60" t="s">
        <v>4948</v>
      </c>
      <c r="I486" s="60" t="s">
        <v>3415</v>
      </c>
      <c r="J486" t="s">
        <v>2124</v>
      </c>
      <c r="K486" s="60" t="s">
        <v>4954</v>
      </c>
      <c r="L486" t="b">
        <v>1</v>
      </c>
      <c r="M486" t="s">
        <v>1721</v>
      </c>
      <c r="N486" s="60" t="s">
        <v>4616</v>
      </c>
      <c r="O486" s="60" t="s">
        <v>3828</v>
      </c>
      <c r="P486" s="60" t="s">
        <v>2500</v>
      </c>
      <c r="Q486" s="60" t="s">
        <v>4809</v>
      </c>
      <c r="R486" s="60" t="s">
        <v>3828</v>
      </c>
      <c r="S486" s="60" t="s">
        <v>3828</v>
      </c>
      <c r="T486" t="s">
        <v>3828</v>
      </c>
    </row>
    <row r="487" spans="1:20" ht="409.6" x14ac:dyDescent="0.2">
      <c r="A487" t="s">
        <v>1745</v>
      </c>
      <c r="B487" t="s">
        <v>4955</v>
      </c>
      <c r="C487" s="60" t="s">
        <v>3416</v>
      </c>
      <c r="D487" s="62" t="s">
        <v>3417</v>
      </c>
      <c r="E487" t="s">
        <v>2495</v>
      </c>
      <c r="F487" t="s">
        <v>3872</v>
      </c>
      <c r="G487" t="s">
        <v>2153</v>
      </c>
      <c r="H487" s="60" t="s">
        <v>4948</v>
      </c>
      <c r="I487" s="60" t="s">
        <v>3418</v>
      </c>
      <c r="J487" t="s">
        <v>2214</v>
      </c>
      <c r="K487" s="60" t="s">
        <v>4956</v>
      </c>
      <c r="L487" t="b">
        <v>1</v>
      </c>
      <c r="M487" t="s">
        <v>1721</v>
      </c>
      <c r="N487" s="60" t="s">
        <v>3828</v>
      </c>
      <c r="O487" s="60" t="s">
        <v>3828</v>
      </c>
      <c r="P487" s="60" t="s">
        <v>2348</v>
      </c>
      <c r="Q487" s="60" t="s">
        <v>3828</v>
      </c>
      <c r="R487" s="60" t="s">
        <v>3828</v>
      </c>
      <c r="S487" s="60" t="s">
        <v>3828</v>
      </c>
      <c r="T487" t="s">
        <v>3828</v>
      </c>
    </row>
    <row r="488" spans="1:20" ht="404" x14ac:dyDescent="0.2">
      <c r="A488" t="s">
        <v>1749</v>
      </c>
      <c r="B488" t="s">
        <v>1750</v>
      </c>
      <c r="C488" s="60" t="s">
        <v>4957</v>
      </c>
      <c r="D488" s="62" t="s">
        <v>3419</v>
      </c>
      <c r="E488" t="s">
        <v>2495</v>
      </c>
      <c r="F488" t="s">
        <v>4007</v>
      </c>
      <c r="G488" t="s">
        <v>2106</v>
      </c>
      <c r="H488" s="60" t="s">
        <v>4948</v>
      </c>
      <c r="I488" s="60" t="s">
        <v>3420</v>
      </c>
      <c r="J488" t="s">
        <v>3887</v>
      </c>
      <c r="K488" s="60" t="s">
        <v>4958</v>
      </c>
      <c r="L488" t="b">
        <v>1</v>
      </c>
      <c r="M488" t="s">
        <v>1721</v>
      </c>
      <c r="N488" s="60" t="s">
        <v>2637</v>
      </c>
      <c r="O488" s="60" t="s">
        <v>3828</v>
      </c>
      <c r="P488" s="60" t="s">
        <v>3828</v>
      </c>
      <c r="Q488" s="60" t="s">
        <v>3828</v>
      </c>
      <c r="R488" s="60" t="s">
        <v>3992</v>
      </c>
      <c r="S488" s="60" t="s">
        <v>3828</v>
      </c>
      <c r="T488" t="s">
        <v>3828</v>
      </c>
    </row>
    <row r="489" spans="1:20" ht="404" x14ac:dyDescent="0.2">
      <c r="A489" t="s">
        <v>1754</v>
      </c>
      <c r="B489" t="s">
        <v>1755</v>
      </c>
      <c r="C489" s="60" t="s">
        <v>3421</v>
      </c>
      <c r="D489" s="62" t="s">
        <v>3422</v>
      </c>
      <c r="E489" t="s">
        <v>2495</v>
      </c>
      <c r="F489" t="s">
        <v>3872</v>
      </c>
      <c r="G489" t="s">
        <v>2111</v>
      </c>
      <c r="H489" s="60" t="s">
        <v>4948</v>
      </c>
      <c r="I489" s="60" t="s">
        <v>3423</v>
      </c>
      <c r="J489" t="s">
        <v>2124</v>
      </c>
      <c r="K489" s="60" t="s">
        <v>4959</v>
      </c>
      <c r="L489" t="b">
        <v>1</v>
      </c>
      <c r="M489" t="s">
        <v>1721</v>
      </c>
      <c r="N489" s="60" t="s">
        <v>2637</v>
      </c>
      <c r="O489" s="60" t="s">
        <v>3828</v>
      </c>
      <c r="P489" s="60" t="s">
        <v>4809</v>
      </c>
      <c r="Q489" s="60" t="s">
        <v>2342</v>
      </c>
      <c r="R489" s="60" t="s">
        <v>3828</v>
      </c>
      <c r="S489" s="60" t="s">
        <v>3828</v>
      </c>
      <c r="T489" t="s">
        <v>3828</v>
      </c>
    </row>
    <row r="490" spans="1:20" ht="272" x14ac:dyDescent="0.2">
      <c r="A490" t="s">
        <v>1756</v>
      </c>
      <c r="B490" t="s">
        <v>1757</v>
      </c>
      <c r="C490" s="60" t="s">
        <v>3424</v>
      </c>
      <c r="D490" s="62" t="s">
        <v>3425</v>
      </c>
      <c r="E490" t="s">
        <v>2495</v>
      </c>
      <c r="F490" t="s">
        <v>3872</v>
      </c>
      <c r="G490" t="s">
        <v>2106</v>
      </c>
      <c r="H490" s="60" t="s">
        <v>4948</v>
      </c>
      <c r="I490" s="60" t="s">
        <v>3420</v>
      </c>
      <c r="J490" t="s">
        <v>2124</v>
      </c>
      <c r="K490" s="60" t="s">
        <v>4960</v>
      </c>
      <c r="L490" t="b">
        <v>1</v>
      </c>
      <c r="M490" t="s">
        <v>1721</v>
      </c>
      <c r="N490" s="60" t="s">
        <v>2637</v>
      </c>
      <c r="O490" s="60" t="s">
        <v>3828</v>
      </c>
      <c r="P490" s="60" t="s">
        <v>3828</v>
      </c>
      <c r="Q490" s="60" t="s">
        <v>3828</v>
      </c>
      <c r="R490" s="60" t="s">
        <v>3828</v>
      </c>
      <c r="S490" s="60" t="s">
        <v>3828</v>
      </c>
      <c r="T490" t="s">
        <v>3828</v>
      </c>
    </row>
    <row r="491" spans="1:20" ht="204" x14ac:dyDescent="0.2">
      <c r="A491" t="s">
        <v>1758</v>
      </c>
      <c r="B491" t="s">
        <v>1759</v>
      </c>
      <c r="C491" s="60" t="s">
        <v>3426</v>
      </c>
      <c r="D491" s="62" t="s">
        <v>3427</v>
      </c>
      <c r="E491" t="s">
        <v>2447</v>
      </c>
      <c r="F491" t="s">
        <v>3872</v>
      </c>
      <c r="G491" t="s">
        <v>2111</v>
      </c>
      <c r="H491" s="60" t="s">
        <v>4948</v>
      </c>
      <c r="I491" s="60" t="s">
        <v>3428</v>
      </c>
      <c r="J491" t="s">
        <v>2124</v>
      </c>
      <c r="K491" s="60" t="s">
        <v>4961</v>
      </c>
      <c r="L491" t="b">
        <v>1</v>
      </c>
      <c r="M491" t="s">
        <v>1721</v>
      </c>
      <c r="N491" s="60" t="s">
        <v>4616</v>
      </c>
      <c r="O491" s="60" t="s">
        <v>3828</v>
      </c>
      <c r="P491" s="60" t="s">
        <v>2500</v>
      </c>
      <c r="Q491" s="60" t="s">
        <v>4057</v>
      </c>
      <c r="R491" s="60" t="s">
        <v>3828</v>
      </c>
      <c r="S491" s="60" t="s">
        <v>3828</v>
      </c>
      <c r="T491" t="s">
        <v>3828</v>
      </c>
    </row>
    <row r="492" spans="1:20" ht="409.6" x14ac:dyDescent="0.2">
      <c r="A492" t="s">
        <v>1761</v>
      </c>
      <c r="B492" t="s">
        <v>1762</v>
      </c>
      <c r="C492" s="60" t="s">
        <v>3429</v>
      </c>
      <c r="D492" s="62" t="s">
        <v>3430</v>
      </c>
      <c r="E492" t="s">
        <v>2495</v>
      </c>
      <c r="F492" t="s">
        <v>3891</v>
      </c>
      <c r="G492" t="s">
        <v>2106</v>
      </c>
      <c r="H492" s="60" t="s">
        <v>4948</v>
      </c>
      <c r="I492" s="60" t="s">
        <v>3431</v>
      </c>
      <c r="J492" t="s">
        <v>2124</v>
      </c>
      <c r="K492" s="60" t="s">
        <v>4962</v>
      </c>
      <c r="L492" t="b">
        <v>1</v>
      </c>
      <c r="M492" t="s">
        <v>1721</v>
      </c>
      <c r="N492" s="60" t="s">
        <v>4963</v>
      </c>
      <c r="O492" s="60" t="s">
        <v>3828</v>
      </c>
      <c r="P492" s="60" t="s">
        <v>2500</v>
      </c>
      <c r="Q492" s="60" t="s">
        <v>2650</v>
      </c>
      <c r="R492" s="60" t="s">
        <v>3992</v>
      </c>
      <c r="S492" s="60" t="s">
        <v>3828</v>
      </c>
      <c r="T492" t="s">
        <v>3828</v>
      </c>
    </row>
    <row r="493" spans="1:20" ht="372" x14ac:dyDescent="0.2">
      <c r="A493" t="s">
        <v>1765</v>
      </c>
      <c r="B493" t="s">
        <v>1766</v>
      </c>
      <c r="C493" s="60" t="s">
        <v>3432</v>
      </c>
      <c r="D493" s="62" t="s">
        <v>3433</v>
      </c>
      <c r="E493" t="s">
        <v>2565</v>
      </c>
      <c r="F493" t="s">
        <v>3865</v>
      </c>
      <c r="G493" t="s">
        <v>2111</v>
      </c>
      <c r="H493" s="60" t="s">
        <v>4948</v>
      </c>
      <c r="I493" s="60" t="s">
        <v>3434</v>
      </c>
      <c r="J493" t="s">
        <v>2124</v>
      </c>
      <c r="K493" s="60" t="s">
        <v>4964</v>
      </c>
      <c r="L493" t="b">
        <v>1</v>
      </c>
      <c r="M493" t="s">
        <v>1721</v>
      </c>
      <c r="N493" s="60" t="s">
        <v>3435</v>
      </c>
      <c r="O493" s="60" t="s">
        <v>3828</v>
      </c>
      <c r="P493" s="60" t="s">
        <v>4192</v>
      </c>
      <c r="Q493" s="60" t="s">
        <v>3828</v>
      </c>
      <c r="R493" s="60" t="s">
        <v>3828</v>
      </c>
      <c r="S493" s="60" t="s">
        <v>3828</v>
      </c>
      <c r="T493" t="s">
        <v>3828</v>
      </c>
    </row>
    <row r="494" spans="1:20" ht="409.6" x14ac:dyDescent="0.2">
      <c r="A494" t="s">
        <v>1769</v>
      </c>
      <c r="B494" t="s">
        <v>1770</v>
      </c>
      <c r="C494" s="60" t="s">
        <v>4965</v>
      </c>
      <c r="D494" s="62" t="s">
        <v>4966</v>
      </c>
      <c r="E494" t="s">
        <v>4967</v>
      </c>
      <c r="F494" t="s">
        <v>3848</v>
      </c>
      <c r="G494" t="s">
        <v>2111</v>
      </c>
      <c r="H494" s="60" t="s">
        <v>4948</v>
      </c>
      <c r="I494" s="60" t="s">
        <v>4968</v>
      </c>
      <c r="J494" t="s">
        <v>2124</v>
      </c>
      <c r="K494" s="60" t="s">
        <v>396</v>
      </c>
      <c r="L494" t="b">
        <v>1</v>
      </c>
      <c r="M494" t="s">
        <v>1721</v>
      </c>
      <c r="N494" s="60" t="s">
        <v>3828</v>
      </c>
      <c r="O494" s="60" t="s">
        <v>3828</v>
      </c>
      <c r="P494" s="60" t="s">
        <v>3828</v>
      </c>
      <c r="Q494" s="60" t="s">
        <v>3828</v>
      </c>
      <c r="R494" s="60" t="s">
        <v>3828</v>
      </c>
      <c r="S494" s="60" t="s">
        <v>3828</v>
      </c>
      <c r="T494" t="s">
        <v>3828</v>
      </c>
    </row>
    <row r="495" spans="1:20" ht="136" x14ac:dyDescent="0.2">
      <c r="A495" t="s">
        <v>1771</v>
      </c>
      <c r="B495" t="s">
        <v>1772</v>
      </c>
      <c r="C495" s="60" t="s">
        <v>3436</v>
      </c>
      <c r="D495" s="62" t="s">
        <v>3437</v>
      </c>
      <c r="E495" t="s">
        <v>2972</v>
      </c>
      <c r="F495" t="s">
        <v>4923</v>
      </c>
      <c r="G495" t="s">
        <v>2158</v>
      </c>
      <c r="H495" s="60" t="s">
        <v>3881</v>
      </c>
      <c r="I495" s="60" t="s">
        <v>3438</v>
      </c>
      <c r="J495" t="s">
        <v>2980</v>
      </c>
      <c r="K495" s="60" t="s">
        <v>4969</v>
      </c>
      <c r="L495" t="b">
        <v>0</v>
      </c>
      <c r="M495" t="s">
        <v>3828</v>
      </c>
      <c r="N495" s="60" t="s">
        <v>3828</v>
      </c>
      <c r="O495" s="60" t="s">
        <v>3828</v>
      </c>
      <c r="P495" s="60" t="s">
        <v>3828</v>
      </c>
      <c r="Q495" s="60" t="s">
        <v>3828</v>
      </c>
      <c r="R495" s="60" t="s">
        <v>3828</v>
      </c>
      <c r="S495" s="60" t="s">
        <v>3828</v>
      </c>
      <c r="T495" t="s">
        <v>3828</v>
      </c>
    </row>
    <row r="496" spans="1:20" ht="340" x14ac:dyDescent="0.2">
      <c r="A496" t="s">
        <v>1776</v>
      </c>
      <c r="B496" t="s">
        <v>1777</v>
      </c>
      <c r="C496" s="60" t="s">
        <v>3439</v>
      </c>
      <c r="D496" s="62" t="s">
        <v>3440</v>
      </c>
      <c r="E496" t="s">
        <v>3441</v>
      </c>
      <c r="F496" t="s">
        <v>3865</v>
      </c>
      <c r="G496" t="s">
        <v>2106</v>
      </c>
      <c r="H496" s="60" t="s">
        <v>3881</v>
      </c>
      <c r="I496" s="60" t="s">
        <v>3442</v>
      </c>
      <c r="J496" t="s">
        <v>2980</v>
      </c>
      <c r="K496" s="60" t="s">
        <v>1778</v>
      </c>
      <c r="L496" t="b">
        <v>1</v>
      </c>
      <c r="M496" t="s">
        <v>1771</v>
      </c>
      <c r="N496" s="60" t="s">
        <v>2321</v>
      </c>
      <c r="O496" s="60" t="s">
        <v>3828</v>
      </c>
      <c r="P496" s="60" t="s">
        <v>2348</v>
      </c>
      <c r="Q496" s="60" t="s">
        <v>3828</v>
      </c>
      <c r="R496" s="60" t="s">
        <v>3828</v>
      </c>
      <c r="S496" s="60" t="s">
        <v>3828</v>
      </c>
      <c r="T496" t="s">
        <v>3828</v>
      </c>
    </row>
    <row r="497" spans="1:20" ht="170" x14ac:dyDescent="0.2">
      <c r="A497" t="s">
        <v>1779</v>
      </c>
      <c r="B497" t="s">
        <v>1780</v>
      </c>
      <c r="C497" s="60" t="s">
        <v>3443</v>
      </c>
      <c r="D497" s="62" t="s">
        <v>3444</v>
      </c>
      <c r="E497" t="s">
        <v>3445</v>
      </c>
      <c r="F497" t="s">
        <v>3865</v>
      </c>
      <c r="G497" t="s">
        <v>2106</v>
      </c>
      <c r="H497" s="60" t="s">
        <v>3881</v>
      </c>
      <c r="I497" s="60" t="s">
        <v>3446</v>
      </c>
      <c r="J497" t="s">
        <v>2980</v>
      </c>
      <c r="K497" s="60" t="s">
        <v>1155</v>
      </c>
      <c r="L497" t="b">
        <v>1</v>
      </c>
      <c r="M497" t="s">
        <v>1771</v>
      </c>
      <c r="N497" s="60" t="s">
        <v>3828</v>
      </c>
      <c r="O497" s="60" t="s">
        <v>3828</v>
      </c>
      <c r="P497" s="60" t="s">
        <v>2348</v>
      </c>
      <c r="Q497" s="60" t="s">
        <v>3828</v>
      </c>
      <c r="R497" s="60" t="s">
        <v>3828</v>
      </c>
      <c r="S497" s="60" t="s">
        <v>3828</v>
      </c>
      <c r="T497" t="s">
        <v>3828</v>
      </c>
    </row>
    <row r="498" spans="1:20" ht="187" x14ac:dyDescent="0.2">
      <c r="A498" t="s">
        <v>1781</v>
      </c>
      <c r="B498" t="s">
        <v>1782</v>
      </c>
      <c r="C498" s="60" t="s">
        <v>3447</v>
      </c>
      <c r="D498" s="62" t="s">
        <v>3448</v>
      </c>
      <c r="E498" t="s">
        <v>3449</v>
      </c>
      <c r="F498" t="s">
        <v>3865</v>
      </c>
      <c r="G498" t="s">
        <v>2106</v>
      </c>
      <c r="H498" s="60" t="s">
        <v>3881</v>
      </c>
      <c r="I498" s="60" t="s">
        <v>3450</v>
      </c>
      <c r="J498" t="s">
        <v>2980</v>
      </c>
      <c r="K498" s="60" t="s">
        <v>4970</v>
      </c>
      <c r="L498" t="b">
        <v>1</v>
      </c>
      <c r="M498" t="s">
        <v>1771</v>
      </c>
      <c r="N498" s="60" t="s">
        <v>3828</v>
      </c>
      <c r="O498" s="60" t="s">
        <v>3828</v>
      </c>
      <c r="P498" s="60" t="s">
        <v>2348</v>
      </c>
      <c r="Q498" s="60" t="s">
        <v>3828</v>
      </c>
      <c r="R498" s="60" t="s">
        <v>3828</v>
      </c>
      <c r="S498" s="60" t="s">
        <v>3828</v>
      </c>
      <c r="T498" t="s">
        <v>3828</v>
      </c>
    </row>
    <row r="499" spans="1:20" ht="153" x14ac:dyDescent="0.2">
      <c r="A499" t="s">
        <v>1784</v>
      </c>
      <c r="B499" t="s">
        <v>1785</v>
      </c>
      <c r="C499" s="60" t="s">
        <v>3451</v>
      </c>
      <c r="D499" s="62" t="s">
        <v>3452</v>
      </c>
      <c r="E499" t="s">
        <v>3449</v>
      </c>
      <c r="F499" t="s">
        <v>3865</v>
      </c>
      <c r="G499" t="s">
        <v>2106</v>
      </c>
      <c r="H499" s="60" t="s">
        <v>3881</v>
      </c>
      <c r="I499" s="60" t="s">
        <v>3453</v>
      </c>
      <c r="J499" t="s">
        <v>2980</v>
      </c>
      <c r="K499" s="60" t="s">
        <v>4971</v>
      </c>
      <c r="L499" t="b">
        <v>1</v>
      </c>
      <c r="M499" t="s">
        <v>1771</v>
      </c>
      <c r="N499" s="60" t="s">
        <v>2988</v>
      </c>
      <c r="O499" s="60" t="s">
        <v>3828</v>
      </c>
      <c r="P499" s="60" t="s">
        <v>2348</v>
      </c>
      <c r="Q499" s="60" t="s">
        <v>3828</v>
      </c>
      <c r="R499" s="60" t="s">
        <v>3828</v>
      </c>
      <c r="S499" s="60" t="s">
        <v>3828</v>
      </c>
      <c r="T499" t="s">
        <v>3828</v>
      </c>
    </row>
    <row r="500" spans="1:20" ht="388" x14ac:dyDescent="0.2">
      <c r="A500" t="s">
        <v>3816</v>
      </c>
      <c r="B500" t="s">
        <v>3817</v>
      </c>
      <c r="C500" s="60" t="s">
        <v>4972</v>
      </c>
      <c r="D500" s="62" t="s">
        <v>4973</v>
      </c>
      <c r="E500" t="s">
        <v>4923</v>
      </c>
      <c r="F500" t="s">
        <v>4507</v>
      </c>
      <c r="G500" t="s">
        <v>2111</v>
      </c>
      <c r="H500" s="60" t="s">
        <v>3881</v>
      </c>
      <c r="I500" s="60"/>
      <c r="J500" t="s">
        <v>2980</v>
      </c>
      <c r="K500" s="60" t="s">
        <v>3818</v>
      </c>
      <c r="L500" t="b">
        <v>1</v>
      </c>
      <c r="M500" t="s">
        <v>1771</v>
      </c>
      <c r="N500" s="60" t="s">
        <v>4974</v>
      </c>
      <c r="O500" s="60" t="s">
        <v>3828</v>
      </c>
      <c r="P500" s="60" t="s">
        <v>3828</v>
      </c>
      <c r="Q500" s="60" t="s">
        <v>3828</v>
      </c>
      <c r="R500" s="60" t="s">
        <v>3828</v>
      </c>
      <c r="S500" s="60" t="s">
        <v>3828</v>
      </c>
      <c r="T500" t="s">
        <v>3828</v>
      </c>
    </row>
    <row r="501" spans="1:20" ht="409.6" x14ac:dyDescent="0.2">
      <c r="A501" t="s">
        <v>1787</v>
      </c>
      <c r="B501" t="s">
        <v>1788</v>
      </c>
      <c r="C501" s="60" t="s">
        <v>4975</v>
      </c>
      <c r="D501" s="62" t="s">
        <v>3454</v>
      </c>
      <c r="E501" t="s">
        <v>3455</v>
      </c>
      <c r="F501" t="s">
        <v>3848</v>
      </c>
      <c r="G501" t="s">
        <v>2149</v>
      </c>
      <c r="H501" s="60" t="s">
        <v>3886</v>
      </c>
      <c r="I501" s="60" t="s">
        <v>4976</v>
      </c>
      <c r="J501" t="s">
        <v>2980</v>
      </c>
      <c r="K501" s="60" t="s">
        <v>4977</v>
      </c>
      <c r="L501" t="b">
        <v>0</v>
      </c>
      <c r="M501" t="s">
        <v>3828</v>
      </c>
      <c r="N501" s="60" t="s">
        <v>4978</v>
      </c>
      <c r="O501" s="60" t="s">
        <v>3828</v>
      </c>
      <c r="P501" s="60" t="s">
        <v>3828</v>
      </c>
      <c r="Q501" s="60" t="s">
        <v>3828</v>
      </c>
      <c r="R501" s="60" t="s">
        <v>3828</v>
      </c>
      <c r="S501" s="60" t="s">
        <v>3828</v>
      </c>
      <c r="T501" t="s">
        <v>3828</v>
      </c>
    </row>
    <row r="502" spans="1:20" ht="204" x14ac:dyDescent="0.2">
      <c r="A502" t="s">
        <v>1791</v>
      </c>
      <c r="B502" t="s">
        <v>1792</v>
      </c>
      <c r="C502" s="60" t="s">
        <v>4979</v>
      </c>
      <c r="D502" s="62" t="s">
        <v>3456</v>
      </c>
      <c r="E502" t="s">
        <v>3457</v>
      </c>
      <c r="F502" t="s">
        <v>4507</v>
      </c>
      <c r="G502" t="s">
        <v>2149</v>
      </c>
      <c r="H502" s="60" t="s">
        <v>4980</v>
      </c>
      <c r="I502" s="60" t="s">
        <v>3458</v>
      </c>
      <c r="J502" t="s">
        <v>3459</v>
      </c>
      <c r="K502" s="60" t="s">
        <v>4981</v>
      </c>
      <c r="L502" t="b">
        <v>0</v>
      </c>
      <c r="M502" t="s">
        <v>3828</v>
      </c>
      <c r="N502" s="60" t="s">
        <v>4982</v>
      </c>
      <c r="O502" s="60" t="s">
        <v>3828</v>
      </c>
      <c r="P502" s="60" t="s">
        <v>3828</v>
      </c>
      <c r="Q502" s="60" t="s">
        <v>3828</v>
      </c>
      <c r="R502" s="60" t="s">
        <v>3828</v>
      </c>
      <c r="S502" s="60" t="s">
        <v>3828</v>
      </c>
      <c r="T502" t="s">
        <v>3828</v>
      </c>
    </row>
    <row r="503" spans="1:20" ht="409.6" x14ac:dyDescent="0.2">
      <c r="A503" t="s">
        <v>1794</v>
      </c>
      <c r="B503" t="s">
        <v>1795</v>
      </c>
      <c r="C503" s="60" t="s">
        <v>4983</v>
      </c>
      <c r="D503" s="62" t="s">
        <v>3460</v>
      </c>
      <c r="E503" t="s">
        <v>3457</v>
      </c>
      <c r="F503" t="s">
        <v>3891</v>
      </c>
      <c r="G503" t="s">
        <v>2158</v>
      </c>
      <c r="H503" s="60" t="s">
        <v>4980</v>
      </c>
      <c r="I503" s="60" t="s">
        <v>3461</v>
      </c>
      <c r="J503" t="s">
        <v>3459</v>
      </c>
      <c r="K503" s="60" t="s">
        <v>4984</v>
      </c>
      <c r="L503" t="b">
        <v>1</v>
      </c>
      <c r="M503" t="s">
        <v>1791</v>
      </c>
      <c r="N503" s="60" t="s">
        <v>4985</v>
      </c>
      <c r="O503" s="60" t="s">
        <v>3828</v>
      </c>
      <c r="P503" s="60" t="s">
        <v>3828</v>
      </c>
      <c r="Q503" s="60" t="s">
        <v>3828</v>
      </c>
      <c r="R503" s="60" t="s">
        <v>3828</v>
      </c>
      <c r="S503" s="60" t="s">
        <v>3828</v>
      </c>
      <c r="T503" t="s">
        <v>3828</v>
      </c>
    </row>
    <row r="504" spans="1:20" ht="170" x14ac:dyDescent="0.2">
      <c r="A504" t="s">
        <v>1797</v>
      </c>
      <c r="B504" t="s">
        <v>1798</v>
      </c>
      <c r="C504" s="60" t="s">
        <v>3462</v>
      </c>
      <c r="D504" s="62" t="s">
        <v>3463</v>
      </c>
      <c r="E504" t="s">
        <v>3464</v>
      </c>
      <c r="F504" t="s">
        <v>3865</v>
      </c>
      <c r="G504" t="s">
        <v>2111</v>
      </c>
      <c r="H504" s="60" t="s">
        <v>4980</v>
      </c>
      <c r="I504" s="60" t="s">
        <v>3465</v>
      </c>
      <c r="J504" t="s">
        <v>3459</v>
      </c>
      <c r="K504" s="60" t="s">
        <v>3828</v>
      </c>
      <c r="L504" t="b">
        <v>1</v>
      </c>
      <c r="M504" t="s">
        <v>1791</v>
      </c>
      <c r="N504" s="60" t="s">
        <v>3828</v>
      </c>
      <c r="O504" s="60" t="s">
        <v>3828</v>
      </c>
      <c r="P504" s="60" t="s">
        <v>3828</v>
      </c>
      <c r="Q504" s="60" t="s">
        <v>3828</v>
      </c>
      <c r="R504" s="60" t="s">
        <v>3828</v>
      </c>
      <c r="S504" s="60" t="s">
        <v>3828</v>
      </c>
      <c r="T504" t="s">
        <v>3828</v>
      </c>
    </row>
    <row r="505" spans="1:20" ht="170" x14ac:dyDescent="0.2">
      <c r="A505" t="s">
        <v>1799</v>
      </c>
      <c r="B505" t="s">
        <v>1800</v>
      </c>
      <c r="C505" s="60" t="s">
        <v>3466</v>
      </c>
      <c r="D505" s="62" t="s">
        <v>3467</v>
      </c>
      <c r="E505" t="s">
        <v>3464</v>
      </c>
      <c r="F505" t="s">
        <v>3865</v>
      </c>
      <c r="G505" t="s">
        <v>2106</v>
      </c>
      <c r="H505" s="60" t="s">
        <v>4980</v>
      </c>
      <c r="I505" s="60" t="s">
        <v>3468</v>
      </c>
      <c r="J505" t="s">
        <v>3459</v>
      </c>
      <c r="K505" s="60" t="s">
        <v>1801</v>
      </c>
      <c r="L505" t="b">
        <v>1</v>
      </c>
      <c r="M505" t="s">
        <v>1791</v>
      </c>
      <c r="N505" s="60" t="s">
        <v>3828</v>
      </c>
      <c r="O505" s="60" t="s">
        <v>3828</v>
      </c>
      <c r="P505" s="60" t="s">
        <v>3828</v>
      </c>
      <c r="Q505" s="60" t="s">
        <v>3828</v>
      </c>
      <c r="R505" s="60" t="s">
        <v>3828</v>
      </c>
      <c r="S505" s="60" t="s">
        <v>3828</v>
      </c>
      <c r="T505" t="s">
        <v>3828</v>
      </c>
    </row>
    <row r="506" spans="1:20" ht="221" x14ac:dyDescent="0.2">
      <c r="A506" t="s">
        <v>1802</v>
      </c>
      <c r="B506" t="s">
        <v>1803</v>
      </c>
      <c r="C506" s="60" t="s">
        <v>4986</v>
      </c>
      <c r="D506" s="62" t="s">
        <v>3469</v>
      </c>
      <c r="E506" t="s">
        <v>3464</v>
      </c>
      <c r="F506" t="s">
        <v>3891</v>
      </c>
      <c r="G506" t="s">
        <v>2158</v>
      </c>
      <c r="H506" s="60" t="s">
        <v>4980</v>
      </c>
      <c r="I506" s="60" t="s">
        <v>3470</v>
      </c>
      <c r="J506" t="s">
        <v>3459</v>
      </c>
      <c r="K506" s="60" t="s">
        <v>4987</v>
      </c>
      <c r="L506" t="b">
        <v>1</v>
      </c>
      <c r="M506" t="s">
        <v>1791</v>
      </c>
      <c r="N506" s="60" t="s">
        <v>3333</v>
      </c>
      <c r="O506" s="60" t="s">
        <v>3828</v>
      </c>
      <c r="P506" s="60" t="s">
        <v>3828</v>
      </c>
      <c r="Q506" s="60" t="s">
        <v>3828</v>
      </c>
      <c r="R506" s="60" t="s">
        <v>3828</v>
      </c>
      <c r="S506" s="60" t="s">
        <v>3828</v>
      </c>
      <c r="T506" t="s">
        <v>3828</v>
      </c>
    </row>
    <row r="507" spans="1:20" ht="102" x14ac:dyDescent="0.2">
      <c r="A507" t="s">
        <v>1804</v>
      </c>
      <c r="B507" t="s">
        <v>1805</v>
      </c>
      <c r="C507" s="60" t="s">
        <v>3471</v>
      </c>
      <c r="D507" s="62" t="s">
        <v>3472</v>
      </c>
      <c r="E507" t="s">
        <v>3464</v>
      </c>
      <c r="F507" t="s">
        <v>3865</v>
      </c>
      <c r="G507" t="s">
        <v>2111</v>
      </c>
      <c r="H507" s="60" t="s">
        <v>4980</v>
      </c>
      <c r="I507" s="60" t="s">
        <v>3473</v>
      </c>
      <c r="J507" t="s">
        <v>3459</v>
      </c>
      <c r="K507" s="60" t="s">
        <v>3828</v>
      </c>
      <c r="L507" t="b">
        <v>1</v>
      </c>
      <c r="M507" t="s">
        <v>1791</v>
      </c>
      <c r="N507" s="60" t="s">
        <v>3828</v>
      </c>
      <c r="O507" s="60" t="s">
        <v>3828</v>
      </c>
      <c r="P507" s="60" t="s">
        <v>3828</v>
      </c>
      <c r="Q507" s="60" t="s">
        <v>3828</v>
      </c>
      <c r="R507" s="60" t="s">
        <v>3828</v>
      </c>
      <c r="S507" s="60" t="s">
        <v>3828</v>
      </c>
      <c r="T507" t="s">
        <v>3828</v>
      </c>
    </row>
    <row r="508" spans="1:20" ht="136" x14ac:dyDescent="0.2">
      <c r="A508" t="s">
        <v>1806</v>
      </c>
      <c r="B508" t="s">
        <v>1807</v>
      </c>
      <c r="C508" s="60" t="s">
        <v>4988</v>
      </c>
      <c r="D508" s="62" t="s">
        <v>3474</v>
      </c>
      <c r="E508" t="s">
        <v>3464</v>
      </c>
      <c r="F508" t="s">
        <v>4714</v>
      </c>
      <c r="G508" t="s">
        <v>2158</v>
      </c>
      <c r="H508" s="60" t="s">
        <v>4980</v>
      </c>
      <c r="I508" s="60" t="s">
        <v>3475</v>
      </c>
      <c r="J508" t="s">
        <v>3459</v>
      </c>
      <c r="K508" s="60" t="s">
        <v>1808</v>
      </c>
      <c r="L508" t="b">
        <v>1</v>
      </c>
      <c r="M508" t="s">
        <v>1791</v>
      </c>
      <c r="N508" s="60" t="s">
        <v>3333</v>
      </c>
      <c r="O508" s="60" t="s">
        <v>3828</v>
      </c>
      <c r="P508" s="60" t="s">
        <v>3828</v>
      </c>
      <c r="Q508" s="60" t="s">
        <v>3828</v>
      </c>
      <c r="R508" s="60" t="s">
        <v>3828</v>
      </c>
      <c r="S508" s="60" t="s">
        <v>3828</v>
      </c>
      <c r="T508" t="s">
        <v>3828</v>
      </c>
    </row>
    <row r="509" spans="1:20" ht="170" x14ac:dyDescent="0.2">
      <c r="A509" t="s">
        <v>1809</v>
      </c>
      <c r="B509" t="s">
        <v>1810</v>
      </c>
      <c r="C509" s="60" t="s">
        <v>4989</v>
      </c>
      <c r="D509" s="62" t="s">
        <v>4990</v>
      </c>
      <c r="E509" t="s">
        <v>4157</v>
      </c>
      <c r="F509" t="s">
        <v>4991</v>
      </c>
      <c r="G509" t="s">
        <v>2111</v>
      </c>
      <c r="H509" s="60" t="s">
        <v>4980</v>
      </c>
      <c r="I509" s="60"/>
      <c r="J509" t="s">
        <v>3459</v>
      </c>
      <c r="K509" s="60" t="s">
        <v>1808</v>
      </c>
      <c r="L509" t="b">
        <v>1</v>
      </c>
      <c r="M509" t="s">
        <v>1791</v>
      </c>
      <c r="N509" s="60" t="s">
        <v>4992</v>
      </c>
      <c r="O509" s="60" t="s">
        <v>3828</v>
      </c>
      <c r="P509" s="60" t="s">
        <v>3828</v>
      </c>
      <c r="Q509" s="60" t="s">
        <v>3828</v>
      </c>
      <c r="R509" s="60" t="s">
        <v>3828</v>
      </c>
      <c r="S509" s="60" t="s">
        <v>3828</v>
      </c>
      <c r="T509" t="s">
        <v>3828</v>
      </c>
    </row>
    <row r="510" spans="1:20" ht="409.6" x14ac:dyDescent="0.2">
      <c r="A510" t="s">
        <v>3819</v>
      </c>
      <c r="B510" t="s">
        <v>3820</v>
      </c>
      <c r="C510" s="60" t="s">
        <v>4993</v>
      </c>
      <c r="D510" s="62" t="s">
        <v>4994</v>
      </c>
      <c r="E510" t="s">
        <v>3937</v>
      </c>
      <c r="F510" t="s">
        <v>4995</v>
      </c>
      <c r="G510" t="s">
        <v>2111</v>
      </c>
      <c r="H510" s="60" t="s">
        <v>4980</v>
      </c>
      <c r="I510" s="60"/>
      <c r="J510" t="s">
        <v>3459</v>
      </c>
      <c r="K510" s="60" t="s">
        <v>1808</v>
      </c>
      <c r="L510" t="b">
        <v>1</v>
      </c>
      <c r="M510" t="s">
        <v>1791</v>
      </c>
      <c r="N510" s="60" t="s">
        <v>4996</v>
      </c>
      <c r="O510" s="60" t="s">
        <v>3828</v>
      </c>
      <c r="P510" s="60" t="s">
        <v>3828</v>
      </c>
      <c r="Q510" s="60" t="s">
        <v>3828</v>
      </c>
      <c r="R510" s="60" t="s">
        <v>3828</v>
      </c>
      <c r="S510" s="60" t="s">
        <v>3828</v>
      </c>
      <c r="T510" t="s">
        <v>3828</v>
      </c>
    </row>
    <row r="511" spans="1:20" ht="340" x14ac:dyDescent="0.2">
      <c r="A511" t="s">
        <v>1811</v>
      </c>
      <c r="B511" t="s">
        <v>1812</v>
      </c>
      <c r="C511" s="60" t="s">
        <v>4997</v>
      </c>
      <c r="D511" s="62" t="s">
        <v>3476</v>
      </c>
      <c r="E511" t="s">
        <v>3464</v>
      </c>
      <c r="F511" t="s">
        <v>4507</v>
      </c>
      <c r="G511" t="s">
        <v>2263</v>
      </c>
      <c r="H511" s="60" t="s">
        <v>4980</v>
      </c>
      <c r="I511" s="60" t="s">
        <v>3477</v>
      </c>
      <c r="J511" t="s">
        <v>3459</v>
      </c>
      <c r="K511" s="60" t="s">
        <v>4998</v>
      </c>
      <c r="L511" t="b">
        <v>0</v>
      </c>
      <c r="M511" t="s">
        <v>3828</v>
      </c>
      <c r="N511" s="60" t="s">
        <v>4999</v>
      </c>
      <c r="O511" s="60" t="s">
        <v>3828</v>
      </c>
      <c r="P511" s="60" t="s">
        <v>3828</v>
      </c>
      <c r="Q511" s="60" t="s">
        <v>3828</v>
      </c>
      <c r="R511" s="60" t="s">
        <v>3828</v>
      </c>
      <c r="S511" s="60" t="s">
        <v>3828</v>
      </c>
      <c r="T511" t="s">
        <v>3828</v>
      </c>
    </row>
    <row r="512" spans="1:20" ht="272" x14ac:dyDescent="0.2">
      <c r="A512" t="s">
        <v>1813</v>
      </c>
      <c r="B512" t="s">
        <v>1795</v>
      </c>
      <c r="C512" s="60" t="s">
        <v>5000</v>
      </c>
      <c r="D512" s="62" t="s">
        <v>3478</v>
      </c>
      <c r="E512" t="s">
        <v>3464</v>
      </c>
      <c r="F512" t="s">
        <v>3891</v>
      </c>
      <c r="G512" t="s">
        <v>2149</v>
      </c>
      <c r="H512" s="60" t="s">
        <v>4980</v>
      </c>
      <c r="I512" s="60" t="s">
        <v>3479</v>
      </c>
      <c r="J512" t="s">
        <v>3459</v>
      </c>
      <c r="K512" s="60" t="s">
        <v>4984</v>
      </c>
      <c r="L512" t="b">
        <v>1</v>
      </c>
      <c r="M512" t="s">
        <v>1811</v>
      </c>
      <c r="N512" s="60" t="s">
        <v>5001</v>
      </c>
      <c r="O512" s="60" t="s">
        <v>3828</v>
      </c>
      <c r="P512" s="60" t="s">
        <v>3828</v>
      </c>
      <c r="Q512" s="60" t="s">
        <v>3828</v>
      </c>
      <c r="R512" s="60" t="s">
        <v>3828</v>
      </c>
      <c r="S512" s="60" t="s">
        <v>3828</v>
      </c>
      <c r="T512" t="s">
        <v>3828</v>
      </c>
    </row>
    <row r="513" spans="1:20" ht="221" x14ac:dyDescent="0.2">
      <c r="A513" t="s">
        <v>1814</v>
      </c>
      <c r="B513" t="s">
        <v>1798</v>
      </c>
      <c r="C513" s="60" t="s">
        <v>5002</v>
      </c>
      <c r="D513" s="62" t="s">
        <v>3480</v>
      </c>
      <c r="E513" t="s">
        <v>3464</v>
      </c>
      <c r="F513" t="s">
        <v>3848</v>
      </c>
      <c r="G513" t="s">
        <v>2158</v>
      </c>
      <c r="H513" s="60" t="s">
        <v>4980</v>
      </c>
      <c r="I513" s="60" t="s">
        <v>3481</v>
      </c>
      <c r="J513" t="s">
        <v>3459</v>
      </c>
      <c r="K513" s="60" t="s">
        <v>1815</v>
      </c>
      <c r="L513" t="b">
        <v>1</v>
      </c>
      <c r="M513" t="s">
        <v>1811</v>
      </c>
      <c r="N513" s="60" t="s">
        <v>5001</v>
      </c>
      <c r="O513" s="60" t="s">
        <v>3828</v>
      </c>
      <c r="P513" s="60" t="s">
        <v>3828</v>
      </c>
      <c r="Q513" s="60" t="s">
        <v>3828</v>
      </c>
      <c r="R513" s="60" t="s">
        <v>3828</v>
      </c>
      <c r="S513" s="60" t="s">
        <v>3828</v>
      </c>
      <c r="T513" t="s">
        <v>3828</v>
      </c>
    </row>
    <row r="514" spans="1:20" ht="153" x14ac:dyDescent="0.2">
      <c r="A514" t="s">
        <v>1816</v>
      </c>
      <c r="B514" t="s">
        <v>1800</v>
      </c>
      <c r="C514" s="60" t="s">
        <v>3482</v>
      </c>
      <c r="D514" s="62" t="s">
        <v>3483</v>
      </c>
      <c r="E514" t="s">
        <v>3464</v>
      </c>
      <c r="F514" t="s">
        <v>3865</v>
      </c>
      <c r="G514" t="s">
        <v>2106</v>
      </c>
      <c r="H514" s="60" t="s">
        <v>4980</v>
      </c>
      <c r="I514" s="60" t="s">
        <v>3484</v>
      </c>
      <c r="J514" t="s">
        <v>3459</v>
      </c>
      <c r="K514" s="60" t="s">
        <v>1801</v>
      </c>
      <c r="L514" t="b">
        <v>1</v>
      </c>
      <c r="M514" t="s">
        <v>1811</v>
      </c>
      <c r="N514" s="60" t="s">
        <v>3828</v>
      </c>
      <c r="O514" s="60" t="s">
        <v>3828</v>
      </c>
      <c r="P514" s="60" t="s">
        <v>3828</v>
      </c>
      <c r="Q514" s="60" t="s">
        <v>3828</v>
      </c>
      <c r="R514" s="60" t="s">
        <v>3828</v>
      </c>
      <c r="S514" s="60" t="s">
        <v>3828</v>
      </c>
      <c r="T514" t="s">
        <v>3828</v>
      </c>
    </row>
    <row r="515" spans="1:20" ht="170" x14ac:dyDescent="0.2">
      <c r="A515" t="s">
        <v>1817</v>
      </c>
      <c r="B515" t="s">
        <v>1803</v>
      </c>
      <c r="C515" s="60" t="s">
        <v>5003</v>
      </c>
      <c r="D515" s="62" t="s">
        <v>3485</v>
      </c>
      <c r="E515" t="s">
        <v>3464</v>
      </c>
      <c r="F515" t="s">
        <v>5004</v>
      </c>
      <c r="G515" t="s">
        <v>2158</v>
      </c>
      <c r="H515" s="60" t="s">
        <v>4980</v>
      </c>
      <c r="I515" s="60" t="s">
        <v>3486</v>
      </c>
      <c r="J515" t="s">
        <v>3459</v>
      </c>
      <c r="K515" s="60" t="s">
        <v>1801</v>
      </c>
      <c r="L515" t="b">
        <v>1</v>
      </c>
      <c r="M515" t="s">
        <v>1811</v>
      </c>
      <c r="N515" s="60" t="s">
        <v>3333</v>
      </c>
      <c r="O515" s="60" t="s">
        <v>3828</v>
      </c>
      <c r="P515" s="60" t="s">
        <v>3828</v>
      </c>
      <c r="Q515" s="60" t="s">
        <v>3828</v>
      </c>
      <c r="R515" s="60" t="s">
        <v>3828</v>
      </c>
      <c r="S515" s="60" t="s">
        <v>3828</v>
      </c>
      <c r="T515" t="s">
        <v>3828</v>
      </c>
    </row>
    <row r="516" spans="1:20" ht="136" x14ac:dyDescent="0.2">
      <c r="A516" t="s">
        <v>1818</v>
      </c>
      <c r="B516" t="s">
        <v>1805</v>
      </c>
      <c r="C516" s="60" t="s">
        <v>5005</v>
      </c>
      <c r="D516" s="62" t="s">
        <v>3487</v>
      </c>
      <c r="E516" t="s">
        <v>3464</v>
      </c>
      <c r="F516" t="s">
        <v>3848</v>
      </c>
      <c r="G516" t="s">
        <v>2111</v>
      </c>
      <c r="H516" s="60" t="s">
        <v>4980</v>
      </c>
      <c r="I516" s="60" t="s">
        <v>3473</v>
      </c>
      <c r="J516" t="s">
        <v>3459</v>
      </c>
      <c r="K516" s="60" t="s">
        <v>3828</v>
      </c>
      <c r="L516" t="b">
        <v>1</v>
      </c>
      <c r="M516" t="s">
        <v>1811</v>
      </c>
      <c r="N516" s="60" t="s">
        <v>3828</v>
      </c>
      <c r="O516" s="60" t="s">
        <v>3828</v>
      </c>
      <c r="P516" s="60" t="s">
        <v>3828</v>
      </c>
      <c r="Q516" s="60" t="s">
        <v>3828</v>
      </c>
      <c r="R516" s="60" t="s">
        <v>3828</v>
      </c>
      <c r="S516" s="60" t="s">
        <v>3828</v>
      </c>
      <c r="T516" t="s">
        <v>3828</v>
      </c>
    </row>
    <row r="517" spans="1:20" ht="221" x14ac:dyDescent="0.2">
      <c r="A517" t="s">
        <v>1819</v>
      </c>
      <c r="B517" t="s">
        <v>1807</v>
      </c>
      <c r="C517" s="60" t="s">
        <v>5006</v>
      </c>
      <c r="D517" s="62" t="s">
        <v>3488</v>
      </c>
      <c r="E517" t="s">
        <v>3464</v>
      </c>
      <c r="F517" t="s">
        <v>4714</v>
      </c>
      <c r="G517" t="s">
        <v>2158</v>
      </c>
      <c r="H517" s="60" t="s">
        <v>4980</v>
      </c>
      <c r="I517" s="60" t="s">
        <v>3489</v>
      </c>
      <c r="J517" t="s">
        <v>3459</v>
      </c>
      <c r="K517" s="60" t="s">
        <v>1808</v>
      </c>
      <c r="L517" t="b">
        <v>1</v>
      </c>
      <c r="M517" t="s">
        <v>1811</v>
      </c>
      <c r="N517" s="60" t="s">
        <v>3333</v>
      </c>
      <c r="O517" s="60" t="s">
        <v>3828</v>
      </c>
      <c r="P517" s="60" t="s">
        <v>3828</v>
      </c>
      <c r="Q517" s="60" t="s">
        <v>3828</v>
      </c>
      <c r="R517" s="60" t="s">
        <v>3828</v>
      </c>
      <c r="S517" s="60" t="s">
        <v>3828</v>
      </c>
      <c r="T517" t="s">
        <v>3828</v>
      </c>
    </row>
    <row r="518" spans="1:20" ht="170" x14ac:dyDescent="0.2">
      <c r="A518" t="s">
        <v>1820</v>
      </c>
      <c r="B518" t="s">
        <v>1810</v>
      </c>
      <c r="C518" s="60" t="s">
        <v>5007</v>
      </c>
      <c r="D518" s="62" t="s">
        <v>5008</v>
      </c>
      <c r="E518" t="s">
        <v>4157</v>
      </c>
      <c r="F518" t="s">
        <v>4991</v>
      </c>
      <c r="G518" t="s">
        <v>2111</v>
      </c>
      <c r="H518" s="60" t="s">
        <v>4980</v>
      </c>
      <c r="I518" s="60"/>
      <c r="J518" t="s">
        <v>3459</v>
      </c>
      <c r="K518" s="60" t="s">
        <v>1808</v>
      </c>
      <c r="L518" t="b">
        <v>1</v>
      </c>
      <c r="M518" t="s">
        <v>1811</v>
      </c>
      <c r="N518" s="60" t="s">
        <v>4992</v>
      </c>
      <c r="O518" s="60" t="s">
        <v>3828</v>
      </c>
      <c r="P518" s="60" t="s">
        <v>3828</v>
      </c>
      <c r="Q518" s="60" t="s">
        <v>3828</v>
      </c>
      <c r="R518" s="60" t="s">
        <v>3828</v>
      </c>
      <c r="S518" s="60" t="s">
        <v>3828</v>
      </c>
      <c r="T518" t="s">
        <v>3828</v>
      </c>
    </row>
    <row r="519" spans="1:20" ht="289" x14ac:dyDescent="0.2">
      <c r="A519" t="s">
        <v>1821</v>
      </c>
      <c r="B519" t="s">
        <v>1822</v>
      </c>
      <c r="C519" s="60" t="s">
        <v>3490</v>
      </c>
      <c r="D519" s="62" t="s">
        <v>3491</v>
      </c>
      <c r="E519" t="s">
        <v>3464</v>
      </c>
      <c r="F519" t="s">
        <v>3865</v>
      </c>
      <c r="G519" t="s">
        <v>2158</v>
      </c>
      <c r="H519" s="60" t="s">
        <v>4980</v>
      </c>
      <c r="I519" s="60" t="s">
        <v>3492</v>
      </c>
      <c r="J519" t="s">
        <v>3459</v>
      </c>
      <c r="K519" s="60" t="s">
        <v>1823</v>
      </c>
      <c r="L519" t="b">
        <v>0</v>
      </c>
      <c r="M519" t="s">
        <v>3828</v>
      </c>
      <c r="N519" s="60" t="s">
        <v>3828</v>
      </c>
      <c r="O519" s="60" t="s">
        <v>3828</v>
      </c>
      <c r="P519" s="60" t="s">
        <v>3828</v>
      </c>
      <c r="Q519" s="60" t="s">
        <v>3828</v>
      </c>
      <c r="R519" s="60" t="s">
        <v>3828</v>
      </c>
      <c r="S519" s="60" t="s">
        <v>3828</v>
      </c>
      <c r="T519" t="s">
        <v>3828</v>
      </c>
    </row>
    <row r="520" spans="1:20" ht="272" x14ac:dyDescent="0.2">
      <c r="A520" t="s">
        <v>1824</v>
      </c>
      <c r="B520" t="s">
        <v>1825</v>
      </c>
      <c r="C520" s="60" t="s">
        <v>3493</v>
      </c>
      <c r="D520" s="62" t="s">
        <v>3494</v>
      </c>
      <c r="E520" t="s">
        <v>3464</v>
      </c>
      <c r="F520" t="s">
        <v>3865</v>
      </c>
      <c r="G520" t="s">
        <v>2106</v>
      </c>
      <c r="H520" s="60" t="s">
        <v>4980</v>
      </c>
      <c r="I520" s="60" t="s">
        <v>3495</v>
      </c>
      <c r="J520" t="s">
        <v>3459</v>
      </c>
      <c r="K520" s="60" t="s">
        <v>1823</v>
      </c>
      <c r="L520" t="b">
        <v>1</v>
      </c>
      <c r="M520" t="s">
        <v>1821</v>
      </c>
      <c r="N520" s="60" t="s">
        <v>3828</v>
      </c>
      <c r="O520" s="60" t="s">
        <v>3828</v>
      </c>
      <c r="P520" s="60" t="s">
        <v>3828</v>
      </c>
      <c r="Q520" s="60" t="s">
        <v>3828</v>
      </c>
      <c r="R520" s="60" t="s">
        <v>3828</v>
      </c>
      <c r="S520" s="60" t="s">
        <v>3828</v>
      </c>
      <c r="T520" t="s">
        <v>3828</v>
      </c>
    </row>
    <row r="521" spans="1:20" ht="187" x14ac:dyDescent="0.2">
      <c r="A521" t="s">
        <v>1826</v>
      </c>
      <c r="B521" t="s">
        <v>1827</v>
      </c>
      <c r="C521" s="60" t="s">
        <v>3496</v>
      </c>
      <c r="D521" s="62" t="s">
        <v>3497</v>
      </c>
      <c r="E521" t="s">
        <v>3464</v>
      </c>
      <c r="F521" t="s">
        <v>3865</v>
      </c>
      <c r="G521" t="s">
        <v>2111</v>
      </c>
      <c r="H521" s="60" t="s">
        <v>4980</v>
      </c>
      <c r="I521" s="60" t="s">
        <v>3498</v>
      </c>
      <c r="J521" t="s">
        <v>3459</v>
      </c>
      <c r="K521" s="60" t="s">
        <v>3828</v>
      </c>
      <c r="L521" t="b">
        <v>1</v>
      </c>
      <c r="M521" t="s">
        <v>1821</v>
      </c>
      <c r="N521" s="60" t="s">
        <v>3828</v>
      </c>
      <c r="O521" s="60" t="s">
        <v>3828</v>
      </c>
      <c r="P521" s="60" t="s">
        <v>3828</v>
      </c>
      <c r="Q521" s="60" t="s">
        <v>3828</v>
      </c>
      <c r="R521" s="60" t="s">
        <v>3828</v>
      </c>
      <c r="S521" s="60" t="s">
        <v>3828</v>
      </c>
      <c r="T521" t="s">
        <v>3828</v>
      </c>
    </row>
    <row r="522" spans="1:20" ht="221" x14ac:dyDescent="0.2">
      <c r="A522" t="s">
        <v>1828</v>
      </c>
      <c r="B522" t="s">
        <v>569</v>
      </c>
      <c r="C522" s="60" t="s">
        <v>5009</v>
      </c>
      <c r="D522" s="62" t="s">
        <v>5010</v>
      </c>
      <c r="E522" t="s">
        <v>5011</v>
      </c>
      <c r="F522" t="s">
        <v>4455</v>
      </c>
      <c r="G522" t="s">
        <v>2106</v>
      </c>
      <c r="H522" s="60" t="s">
        <v>4980</v>
      </c>
      <c r="I522" s="60" t="s">
        <v>5012</v>
      </c>
      <c r="J522" t="s">
        <v>3459</v>
      </c>
      <c r="K522" s="60" t="s">
        <v>3828</v>
      </c>
      <c r="L522" t="b">
        <v>1</v>
      </c>
      <c r="M522" t="s">
        <v>1821</v>
      </c>
      <c r="N522" s="60" t="s">
        <v>5013</v>
      </c>
      <c r="O522" s="60" t="s">
        <v>3828</v>
      </c>
      <c r="P522" s="60" t="s">
        <v>3828</v>
      </c>
      <c r="Q522" s="60" t="s">
        <v>3828</v>
      </c>
      <c r="R522" s="60" t="s">
        <v>3828</v>
      </c>
      <c r="S522" s="60" t="s">
        <v>3828</v>
      </c>
      <c r="T522" t="s">
        <v>3828</v>
      </c>
    </row>
    <row r="523" spans="1:20" ht="340" x14ac:dyDescent="0.2">
      <c r="A523" t="s">
        <v>1829</v>
      </c>
      <c r="B523" t="s">
        <v>1830</v>
      </c>
      <c r="C523" s="60" t="s">
        <v>5014</v>
      </c>
      <c r="D523" s="62" t="s">
        <v>3499</v>
      </c>
      <c r="E523" t="s">
        <v>3464</v>
      </c>
      <c r="F523" t="s">
        <v>3872</v>
      </c>
      <c r="G523" t="s">
        <v>2158</v>
      </c>
      <c r="H523" s="60" t="s">
        <v>4980</v>
      </c>
      <c r="I523" s="60" t="s">
        <v>3500</v>
      </c>
      <c r="J523" t="s">
        <v>3459</v>
      </c>
      <c r="K523" s="60" t="s">
        <v>5015</v>
      </c>
      <c r="L523" t="b">
        <v>0</v>
      </c>
      <c r="M523" t="s">
        <v>3828</v>
      </c>
      <c r="N523" s="60" t="s">
        <v>3828</v>
      </c>
      <c r="O523" s="60" t="s">
        <v>3828</v>
      </c>
      <c r="P523" s="60" t="s">
        <v>3828</v>
      </c>
      <c r="Q523" s="60" t="s">
        <v>3828</v>
      </c>
      <c r="R523" s="60" t="s">
        <v>3828</v>
      </c>
      <c r="S523" s="60" t="s">
        <v>3828</v>
      </c>
      <c r="T523" t="s">
        <v>3828</v>
      </c>
    </row>
    <row r="524" spans="1:20" ht="372" x14ac:dyDescent="0.2">
      <c r="A524" t="s">
        <v>1831</v>
      </c>
      <c r="B524" t="s">
        <v>1825</v>
      </c>
      <c r="C524" s="60" t="s">
        <v>3501</v>
      </c>
      <c r="D524" s="62" t="s">
        <v>3502</v>
      </c>
      <c r="E524" t="s">
        <v>3464</v>
      </c>
      <c r="F524" t="s">
        <v>3865</v>
      </c>
      <c r="G524" t="s">
        <v>2106</v>
      </c>
      <c r="H524" s="60" t="s">
        <v>4980</v>
      </c>
      <c r="I524" s="60" t="s">
        <v>3503</v>
      </c>
      <c r="J524" t="s">
        <v>3459</v>
      </c>
      <c r="K524" s="60" t="s">
        <v>5015</v>
      </c>
      <c r="L524" t="b">
        <v>1</v>
      </c>
      <c r="M524" t="s">
        <v>1829</v>
      </c>
      <c r="N524" s="60" t="s">
        <v>3828</v>
      </c>
      <c r="O524" s="60" t="s">
        <v>3828</v>
      </c>
      <c r="P524" s="60" t="s">
        <v>3828</v>
      </c>
      <c r="Q524" s="60" t="s">
        <v>3828</v>
      </c>
      <c r="R524" s="60" t="s">
        <v>3828</v>
      </c>
      <c r="S524" s="60" t="s">
        <v>3828</v>
      </c>
      <c r="T524" t="s">
        <v>3828</v>
      </c>
    </row>
    <row r="525" spans="1:20" ht="340" x14ac:dyDescent="0.2">
      <c r="A525" t="s">
        <v>1832</v>
      </c>
      <c r="B525" t="s">
        <v>1827</v>
      </c>
      <c r="C525" s="60" t="s">
        <v>5016</v>
      </c>
      <c r="D525" s="62" t="s">
        <v>3504</v>
      </c>
      <c r="E525" t="s">
        <v>3464</v>
      </c>
      <c r="F525" t="s">
        <v>4723</v>
      </c>
      <c r="G525" t="s">
        <v>2106</v>
      </c>
      <c r="H525" s="60" t="s">
        <v>4980</v>
      </c>
      <c r="I525" s="60" t="s">
        <v>3498</v>
      </c>
      <c r="J525" t="s">
        <v>3459</v>
      </c>
      <c r="K525" s="60" t="s">
        <v>3828</v>
      </c>
      <c r="L525" t="b">
        <v>1</v>
      </c>
      <c r="M525" t="s">
        <v>1829</v>
      </c>
      <c r="N525" s="60" t="s">
        <v>5017</v>
      </c>
      <c r="O525" s="60" t="s">
        <v>3828</v>
      </c>
      <c r="P525" s="60" t="s">
        <v>3828</v>
      </c>
      <c r="Q525" s="60" t="s">
        <v>3828</v>
      </c>
      <c r="R525" s="60" t="s">
        <v>3828</v>
      </c>
      <c r="S525" s="60" t="s">
        <v>3828</v>
      </c>
      <c r="T525" t="s">
        <v>3828</v>
      </c>
    </row>
    <row r="526" spans="1:20" ht="323" x14ac:dyDescent="0.2">
      <c r="A526" t="s">
        <v>1833</v>
      </c>
      <c r="B526" t="s">
        <v>569</v>
      </c>
      <c r="C526" s="60" t="s">
        <v>5018</v>
      </c>
      <c r="D526" s="62" t="s">
        <v>5019</v>
      </c>
      <c r="E526" t="s">
        <v>5011</v>
      </c>
      <c r="F526" t="s">
        <v>5020</v>
      </c>
      <c r="G526" t="s">
        <v>2111</v>
      </c>
      <c r="H526" s="60" t="s">
        <v>4980</v>
      </c>
      <c r="I526" s="60" t="s">
        <v>5012</v>
      </c>
      <c r="J526" t="s">
        <v>3459</v>
      </c>
      <c r="K526" s="60" t="s">
        <v>3828</v>
      </c>
      <c r="L526" t="b">
        <v>1</v>
      </c>
      <c r="M526" t="s">
        <v>1829</v>
      </c>
      <c r="N526" s="60" t="s">
        <v>5013</v>
      </c>
      <c r="O526" s="60" t="s">
        <v>3828</v>
      </c>
      <c r="P526" s="60" t="s">
        <v>3828</v>
      </c>
      <c r="Q526" s="60" t="s">
        <v>3828</v>
      </c>
      <c r="R526" s="60" t="s">
        <v>3828</v>
      </c>
      <c r="S526" s="60" t="s">
        <v>3828</v>
      </c>
      <c r="T526" t="s">
        <v>3828</v>
      </c>
    </row>
    <row r="527" spans="1:20" ht="204" x14ac:dyDescent="0.2">
      <c r="A527" t="s">
        <v>1834</v>
      </c>
      <c r="B527" t="s">
        <v>1835</v>
      </c>
      <c r="C527" s="60" t="s">
        <v>3505</v>
      </c>
      <c r="D527" s="62" t="s">
        <v>3506</v>
      </c>
      <c r="E527" t="s">
        <v>3464</v>
      </c>
      <c r="F527" t="s">
        <v>3865</v>
      </c>
      <c r="G527" t="s">
        <v>2106</v>
      </c>
      <c r="H527" s="60" t="s">
        <v>4980</v>
      </c>
      <c r="I527" s="60" t="s">
        <v>3507</v>
      </c>
      <c r="J527" t="s">
        <v>3459</v>
      </c>
      <c r="K527" s="60" t="s">
        <v>5021</v>
      </c>
      <c r="L527" t="b">
        <v>0</v>
      </c>
      <c r="M527" t="s">
        <v>3828</v>
      </c>
      <c r="N527" s="60" t="s">
        <v>3828</v>
      </c>
      <c r="O527" s="60" t="s">
        <v>3828</v>
      </c>
      <c r="P527" s="60" t="s">
        <v>3828</v>
      </c>
      <c r="Q527" s="60" t="s">
        <v>3828</v>
      </c>
      <c r="R527" s="60" t="s">
        <v>3828</v>
      </c>
      <c r="S527" s="60" t="s">
        <v>3828</v>
      </c>
      <c r="T527" t="s">
        <v>3828</v>
      </c>
    </row>
    <row r="528" spans="1:20" ht="272" x14ac:dyDescent="0.2">
      <c r="A528" t="s">
        <v>1837</v>
      </c>
      <c r="B528" t="s">
        <v>1838</v>
      </c>
      <c r="C528" s="60" t="s">
        <v>3508</v>
      </c>
      <c r="D528" s="62" t="s">
        <v>3509</v>
      </c>
      <c r="E528" t="s">
        <v>3464</v>
      </c>
      <c r="F528" t="s">
        <v>3848</v>
      </c>
      <c r="G528" t="s">
        <v>2158</v>
      </c>
      <c r="H528" s="60" t="s">
        <v>4980</v>
      </c>
      <c r="I528" s="60" t="s">
        <v>3510</v>
      </c>
      <c r="J528" t="s">
        <v>3459</v>
      </c>
      <c r="K528" s="60" t="s">
        <v>1839</v>
      </c>
      <c r="L528" t="b">
        <v>1</v>
      </c>
      <c r="M528" t="s">
        <v>1834</v>
      </c>
      <c r="N528" s="60" t="s">
        <v>3828</v>
      </c>
      <c r="O528" s="60" t="s">
        <v>3828</v>
      </c>
      <c r="P528" s="60" t="s">
        <v>3828</v>
      </c>
      <c r="Q528" s="60" t="s">
        <v>3828</v>
      </c>
      <c r="R528" s="60" t="s">
        <v>3828</v>
      </c>
      <c r="S528" s="60" t="s">
        <v>3828</v>
      </c>
      <c r="T528" t="s">
        <v>3828</v>
      </c>
    </row>
    <row r="529" spans="1:20" ht="153" x14ac:dyDescent="0.2">
      <c r="A529" t="s">
        <v>1840</v>
      </c>
      <c r="B529" t="s">
        <v>1841</v>
      </c>
      <c r="C529" s="60" t="s">
        <v>3511</v>
      </c>
      <c r="D529" s="62" t="s">
        <v>3512</v>
      </c>
      <c r="E529" t="s">
        <v>3464</v>
      </c>
      <c r="F529" t="s">
        <v>3865</v>
      </c>
      <c r="G529" t="s">
        <v>2106</v>
      </c>
      <c r="H529" s="60" t="s">
        <v>4980</v>
      </c>
      <c r="I529" s="60" t="s">
        <v>3513</v>
      </c>
      <c r="J529" t="s">
        <v>3459</v>
      </c>
      <c r="K529" s="60" t="s">
        <v>1842</v>
      </c>
      <c r="L529" t="b">
        <v>1</v>
      </c>
      <c r="M529" t="s">
        <v>1834</v>
      </c>
      <c r="N529" s="60" t="s">
        <v>3828</v>
      </c>
      <c r="O529" s="60" t="s">
        <v>3828</v>
      </c>
      <c r="P529" s="60" t="s">
        <v>3828</v>
      </c>
      <c r="Q529" s="60" t="s">
        <v>3828</v>
      </c>
      <c r="R529" s="60" t="s">
        <v>3828</v>
      </c>
      <c r="S529" s="60" t="s">
        <v>3828</v>
      </c>
      <c r="T529" t="s">
        <v>3828</v>
      </c>
    </row>
    <row r="530" spans="1:20" ht="255" x14ac:dyDescent="0.2">
      <c r="A530" t="s">
        <v>1843</v>
      </c>
      <c r="B530" t="s">
        <v>1844</v>
      </c>
      <c r="C530" s="60" t="s">
        <v>3514</v>
      </c>
      <c r="D530" s="62" t="s">
        <v>3515</v>
      </c>
      <c r="E530" t="s">
        <v>3464</v>
      </c>
      <c r="F530" t="s">
        <v>3865</v>
      </c>
      <c r="G530" t="s">
        <v>2158</v>
      </c>
      <c r="H530" s="60" t="s">
        <v>4980</v>
      </c>
      <c r="I530" s="60" t="s">
        <v>3516</v>
      </c>
      <c r="J530" t="s">
        <v>3459</v>
      </c>
      <c r="K530" s="60" t="s">
        <v>1808</v>
      </c>
      <c r="L530" t="b">
        <v>1</v>
      </c>
      <c r="M530" t="s">
        <v>1834</v>
      </c>
      <c r="N530" s="60" t="s">
        <v>3828</v>
      </c>
      <c r="O530" s="60" t="s">
        <v>3828</v>
      </c>
      <c r="P530" s="60" t="s">
        <v>3828</v>
      </c>
      <c r="Q530" s="60" t="s">
        <v>3828</v>
      </c>
      <c r="R530" s="60" t="s">
        <v>3828</v>
      </c>
      <c r="S530" s="60" t="s">
        <v>3828</v>
      </c>
      <c r="T530" t="s">
        <v>3828</v>
      </c>
    </row>
    <row r="531" spans="1:20" ht="356" x14ac:dyDescent="0.2">
      <c r="A531" t="s">
        <v>1845</v>
      </c>
      <c r="B531" t="s">
        <v>1846</v>
      </c>
      <c r="C531" s="60" t="s">
        <v>3517</v>
      </c>
      <c r="D531" s="62" t="s">
        <v>3518</v>
      </c>
      <c r="E531" t="s">
        <v>3464</v>
      </c>
      <c r="F531" t="s">
        <v>3865</v>
      </c>
      <c r="G531" t="s">
        <v>2111</v>
      </c>
      <c r="H531" s="60" t="s">
        <v>4980</v>
      </c>
      <c r="I531" s="60" t="s">
        <v>3519</v>
      </c>
      <c r="J531" t="s">
        <v>3459</v>
      </c>
      <c r="K531" s="60" t="s">
        <v>3828</v>
      </c>
      <c r="L531" t="b">
        <v>1</v>
      </c>
      <c r="M531" t="s">
        <v>1834</v>
      </c>
      <c r="N531" s="60" t="s">
        <v>3828</v>
      </c>
      <c r="O531" s="60" t="s">
        <v>3828</v>
      </c>
      <c r="P531" s="60" t="s">
        <v>3828</v>
      </c>
      <c r="Q531" s="60" t="s">
        <v>3828</v>
      </c>
      <c r="R531" s="60" t="s">
        <v>3828</v>
      </c>
      <c r="S531" s="60" t="s">
        <v>3828</v>
      </c>
      <c r="T531" t="s">
        <v>3828</v>
      </c>
    </row>
    <row r="532" spans="1:20" ht="323" x14ac:dyDescent="0.2">
      <c r="A532" t="s">
        <v>1847</v>
      </c>
      <c r="B532" t="s">
        <v>1848</v>
      </c>
      <c r="C532" s="60" t="s">
        <v>3520</v>
      </c>
      <c r="D532" s="62" t="s">
        <v>3521</v>
      </c>
      <c r="E532" t="s">
        <v>3464</v>
      </c>
      <c r="F532" t="s">
        <v>3865</v>
      </c>
      <c r="G532" t="s">
        <v>2106</v>
      </c>
      <c r="H532" s="60" t="s">
        <v>4980</v>
      </c>
      <c r="I532" s="60" t="s">
        <v>3522</v>
      </c>
      <c r="J532" t="s">
        <v>3459</v>
      </c>
      <c r="K532" s="60" t="s">
        <v>5022</v>
      </c>
      <c r="L532" t="b">
        <v>0</v>
      </c>
      <c r="M532" t="s">
        <v>3828</v>
      </c>
      <c r="N532" s="60" t="s">
        <v>3828</v>
      </c>
      <c r="O532" s="60" t="s">
        <v>3828</v>
      </c>
      <c r="P532" s="60" t="s">
        <v>3828</v>
      </c>
      <c r="Q532" s="60" t="s">
        <v>3828</v>
      </c>
      <c r="R532" s="60" t="s">
        <v>3828</v>
      </c>
      <c r="S532" s="60" t="s">
        <v>3828</v>
      </c>
      <c r="T532" t="s">
        <v>3828</v>
      </c>
    </row>
    <row r="533" spans="1:20" ht="187" x14ac:dyDescent="0.2">
      <c r="A533" t="s">
        <v>1850</v>
      </c>
      <c r="B533" t="s">
        <v>1838</v>
      </c>
      <c r="C533" s="60" t="s">
        <v>3523</v>
      </c>
      <c r="D533" s="62" t="s">
        <v>3524</v>
      </c>
      <c r="E533" t="s">
        <v>3464</v>
      </c>
      <c r="F533" t="s">
        <v>3865</v>
      </c>
      <c r="G533" t="s">
        <v>2106</v>
      </c>
      <c r="H533" s="60" t="s">
        <v>4980</v>
      </c>
      <c r="I533" s="60" t="s">
        <v>3525</v>
      </c>
      <c r="J533" t="s">
        <v>3459</v>
      </c>
      <c r="K533" s="60" t="s">
        <v>5023</v>
      </c>
      <c r="L533" t="b">
        <v>1</v>
      </c>
      <c r="M533" t="s">
        <v>1847</v>
      </c>
      <c r="N533" s="60" t="s">
        <v>3828</v>
      </c>
      <c r="O533" s="60" t="s">
        <v>3828</v>
      </c>
      <c r="P533" s="60" t="s">
        <v>3828</v>
      </c>
      <c r="Q533" s="60" t="s">
        <v>3828</v>
      </c>
      <c r="R533" s="60" t="s">
        <v>3828</v>
      </c>
      <c r="S533" s="60" t="s">
        <v>3828</v>
      </c>
      <c r="T533" t="s">
        <v>3828</v>
      </c>
    </row>
    <row r="534" spans="1:20" ht="204" x14ac:dyDescent="0.2">
      <c r="A534" t="s">
        <v>1851</v>
      </c>
      <c r="B534" t="s">
        <v>1852</v>
      </c>
      <c r="C534" s="60" t="s">
        <v>3526</v>
      </c>
      <c r="D534" s="62" t="s">
        <v>3527</v>
      </c>
      <c r="E534" t="s">
        <v>3464</v>
      </c>
      <c r="F534" t="s">
        <v>2157</v>
      </c>
      <c r="G534" t="s">
        <v>2106</v>
      </c>
      <c r="H534" s="60" t="s">
        <v>4980</v>
      </c>
      <c r="I534" s="60" t="s">
        <v>3528</v>
      </c>
      <c r="J534" t="s">
        <v>3459</v>
      </c>
      <c r="K534" s="60" t="s">
        <v>1842</v>
      </c>
      <c r="L534" t="b">
        <v>1</v>
      </c>
      <c r="M534" t="s">
        <v>1847</v>
      </c>
      <c r="N534" s="60" t="s">
        <v>5024</v>
      </c>
      <c r="O534" s="60" t="s">
        <v>3828</v>
      </c>
      <c r="P534" s="60" t="s">
        <v>3828</v>
      </c>
      <c r="Q534" s="60" t="s">
        <v>3828</v>
      </c>
      <c r="R534" s="60" t="s">
        <v>3828</v>
      </c>
      <c r="S534" s="60" t="s">
        <v>3828</v>
      </c>
      <c r="T534" t="s">
        <v>3828</v>
      </c>
    </row>
    <row r="535" spans="1:20" ht="204" x14ac:dyDescent="0.2">
      <c r="A535" t="s">
        <v>1853</v>
      </c>
      <c r="B535" t="s">
        <v>1841</v>
      </c>
      <c r="C535" s="60" t="s">
        <v>3529</v>
      </c>
      <c r="D535" s="62" t="s">
        <v>3530</v>
      </c>
      <c r="E535" t="s">
        <v>3464</v>
      </c>
      <c r="F535" t="s">
        <v>3865</v>
      </c>
      <c r="G535" t="s">
        <v>2106</v>
      </c>
      <c r="H535" s="60" t="s">
        <v>4980</v>
      </c>
      <c r="I535" s="60" t="s">
        <v>3531</v>
      </c>
      <c r="J535" t="s">
        <v>3459</v>
      </c>
      <c r="K535" s="60" t="s">
        <v>1842</v>
      </c>
      <c r="L535" t="b">
        <v>1</v>
      </c>
      <c r="M535" t="s">
        <v>1847</v>
      </c>
      <c r="N535" s="60" t="s">
        <v>3828</v>
      </c>
      <c r="O535" s="60" t="s">
        <v>3828</v>
      </c>
      <c r="P535" s="60" t="s">
        <v>3828</v>
      </c>
      <c r="Q535" s="60" t="s">
        <v>3828</v>
      </c>
      <c r="R535" s="60" t="s">
        <v>3828</v>
      </c>
      <c r="S535" s="60" t="s">
        <v>3828</v>
      </c>
      <c r="T535" t="s">
        <v>3828</v>
      </c>
    </row>
    <row r="536" spans="1:20" ht="372" x14ac:dyDescent="0.2">
      <c r="A536" t="s">
        <v>1854</v>
      </c>
      <c r="B536" t="s">
        <v>1844</v>
      </c>
      <c r="C536" s="60" t="s">
        <v>3532</v>
      </c>
      <c r="D536" s="62" t="s">
        <v>3533</v>
      </c>
      <c r="E536" t="s">
        <v>3464</v>
      </c>
      <c r="F536" t="s">
        <v>3865</v>
      </c>
      <c r="G536" t="s">
        <v>2158</v>
      </c>
      <c r="H536" s="60" t="s">
        <v>4980</v>
      </c>
      <c r="I536" s="60" t="s">
        <v>3534</v>
      </c>
      <c r="J536" t="s">
        <v>3459</v>
      </c>
      <c r="K536" s="60" t="s">
        <v>1855</v>
      </c>
      <c r="L536" t="b">
        <v>1</v>
      </c>
      <c r="M536" t="s">
        <v>1847</v>
      </c>
      <c r="N536" s="60" t="s">
        <v>3828</v>
      </c>
      <c r="O536" s="60" t="s">
        <v>3828</v>
      </c>
      <c r="P536" s="60" t="s">
        <v>3828</v>
      </c>
      <c r="Q536" s="60" t="s">
        <v>3828</v>
      </c>
      <c r="R536" s="60" t="s">
        <v>3828</v>
      </c>
      <c r="S536" s="60" t="s">
        <v>3828</v>
      </c>
      <c r="T536" t="s">
        <v>3828</v>
      </c>
    </row>
    <row r="537" spans="1:20" ht="409.6" x14ac:dyDescent="0.2">
      <c r="A537" t="s">
        <v>1856</v>
      </c>
      <c r="B537" t="s">
        <v>1846</v>
      </c>
      <c r="C537" s="60" t="s">
        <v>3535</v>
      </c>
      <c r="D537" s="62" t="s">
        <v>3536</v>
      </c>
      <c r="E537" t="s">
        <v>3464</v>
      </c>
      <c r="F537" t="s">
        <v>3865</v>
      </c>
      <c r="G537" t="s">
        <v>2111</v>
      </c>
      <c r="H537" s="60" t="s">
        <v>4980</v>
      </c>
      <c r="I537" s="60" t="s">
        <v>3537</v>
      </c>
      <c r="J537" t="s">
        <v>3459</v>
      </c>
      <c r="K537" s="60" t="s">
        <v>3828</v>
      </c>
      <c r="L537" t="b">
        <v>1</v>
      </c>
      <c r="M537" t="s">
        <v>1847</v>
      </c>
      <c r="N537" s="60" t="s">
        <v>3828</v>
      </c>
      <c r="O537" s="60" t="s">
        <v>3828</v>
      </c>
      <c r="P537" s="60" t="s">
        <v>3828</v>
      </c>
      <c r="Q537" s="60" t="s">
        <v>3828</v>
      </c>
      <c r="R537" s="60" t="s">
        <v>3828</v>
      </c>
      <c r="S537" s="60" t="s">
        <v>3828</v>
      </c>
      <c r="T537" t="s">
        <v>3828</v>
      </c>
    </row>
    <row r="538" spans="1:20" ht="204" x14ac:dyDescent="0.2">
      <c r="A538" t="s">
        <v>1857</v>
      </c>
      <c r="B538" t="s">
        <v>1858</v>
      </c>
      <c r="C538" s="60" t="s">
        <v>3538</v>
      </c>
      <c r="D538" s="62" t="s">
        <v>3539</v>
      </c>
      <c r="E538" t="s">
        <v>3229</v>
      </c>
      <c r="F538" t="s">
        <v>3865</v>
      </c>
      <c r="G538" t="s">
        <v>2111</v>
      </c>
      <c r="H538" s="60" t="s">
        <v>4980</v>
      </c>
      <c r="I538" s="60" t="s">
        <v>3540</v>
      </c>
      <c r="J538" t="s">
        <v>3459</v>
      </c>
      <c r="K538" s="60" t="s">
        <v>3828</v>
      </c>
      <c r="L538" t="b">
        <v>1</v>
      </c>
      <c r="M538" t="s">
        <v>1847</v>
      </c>
      <c r="N538" s="60" t="s">
        <v>3828</v>
      </c>
      <c r="O538" s="60" t="s">
        <v>3828</v>
      </c>
      <c r="P538" s="60" t="s">
        <v>3828</v>
      </c>
      <c r="Q538" s="60" t="s">
        <v>3828</v>
      </c>
      <c r="R538" s="60" t="s">
        <v>3828</v>
      </c>
      <c r="S538" s="60" t="s">
        <v>3828</v>
      </c>
      <c r="T538" t="s">
        <v>3828</v>
      </c>
    </row>
    <row r="539" spans="1:20" ht="340" x14ac:dyDescent="0.2">
      <c r="A539" t="s">
        <v>1859</v>
      </c>
      <c r="B539" t="s">
        <v>1860</v>
      </c>
      <c r="C539" s="60" t="s">
        <v>5025</v>
      </c>
      <c r="D539" s="62" t="s">
        <v>3541</v>
      </c>
      <c r="E539" t="s">
        <v>3367</v>
      </c>
      <c r="F539" t="s">
        <v>3953</v>
      </c>
      <c r="G539" t="s">
        <v>2158</v>
      </c>
      <c r="H539" s="60" t="s">
        <v>5026</v>
      </c>
      <c r="I539" s="60" t="s">
        <v>5027</v>
      </c>
      <c r="J539" t="s">
        <v>3459</v>
      </c>
      <c r="K539" s="60" t="s">
        <v>75</v>
      </c>
      <c r="L539" t="b">
        <v>0</v>
      </c>
      <c r="M539" t="s">
        <v>3828</v>
      </c>
      <c r="N539" s="60" t="s">
        <v>5028</v>
      </c>
      <c r="O539" s="60" t="s">
        <v>3828</v>
      </c>
      <c r="P539" s="60" t="s">
        <v>3828</v>
      </c>
      <c r="Q539" s="60" t="s">
        <v>3828</v>
      </c>
      <c r="R539" s="60" t="s">
        <v>3828</v>
      </c>
      <c r="S539" s="60" t="s">
        <v>3828</v>
      </c>
      <c r="T539" t="s">
        <v>3828</v>
      </c>
    </row>
    <row r="540" spans="1:20" ht="372" x14ac:dyDescent="0.2">
      <c r="A540" t="s">
        <v>1861</v>
      </c>
      <c r="B540" t="s">
        <v>1862</v>
      </c>
      <c r="C540" s="60" t="s">
        <v>5029</v>
      </c>
      <c r="D540" s="62" t="s">
        <v>3543</v>
      </c>
      <c r="E540" t="s">
        <v>3367</v>
      </c>
      <c r="F540" t="s">
        <v>3919</v>
      </c>
      <c r="G540" t="s">
        <v>2106</v>
      </c>
      <c r="H540" s="60" t="s">
        <v>5026</v>
      </c>
      <c r="I540" s="60" t="s">
        <v>3542</v>
      </c>
      <c r="J540" t="s">
        <v>3459</v>
      </c>
      <c r="K540" s="60" t="s">
        <v>3828</v>
      </c>
      <c r="L540" t="b">
        <v>1</v>
      </c>
      <c r="M540" t="s">
        <v>1859</v>
      </c>
      <c r="N540" s="60" t="s">
        <v>5030</v>
      </c>
      <c r="O540" s="60" t="s">
        <v>3828</v>
      </c>
      <c r="P540" s="60" t="s">
        <v>3828</v>
      </c>
      <c r="Q540" s="60" t="s">
        <v>3828</v>
      </c>
      <c r="R540" s="60" t="s">
        <v>3828</v>
      </c>
      <c r="S540" s="60" t="s">
        <v>3828</v>
      </c>
      <c r="T540" t="s">
        <v>3828</v>
      </c>
    </row>
    <row r="541" spans="1:20" ht="340" x14ac:dyDescent="0.2">
      <c r="A541" t="s">
        <v>1863</v>
      </c>
      <c r="B541" t="s">
        <v>1864</v>
      </c>
      <c r="C541" s="60" t="s">
        <v>5031</v>
      </c>
      <c r="D541" s="62" t="s">
        <v>3544</v>
      </c>
      <c r="E541" t="s">
        <v>3367</v>
      </c>
      <c r="F541" t="s">
        <v>5020</v>
      </c>
      <c r="G541" t="s">
        <v>2158</v>
      </c>
      <c r="H541" s="60" t="s">
        <v>5026</v>
      </c>
      <c r="I541" s="60" t="s">
        <v>5032</v>
      </c>
      <c r="J541" t="s">
        <v>3459</v>
      </c>
      <c r="K541" s="60" t="s">
        <v>75</v>
      </c>
      <c r="L541" t="b">
        <v>1</v>
      </c>
      <c r="M541" t="s">
        <v>1859</v>
      </c>
      <c r="N541" s="60" t="s">
        <v>5028</v>
      </c>
      <c r="O541" s="60" t="s">
        <v>3828</v>
      </c>
      <c r="P541" s="60" t="s">
        <v>3828</v>
      </c>
      <c r="Q541" s="60" t="s">
        <v>3828</v>
      </c>
      <c r="R541" s="60" t="s">
        <v>3828</v>
      </c>
      <c r="S541" s="60" t="s">
        <v>3828</v>
      </c>
      <c r="T541" t="s">
        <v>3828</v>
      </c>
    </row>
    <row r="542" spans="1:20" ht="221" x14ac:dyDescent="0.2">
      <c r="A542" t="s">
        <v>1865</v>
      </c>
      <c r="B542" t="s">
        <v>1866</v>
      </c>
      <c r="C542" s="60" t="s">
        <v>3545</v>
      </c>
      <c r="D542" s="62" t="s">
        <v>3546</v>
      </c>
      <c r="E542" t="s">
        <v>3367</v>
      </c>
      <c r="F542" t="s">
        <v>3865</v>
      </c>
      <c r="G542" t="s">
        <v>2111</v>
      </c>
      <c r="H542" s="60" t="s">
        <v>5026</v>
      </c>
      <c r="I542" s="60" t="s">
        <v>3542</v>
      </c>
      <c r="J542" t="s">
        <v>3459</v>
      </c>
      <c r="K542" s="60" t="s">
        <v>3828</v>
      </c>
      <c r="L542" t="b">
        <v>1</v>
      </c>
      <c r="M542" t="s">
        <v>1859</v>
      </c>
      <c r="N542" s="60" t="s">
        <v>3828</v>
      </c>
      <c r="O542" s="60" t="s">
        <v>3828</v>
      </c>
      <c r="P542" s="60" t="s">
        <v>3828</v>
      </c>
      <c r="Q542" s="60" t="s">
        <v>3828</v>
      </c>
      <c r="R542" s="60" t="s">
        <v>3828</v>
      </c>
      <c r="S542" s="60" t="s">
        <v>3828</v>
      </c>
      <c r="T542" t="s">
        <v>3828</v>
      </c>
    </row>
    <row r="543" spans="1:20" ht="255" x14ac:dyDescent="0.2">
      <c r="A543" t="s">
        <v>1867</v>
      </c>
      <c r="B543" t="s">
        <v>1868</v>
      </c>
      <c r="C543" s="60" t="s">
        <v>3547</v>
      </c>
      <c r="D543" s="62" t="s">
        <v>3548</v>
      </c>
      <c r="E543" t="s">
        <v>3367</v>
      </c>
      <c r="F543" t="s">
        <v>3865</v>
      </c>
      <c r="G543" t="s">
        <v>2111</v>
      </c>
      <c r="H543" s="60" t="s">
        <v>5026</v>
      </c>
      <c r="I543" s="60" t="s">
        <v>3542</v>
      </c>
      <c r="J543" t="s">
        <v>3459</v>
      </c>
      <c r="K543" s="60" t="s">
        <v>3828</v>
      </c>
      <c r="L543" t="b">
        <v>0</v>
      </c>
      <c r="M543" t="s">
        <v>3828</v>
      </c>
      <c r="N543" s="60" t="s">
        <v>3828</v>
      </c>
      <c r="O543" s="60" t="s">
        <v>3828</v>
      </c>
      <c r="P543" s="60" t="s">
        <v>3828</v>
      </c>
      <c r="Q543" s="60" t="s">
        <v>3828</v>
      </c>
      <c r="R543" s="60" t="s">
        <v>3828</v>
      </c>
      <c r="S543" s="60" t="s">
        <v>3828</v>
      </c>
      <c r="T543" t="s">
        <v>3828</v>
      </c>
    </row>
    <row r="544" spans="1:20" ht="356" x14ac:dyDescent="0.2">
      <c r="A544" t="s">
        <v>1870</v>
      </c>
      <c r="B544" t="s">
        <v>1871</v>
      </c>
      <c r="C544" s="60" t="s">
        <v>5033</v>
      </c>
      <c r="D544" s="62" t="s">
        <v>3549</v>
      </c>
      <c r="E544" t="s">
        <v>3367</v>
      </c>
      <c r="F544" t="s">
        <v>5020</v>
      </c>
      <c r="G544" t="s">
        <v>2106</v>
      </c>
      <c r="H544" s="60" t="s">
        <v>5026</v>
      </c>
      <c r="I544" s="60" t="s">
        <v>3542</v>
      </c>
      <c r="J544" t="s">
        <v>3459</v>
      </c>
      <c r="K544" s="60" t="s">
        <v>3828</v>
      </c>
      <c r="L544" t="b">
        <v>1</v>
      </c>
      <c r="M544" t="s">
        <v>1867</v>
      </c>
      <c r="N544" s="60" t="s">
        <v>5028</v>
      </c>
      <c r="O544" s="60" t="s">
        <v>3828</v>
      </c>
      <c r="P544" s="60" t="s">
        <v>3828</v>
      </c>
      <c r="Q544" s="60" t="s">
        <v>3828</v>
      </c>
      <c r="R544" s="60" t="s">
        <v>3828</v>
      </c>
      <c r="S544" s="60" t="s">
        <v>3828</v>
      </c>
      <c r="T544" t="s">
        <v>3828</v>
      </c>
    </row>
    <row r="545" spans="1:20" ht="289" x14ac:dyDescent="0.2">
      <c r="A545" t="s">
        <v>1872</v>
      </c>
      <c r="B545" t="s">
        <v>534</v>
      </c>
      <c r="C545" s="60" t="s">
        <v>5034</v>
      </c>
      <c r="D545" s="62" t="s">
        <v>3550</v>
      </c>
      <c r="E545" t="s">
        <v>3367</v>
      </c>
      <c r="F545" t="s">
        <v>5020</v>
      </c>
      <c r="G545" t="s">
        <v>2106</v>
      </c>
      <c r="H545" s="60" t="s">
        <v>5026</v>
      </c>
      <c r="I545" s="60" t="s">
        <v>3542</v>
      </c>
      <c r="J545" t="s">
        <v>3459</v>
      </c>
      <c r="K545" s="60" t="s">
        <v>3828</v>
      </c>
      <c r="L545" t="b">
        <v>1</v>
      </c>
      <c r="M545" t="s">
        <v>1867</v>
      </c>
      <c r="N545" s="60" t="s">
        <v>5028</v>
      </c>
      <c r="O545" s="60" t="s">
        <v>3828</v>
      </c>
      <c r="P545" s="60" t="s">
        <v>3828</v>
      </c>
      <c r="Q545" s="60" t="s">
        <v>3828</v>
      </c>
      <c r="R545" s="60" t="s">
        <v>3828</v>
      </c>
      <c r="S545" s="60" t="s">
        <v>3828</v>
      </c>
      <c r="T545" t="s">
        <v>3828</v>
      </c>
    </row>
    <row r="546" spans="1:20" ht="255" x14ac:dyDescent="0.2">
      <c r="A546" t="s">
        <v>1873</v>
      </c>
      <c r="B546" t="s">
        <v>1874</v>
      </c>
      <c r="C546" s="60" t="s">
        <v>3551</v>
      </c>
      <c r="D546" s="62" t="s">
        <v>3552</v>
      </c>
      <c r="E546" t="s">
        <v>3367</v>
      </c>
      <c r="F546" t="s">
        <v>3865</v>
      </c>
      <c r="G546" t="s">
        <v>2111</v>
      </c>
      <c r="H546" s="60" t="s">
        <v>5026</v>
      </c>
      <c r="I546" s="60" t="s">
        <v>3542</v>
      </c>
      <c r="J546" t="s">
        <v>3459</v>
      </c>
      <c r="K546" s="60" t="s">
        <v>3828</v>
      </c>
      <c r="L546" t="b">
        <v>1</v>
      </c>
      <c r="M546" t="s">
        <v>1867</v>
      </c>
      <c r="N546" s="60" t="s">
        <v>3828</v>
      </c>
      <c r="O546" s="60" t="s">
        <v>3828</v>
      </c>
      <c r="P546" s="60" t="s">
        <v>3828</v>
      </c>
      <c r="Q546" s="60" t="s">
        <v>3828</v>
      </c>
      <c r="R546" s="60" t="s">
        <v>3828</v>
      </c>
      <c r="S546" s="60" t="s">
        <v>3828</v>
      </c>
      <c r="T546" t="s">
        <v>3828</v>
      </c>
    </row>
    <row r="547" spans="1:20" ht="272" x14ac:dyDescent="0.2">
      <c r="A547" t="s">
        <v>1875</v>
      </c>
      <c r="B547" t="s">
        <v>1876</v>
      </c>
      <c r="C547" s="60" t="s">
        <v>3553</v>
      </c>
      <c r="D547" s="62" t="s">
        <v>3554</v>
      </c>
      <c r="E547" t="s">
        <v>3367</v>
      </c>
      <c r="F547" t="s">
        <v>3865</v>
      </c>
      <c r="G547" t="s">
        <v>2111</v>
      </c>
      <c r="H547" s="60" t="s">
        <v>5026</v>
      </c>
      <c r="I547" s="60" t="s">
        <v>3542</v>
      </c>
      <c r="J547" t="s">
        <v>3459</v>
      </c>
      <c r="K547" s="60" t="s">
        <v>3828</v>
      </c>
      <c r="L547" t="b">
        <v>1</v>
      </c>
      <c r="M547" t="s">
        <v>1867</v>
      </c>
      <c r="N547" s="60" t="s">
        <v>3828</v>
      </c>
      <c r="O547" s="60" t="s">
        <v>3828</v>
      </c>
      <c r="P547" s="60" t="s">
        <v>3828</v>
      </c>
      <c r="Q547" s="60" t="s">
        <v>3828</v>
      </c>
      <c r="R547" s="60" t="s">
        <v>3828</v>
      </c>
      <c r="S547" s="60" t="s">
        <v>3828</v>
      </c>
      <c r="T547" t="s">
        <v>3828</v>
      </c>
    </row>
    <row r="548" spans="1:20" ht="289" x14ac:dyDescent="0.2">
      <c r="A548" t="s">
        <v>1877</v>
      </c>
      <c r="B548" t="s">
        <v>1878</v>
      </c>
      <c r="C548" s="60" t="s">
        <v>3555</v>
      </c>
      <c r="D548" s="62" t="s">
        <v>3556</v>
      </c>
      <c r="E548" t="s">
        <v>3367</v>
      </c>
      <c r="F548" t="s">
        <v>3865</v>
      </c>
      <c r="G548" t="s">
        <v>2111</v>
      </c>
      <c r="H548" s="60" t="s">
        <v>5026</v>
      </c>
      <c r="I548" s="60" t="s">
        <v>3542</v>
      </c>
      <c r="J548" t="s">
        <v>3459</v>
      </c>
      <c r="K548" s="60" t="s">
        <v>3828</v>
      </c>
      <c r="L548" t="b">
        <v>1</v>
      </c>
      <c r="M548" t="s">
        <v>1867</v>
      </c>
      <c r="N548" s="60" t="s">
        <v>3828</v>
      </c>
      <c r="O548" s="60" t="s">
        <v>3828</v>
      </c>
      <c r="P548" s="60" t="s">
        <v>3828</v>
      </c>
      <c r="Q548" s="60" t="s">
        <v>3828</v>
      </c>
      <c r="R548" s="60" t="s">
        <v>3828</v>
      </c>
      <c r="S548" s="60" t="s">
        <v>3828</v>
      </c>
      <c r="T548" t="s">
        <v>3828</v>
      </c>
    </row>
    <row r="549" spans="1:20" ht="289" x14ac:dyDescent="0.2">
      <c r="A549" t="s">
        <v>1879</v>
      </c>
      <c r="B549" t="s">
        <v>1880</v>
      </c>
      <c r="C549" s="60" t="s">
        <v>3557</v>
      </c>
      <c r="D549" s="62" t="s">
        <v>3558</v>
      </c>
      <c r="E549" t="s">
        <v>3367</v>
      </c>
      <c r="F549" t="s">
        <v>3865</v>
      </c>
      <c r="G549" t="s">
        <v>2111</v>
      </c>
      <c r="H549" s="60" t="s">
        <v>5026</v>
      </c>
      <c r="I549" s="60" t="s">
        <v>3542</v>
      </c>
      <c r="J549" t="s">
        <v>3459</v>
      </c>
      <c r="K549" s="60" t="s">
        <v>3828</v>
      </c>
      <c r="L549" t="b">
        <v>1</v>
      </c>
      <c r="M549" t="s">
        <v>1867</v>
      </c>
      <c r="N549" s="60" t="s">
        <v>3828</v>
      </c>
      <c r="O549" s="60" t="s">
        <v>3828</v>
      </c>
      <c r="P549" s="60" t="s">
        <v>3828</v>
      </c>
      <c r="Q549" s="60" t="s">
        <v>3828</v>
      </c>
      <c r="R549" s="60" t="s">
        <v>3828</v>
      </c>
      <c r="S549" s="60" t="s">
        <v>3828</v>
      </c>
      <c r="T549" t="s">
        <v>3828</v>
      </c>
    </row>
    <row r="550" spans="1:20" ht="289" x14ac:dyDescent="0.2">
      <c r="A550" t="s">
        <v>1881</v>
      </c>
      <c r="B550" t="s">
        <v>1882</v>
      </c>
      <c r="C550" s="60" t="s">
        <v>3559</v>
      </c>
      <c r="D550" s="62" t="s">
        <v>3560</v>
      </c>
      <c r="E550" t="s">
        <v>3367</v>
      </c>
      <c r="F550" t="s">
        <v>3865</v>
      </c>
      <c r="G550" t="s">
        <v>2106</v>
      </c>
      <c r="H550" s="60" t="s">
        <v>5026</v>
      </c>
      <c r="I550" s="60" t="s">
        <v>3542</v>
      </c>
      <c r="J550" t="s">
        <v>3459</v>
      </c>
      <c r="K550" s="60" t="s">
        <v>3828</v>
      </c>
      <c r="L550" t="b">
        <v>0</v>
      </c>
      <c r="M550" t="s">
        <v>3828</v>
      </c>
      <c r="N550" s="60" t="s">
        <v>3828</v>
      </c>
      <c r="O550" s="60" t="s">
        <v>3828</v>
      </c>
      <c r="P550" s="60" t="s">
        <v>3828</v>
      </c>
      <c r="Q550" s="60" t="s">
        <v>3828</v>
      </c>
      <c r="R550" s="60" t="s">
        <v>3828</v>
      </c>
      <c r="S550" s="60" t="s">
        <v>3828</v>
      </c>
      <c r="T550" t="s">
        <v>3828</v>
      </c>
    </row>
    <row r="551" spans="1:20" ht="289" x14ac:dyDescent="0.2">
      <c r="A551" t="s">
        <v>1883</v>
      </c>
      <c r="B551" t="s">
        <v>1884</v>
      </c>
      <c r="C551" s="60" t="s">
        <v>3561</v>
      </c>
      <c r="D551" s="62" t="s">
        <v>3562</v>
      </c>
      <c r="E551" t="s">
        <v>3367</v>
      </c>
      <c r="F551" t="s">
        <v>3865</v>
      </c>
      <c r="G551" t="s">
        <v>2106</v>
      </c>
      <c r="H551" s="60" t="s">
        <v>5026</v>
      </c>
      <c r="I551" s="60" t="s">
        <v>3542</v>
      </c>
      <c r="J551" t="s">
        <v>3459</v>
      </c>
      <c r="K551" s="60" t="s">
        <v>3828</v>
      </c>
      <c r="L551" t="b">
        <v>1</v>
      </c>
      <c r="M551" t="s">
        <v>1881</v>
      </c>
      <c r="N551" s="60" t="s">
        <v>3828</v>
      </c>
      <c r="O551" s="60" t="s">
        <v>3828</v>
      </c>
      <c r="P551" s="60" t="s">
        <v>3828</v>
      </c>
      <c r="Q551" s="60" t="s">
        <v>3828</v>
      </c>
      <c r="R551" s="60" t="s">
        <v>3828</v>
      </c>
      <c r="S551" s="60" t="s">
        <v>3828</v>
      </c>
      <c r="T551" t="s">
        <v>3828</v>
      </c>
    </row>
    <row r="552" spans="1:20" ht="323" x14ac:dyDescent="0.2">
      <c r="A552" t="s">
        <v>1885</v>
      </c>
      <c r="B552" t="s">
        <v>1886</v>
      </c>
      <c r="C552" s="60" t="s">
        <v>3563</v>
      </c>
      <c r="D552" s="62" t="s">
        <v>3564</v>
      </c>
      <c r="E552" t="s">
        <v>3367</v>
      </c>
      <c r="F552" t="s">
        <v>3865</v>
      </c>
      <c r="G552" t="s">
        <v>2111</v>
      </c>
      <c r="H552" s="60" t="s">
        <v>5026</v>
      </c>
      <c r="I552" s="60" t="s">
        <v>3542</v>
      </c>
      <c r="J552" t="s">
        <v>3459</v>
      </c>
      <c r="K552" s="60" t="s">
        <v>3828</v>
      </c>
      <c r="L552" t="b">
        <v>1</v>
      </c>
      <c r="M552" t="s">
        <v>1881</v>
      </c>
      <c r="N552" s="60" t="s">
        <v>3828</v>
      </c>
      <c r="O552" s="60" t="s">
        <v>3828</v>
      </c>
      <c r="P552" s="60" t="s">
        <v>3828</v>
      </c>
      <c r="Q552" s="60" t="s">
        <v>3828</v>
      </c>
      <c r="R552" s="60" t="s">
        <v>3828</v>
      </c>
      <c r="S552" s="60" t="s">
        <v>3828</v>
      </c>
      <c r="T552" t="s">
        <v>3828</v>
      </c>
    </row>
    <row r="553" spans="1:20" ht="289" x14ac:dyDescent="0.2">
      <c r="A553" t="s">
        <v>1887</v>
      </c>
      <c r="B553" t="s">
        <v>1888</v>
      </c>
      <c r="C553" s="60" t="s">
        <v>3565</v>
      </c>
      <c r="D553" s="62" t="s">
        <v>3566</v>
      </c>
      <c r="E553" t="s">
        <v>3367</v>
      </c>
      <c r="F553" t="s">
        <v>3865</v>
      </c>
      <c r="G553" t="s">
        <v>2111</v>
      </c>
      <c r="H553" s="60" t="s">
        <v>5026</v>
      </c>
      <c r="I553" s="60" t="s">
        <v>3542</v>
      </c>
      <c r="J553" t="s">
        <v>3459</v>
      </c>
      <c r="K553" s="60" t="s">
        <v>3828</v>
      </c>
      <c r="L553" t="b">
        <v>1</v>
      </c>
      <c r="M553" t="s">
        <v>1881</v>
      </c>
      <c r="N553" s="60" t="s">
        <v>3828</v>
      </c>
      <c r="O553" s="60" t="s">
        <v>3828</v>
      </c>
      <c r="P553" s="60" t="s">
        <v>3828</v>
      </c>
      <c r="Q553" s="60" t="s">
        <v>3828</v>
      </c>
      <c r="R553" s="60" t="s">
        <v>3828</v>
      </c>
      <c r="S553" s="60" t="s">
        <v>3828</v>
      </c>
      <c r="T553" t="s">
        <v>3828</v>
      </c>
    </row>
    <row r="554" spans="1:20" ht="255" x14ac:dyDescent="0.2">
      <c r="A554" t="s">
        <v>1889</v>
      </c>
      <c r="B554" t="s">
        <v>1890</v>
      </c>
      <c r="C554" s="60" t="s">
        <v>3567</v>
      </c>
      <c r="D554" s="62" t="s">
        <v>3568</v>
      </c>
      <c r="E554" t="s">
        <v>3367</v>
      </c>
      <c r="F554" t="s">
        <v>3865</v>
      </c>
      <c r="G554" t="s">
        <v>2111</v>
      </c>
      <c r="H554" s="60" t="s">
        <v>5026</v>
      </c>
      <c r="I554" s="60" t="s">
        <v>3542</v>
      </c>
      <c r="J554" t="s">
        <v>3459</v>
      </c>
      <c r="K554" s="60" t="s">
        <v>3828</v>
      </c>
      <c r="L554" t="b">
        <v>1</v>
      </c>
      <c r="M554" t="s">
        <v>1881</v>
      </c>
      <c r="N554" s="60" t="s">
        <v>3828</v>
      </c>
      <c r="O554" s="60" t="s">
        <v>3828</v>
      </c>
      <c r="P554" s="60" t="s">
        <v>3828</v>
      </c>
      <c r="Q554" s="60" t="s">
        <v>3828</v>
      </c>
      <c r="R554" s="60" t="s">
        <v>3828</v>
      </c>
      <c r="S554" s="60" t="s">
        <v>3828</v>
      </c>
      <c r="T554" t="s">
        <v>3828</v>
      </c>
    </row>
    <row r="555" spans="1:20" ht="306" x14ac:dyDescent="0.2">
      <c r="A555" t="s">
        <v>1891</v>
      </c>
      <c r="B555" t="s">
        <v>1892</v>
      </c>
      <c r="C555" s="60" t="s">
        <v>3569</v>
      </c>
      <c r="D555" s="62" t="s">
        <v>3570</v>
      </c>
      <c r="E555" t="s">
        <v>3367</v>
      </c>
      <c r="F555" t="s">
        <v>3865</v>
      </c>
      <c r="G555" t="s">
        <v>2106</v>
      </c>
      <c r="H555" s="60" t="s">
        <v>5026</v>
      </c>
      <c r="I555" s="60" t="s">
        <v>3571</v>
      </c>
      <c r="J555" t="s">
        <v>3459</v>
      </c>
      <c r="K555" s="60" t="s">
        <v>1808</v>
      </c>
      <c r="L555" t="b">
        <v>0</v>
      </c>
      <c r="M555" t="s">
        <v>3828</v>
      </c>
      <c r="N555" s="60" t="s">
        <v>3828</v>
      </c>
      <c r="O555" s="60" t="s">
        <v>3828</v>
      </c>
      <c r="P555" s="60" t="s">
        <v>3828</v>
      </c>
      <c r="Q555" s="60" t="s">
        <v>3828</v>
      </c>
      <c r="R555" s="60" t="s">
        <v>3828</v>
      </c>
      <c r="S555" s="60" t="s">
        <v>3828</v>
      </c>
      <c r="T555" t="s">
        <v>3828</v>
      </c>
    </row>
    <row r="556" spans="1:20" ht="306" x14ac:dyDescent="0.2">
      <c r="A556" t="s">
        <v>1893</v>
      </c>
      <c r="B556" t="s">
        <v>1894</v>
      </c>
      <c r="C556" s="60" t="s">
        <v>3572</v>
      </c>
      <c r="D556" s="62" t="s">
        <v>3573</v>
      </c>
      <c r="E556" t="s">
        <v>3367</v>
      </c>
      <c r="F556" t="s">
        <v>3865</v>
      </c>
      <c r="G556" t="s">
        <v>2106</v>
      </c>
      <c r="H556" s="60" t="s">
        <v>5026</v>
      </c>
      <c r="I556" s="60" t="s">
        <v>3574</v>
      </c>
      <c r="J556" t="s">
        <v>3459</v>
      </c>
      <c r="K556" s="60" t="s">
        <v>1808</v>
      </c>
      <c r="L556" t="b">
        <v>1</v>
      </c>
      <c r="M556" t="s">
        <v>1891</v>
      </c>
      <c r="N556" s="60" t="s">
        <v>3828</v>
      </c>
      <c r="O556" s="60" t="s">
        <v>3828</v>
      </c>
      <c r="P556" s="60" t="s">
        <v>3828</v>
      </c>
      <c r="Q556" s="60" t="s">
        <v>3828</v>
      </c>
      <c r="R556" s="60" t="s">
        <v>3828</v>
      </c>
      <c r="S556" s="60" t="s">
        <v>3828</v>
      </c>
      <c r="T556" t="s">
        <v>3828</v>
      </c>
    </row>
    <row r="557" spans="1:20" ht="306" x14ac:dyDescent="0.2">
      <c r="A557" t="s">
        <v>1895</v>
      </c>
      <c r="B557" t="s">
        <v>1896</v>
      </c>
      <c r="C557" s="60" t="s">
        <v>3575</v>
      </c>
      <c r="D557" s="62" t="s">
        <v>3576</v>
      </c>
      <c r="E557" t="s">
        <v>3367</v>
      </c>
      <c r="F557" t="s">
        <v>3865</v>
      </c>
      <c r="G557" t="s">
        <v>2106</v>
      </c>
      <c r="H557" s="60" t="s">
        <v>5026</v>
      </c>
      <c r="I557" s="60" t="s">
        <v>3577</v>
      </c>
      <c r="J557" t="s">
        <v>3459</v>
      </c>
      <c r="K557" s="60" t="s">
        <v>1808</v>
      </c>
      <c r="L557" t="b">
        <v>1</v>
      </c>
      <c r="M557" t="s">
        <v>1891</v>
      </c>
      <c r="N557" s="60" t="s">
        <v>3828</v>
      </c>
      <c r="O557" s="60" t="s">
        <v>3828</v>
      </c>
      <c r="P557" s="60" t="s">
        <v>3828</v>
      </c>
      <c r="Q557" s="60" t="s">
        <v>3828</v>
      </c>
      <c r="R557" s="60" t="s">
        <v>3828</v>
      </c>
      <c r="S557" s="60" t="s">
        <v>3828</v>
      </c>
      <c r="T557" t="s">
        <v>3828</v>
      </c>
    </row>
    <row r="558" spans="1:20" ht="272" x14ac:dyDescent="0.2">
      <c r="A558" t="s">
        <v>1897</v>
      </c>
      <c r="B558" t="s">
        <v>1898</v>
      </c>
      <c r="C558" s="60" t="s">
        <v>3578</v>
      </c>
      <c r="D558" s="62" t="s">
        <v>3579</v>
      </c>
      <c r="E558" t="s">
        <v>3367</v>
      </c>
      <c r="F558" t="s">
        <v>3865</v>
      </c>
      <c r="G558" t="s">
        <v>2111</v>
      </c>
      <c r="H558" s="60" t="s">
        <v>5026</v>
      </c>
      <c r="I558" s="60" t="s">
        <v>3542</v>
      </c>
      <c r="J558" t="s">
        <v>3459</v>
      </c>
      <c r="K558" s="60" t="s">
        <v>3828</v>
      </c>
      <c r="L558" t="b">
        <v>1</v>
      </c>
      <c r="M558" t="s">
        <v>1891</v>
      </c>
      <c r="N558" s="60" t="s">
        <v>3828</v>
      </c>
      <c r="O558" s="60" t="s">
        <v>3828</v>
      </c>
      <c r="P558" s="60" t="s">
        <v>3828</v>
      </c>
      <c r="Q558" s="60" t="s">
        <v>3828</v>
      </c>
      <c r="R558" s="60" t="s">
        <v>3828</v>
      </c>
      <c r="S558" s="60" t="s">
        <v>3828</v>
      </c>
      <c r="T558" t="s">
        <v>3828</v>
      </c>
    </row>
    <row r="559" spans="1:20" ht="289" x14ac:dyDescent="0.2">
      <c r="A559" t="s">
        <v>1899</v>
      </c>
      <c r="B559" t="s">
        <v>1900</v>
      </c>
      <c r="C559" s="60" t="s">
        <v>3580</v>
      </c>
      <c r="D559" s="62" t="s">
        <v>3581</v>
      </c>
      <c r="E559" t="s">
        <v>3367</v>
      </c>
      <c r="F559" t="s">
        <v>3865</v>
      </c>
      <c r="G559" t="s">
        <v>2106</v>
      </c>
      <c r="H559" s="60" t="s">
        <v>5026</v>
      </c>
      <c r="I559" s="60" t="s">
        <v>3582</v>
      </c>
      <c r="J559" t="s">
        <v>3459</v>
      </c>
      <c r="K559" s="60" t="s">
        <v>1808</v>
      </c>
      <c r="L559" t="b">
        <v>1</v>
      </c>
      <c r="M559" t="s">
        <v>1891</v>
      </c>
      <c r="N559" s="60" t="s">
        <v>3828</v>
      </c>
      <c r="O559" s="60" t="s">
        <v>3828</v>
      </c>
      <c r="P559" s="60" t="s">
        <v>3828</v>
      </c>
      <c r="Q559" s="60" t="s">
        <v>3828</v>
      </c>
      <c r="R559" s="60" t="s">
        <v>3828</v>
      </c>
      <c r="S559" s="60" t="s">
        <v>3828</v>
      </c>
      <c r="T559" t="s">
        <v>3828</v>
      </c>
    </row>
    <row r="560" spans="1:20" ht="238" x14ac:dyDescent="0.2">
      <c r="A560" t="s">
        <v>1901</v>
      </c>
      <c r="B560" t="s">
        <v>1902</v>
      </c>
      <c r="C560" s="60" t="s">
        <v>3583</v>
      </c>
      <c r="D560" s="62" t="s">
        <v>3584</v>
      </c>
      <c r="E560" t="s">
        <v>3367</v>
      </c>
      <c r="F560" t="s">
        <v>4414</v>
      </c>
      <c r="G560" t="s">
        <v>2106</v>
      </c>
      <c r="H560" s="60" t="s">
        <v>5026</v>
      </c>
      <c r="I560" s="60" t="s">
        <v>3542</v>
      </c>
      <c r="J560" t="s">
        <v>3459</v>
      </c>
      <c r="K560" s="60" t="s">
        <v>3828</v>
      </c>
      <c r="L560" t="b">
        <v>0</v>
      </c>
      <c r="M560" t="s">
        <v>3828</v>
      </c>
      <c r="N560" s="60" t="s">
        <v>3828</v>
      </c>
      <c r="O560" s="60" t="s">
        <v>3828</v>
      </c>
      <c r="P560" s="60" t="s">
        <v>3828</v>
      </c>
      <c r="Q560" s="60" t="s">
        <v>3828</v>
      </c>
      <c r="R560" s="60" t="s">
        <v>3828</v>
      </c>
      <c r="S560" s="60" t="s">
        <v>3828</v>
      </c>
      <c r="T560" t="s">
        <v>3828</v>
      </c>
    </row>
    <row r="561" spans="1:20" ht="238" x14ac:dyDescent="0.2">
      <c r="A561" t="s">
        <v>1903</v>
      </c>
      <c r="B561" t="s">
        <v>1904</v>
      </c>
      <c r="C561" s="60" t="s">
        <v>3585</v>
      </c>
      <c r="D561" s="62" t="s">
        <v>3586</v>
      </c>
      <c r="E561" t="s">
        <v>3367</v>
      </c>
      <c r="F561" t="s">
        <v>3865</v>
      </c>
      <c r="G561" t="s">
        <v>2111</v>
      </c>
      <c r="H561" s="60" t="s">
        <v>5026</v>
      </c>
      <c r="I561" s="60" t="s">
        <v>3542</v>
      </c>
      <c r="J561" t="s">
        <v>3459</v>
      </c>
      <c r="K561" s="60" t="s">
        <v>3828</v>
      </c>
      <c r="L561" t="b">
        <v>1</v>
      </c>
      <c r="M561" t="s">
        <v>1901</v>
      </c>
      <c r="N561" s="60" t="s">
        <v>3828</v>
      </c>
      <c r="O561" s="60" t="s">
        <v>3828</v>
      </c>
      <c r="P561" s="60" t="s">
        <v>3828</v>
      </c>
      <c r="Q561" s="60" t="s">
        <v>3828</v>
      </c>
      <c r="R561" s="60" t="s">
        <v>3828</v>
      </c>
      <c r="S561" s="60" t="s">
        <v>3828</v>
      </c>
      <c r="T561" t="s">
        <v>3828</v>
      </c>
    </row>
    <row r="562" spans="1:20" ht="255" x14ac:dyDescent="0.2">
      <c r="A562" t="s">
        <v>1905</v>
      </c>
      <c r="B562" t="s">
        <v>1906</v>
      </c>
      <c r="C562" s="60" t="s">
        <v>3587</v>
      </c>
      <c r="D562" s="62" t="s">
        <v>3588</v>
      </c>
      <c r="E562" t="s">
        <v>3367</v>
      </c>
      <c r="F562" t="s">
        <v>3865</v>
      </c>
      <c r="G562" t="s">
        <v>2111</v>
      </c>
      <c r="H562" s="60" t="s">
        <v>5026</v>
      </c>
      <c r="I562" s="60" t="s">
        <v>3542</v>
      </c>
      <c r="J562" t="s">
        <v>3459</v>
      </c>
      <c r="K562" s="60" t="s">
        <v>3828</v>
      </c>
      <c r="L562" t="b">
        <v>1</v>
      </c>
      <c r="M562" t="s">
        <v>1901</v>
      </c>
      <c r="N562" s="60" t="s">
        <v>3828</v>
      </c>
      <c r="O562" s="60" t="s">
        <v>3828</v>
      </c>
      <c r="P562" s="60" t="s">
        <v>3828</v>
      </c>
      <c r="Q562" s="60" t="s">
        <v>3828</v>
      </c>
      <c r="R562" s="60" t="s">
        <v>3828</v>
      </c>
      <c r="S562" s="60" t="s">
        <v>3828</v>
      </c>
      <c r="T562" t="s">
        <v>3828</v>
      </c>
    </row>
    <row r="563" spans="1:20" ht="323" x14ac:dyDescent="0.2">
      <c r="A563" t="s">
        <v>1907</v>
      </c>
      <c r="B563" t="s">
        <v>939</v>
      </c>
      <c r="C563" s="60" t="s">
        <v>5035</v>
      </c>
      <c r="D563" s="62" t="s">
        <v>5036</v>
      </c>
      <c r="E563" t="s">
        <v>5037</v>
      </c>
      <c r="F563" t="s">
        <v>5038</v>
      </c>
      <c r="G563" t="s">
        <v>2111</v>
      </c>
      <c r="H563" s="60" t="s">
        <v>5026</v>
      </c>
      <c r="I563" s="60" t="s">
        <v>5039</v>
      </c>
      <c r="J563" t="s">
        <v>3459</v>
      </c>
      <c r="K563" s="60" t="s">
        <v>3828</v>
      </c>
      <c r="L563" t="b">
        <v>1</v>
      </c>
      <c r="M563" t="s">
        <v>1901</v>
      </c>
      <c r="N563" s="60" t="s">
        <v>5040</v>
      </c>
      <c r="O563" s="60" t="s">
        <v>3828</v>
      </c>
      <c r="P563" s="60" t="s">
        <v>3828</v>
      </c>
      <c r="Q563" s="60" t="s">
        <v>3828</v>
      </c>
      <c r="R563" s="60" t="s">
        <v>3828</v>
      </c>
      <c r="S563" s="60" t="s">
        <v>3828</v>
      </c>
      <c r="T563" t="s">
        <v>3828</v>
      </c>
    </row>
    <row r="564" spans="1:20" ht="238" x14ac:dyDescent="0.2">
      <c r="A564" t="s">
        <v>1908</v>
      </c>
      <c r="B564" t="s">
        <v>1909</v>
      </c>
      <c r="C564" s="60" t="s">
        <v>3589</v>
      </c>
      <c r="D564" s="62" t="s">
        <v>3590</v>
      </c>
      <c r="E564" t="s">
        <v>3367</v>
      </c>
      <c r="F564" t="s">
        <v>3865</v>
      </c>
      <c r="G564" t="s">
        <v>2111</v>
      </c>
      <c r="H564" s="60" t="s">
        <v>5026</v>
      </c>
      <c r="I564" s="60" t="s">
        <v>3591</v>
      </c>
      <c r="J564" t="s">
        <v>3459</v>
      </c>
      <c r="K564" s="60" t="s">
        <v>227</v>
      </c>
      <c r="L564" t="b">
        <v>0</v>
      </c>
      <c r="M564" t="s">
        <v>3828</v>
      </c>
      <c r="N564" s="60" t="s">
        <v>3828</v>
      </c>
      <c r="O564" s="60" t="s">
        <v>3828</v>
      </c>
      <c r="P564" s="60" t="s">
        <v>3828</v>
      </c>
      <c r="Q564" s="60" t="s">
        <v>3828</v>
      </c>
      <c r="R564" s="60" t="s">
        <v>3828</v>
      </c>
      <c r="S564" s="60" t="s">
        <v>3828</v>
      </c>
      <c r="T564" t="s">
        <v>3828</v>
      </c>
    </row>
    <row r="565" spans="1:20" ht="238" x14ac:dyDescent="0.2">
      <c r="A565" t="s">
        <v>1910</v>
      </c>
      <c r="B565" t="s">
        <v>1911</v>
      </c>
      <c r="C565" s="60" t="s">
        <v>3592</v>
      </c>
      <c r="D565" s="62" t="s">
        <v>3593</v>
      </c>
      <c r="E565" t="s">
        <v>3367</v>
      </c>
      <c r="F565" t="s">
        <v>3848</v>
      </c>
      <c r="G565" t="s">
        <v>2111</v>
      </c>
      <c r="H565" s="60" t="s">
        <v>5026</v>
      </c>
      <c r="I565" s="60" t="s">
        <v>3594</v>
      </c>
      <c r="J565" t="s">
        <v>3459</v>
      </c>
      <c r="K565" s="60" t="s">
        <v>4167</v>
      </c>
      <c r="L565" t="b">
        <v>0</v>
      </c>
      <c r="M565" t="s">
        <v>3828</v>
      </c>
      <c r="N565" s="60" t="s">
        <v>3828</v>
      </c>
      <c r="O565" s="60" t="s">
        <v>3828</v>
      </c>
      <c r="P565" s="60" t="s">
        <v>3828</v>
      </c>
      <c r="Q565" s="60" t="s">
        <v>3828</v>
      </c>
      <c r="R565" s="60" t="s">
        <v>3828</v>
      </c>
      <c r="S565" s="60" t="s">
        <v>3828</v>
      </c>
      <c r="T565" t="s">
        <v>3828</v>
      </c>
    </row>
    <row r="566" spans="1:20" ht="238" x14ac:dyDescent="0.2">
      <c r="A566" t="s">
        <v>1912</v>
      </c>
      <c r="B566" t="s">
        <v>1913</v>
      </c>
      <c r="C566" s="60" t="s">
        <v>3595</v>
      </c>
      <c r="D566" s="62" t="s">
        <v>3596</v>
      </c>
      <c r="E566" t="s">
        <v>3367</v>
      </c>
      <c r="F566" t="s">
        <v>3865</v>
      </c>
      <c r="G566" t="s">
        <v>2111</v>
      </c>
      <c r="H566" s="60" t="s">
        <v>5026</v>
      </c>
      <c r="I566" s="60" t="s">
        <v>3597</v>
      </c>
      <c r="J566" t="s">
        <v>3459</v>
      </c>
      <c r="K566" s="60" t="s">
        <v>1690</v>
      </c>
      <c r="L566" t="b">
        <v>1</v>
      </c>
      <c r="M566" t="s">
        <v>1910</v>
      </c>
      <c r="N566" s="60" t="s">
        <v>3828</v>
      </c>
      <c r="O566" s="60" t="s">
        <v>3828</v>
      </c>
      <c r="P566" s="60" t="s">
        <v>3828</v>
      </c>
      <c r="Q566" s="60" t="s">
        <v>3828</v>
      </c>
      <c r="R566" s="60" t="s">
        <v>3828</v>
      </c>
      <c r="S566" s="60" t="s">
        <v>3828</v>
      </c>
      <c r="T566" t="s">
        <v>3828</v>
      </c>
    </row>
    <row r="567" spans="1:20" ht="238" x14ac:dyDescent="0.2">
      <c r="A567" t="s">
        <v>1914</v>
      </c>
      <c r="B567" t="s">
        <v>1915</v>
      </c>
      <c r="C567" s="60" t="s">
        <v>3598</v>
      </c>
      <c r="D567" s="62" t="s">
        <v>3599</v>
      </c>
      <c r="E567" t="s">
        <v>3367</v>
      </c>
      <c r="F567" t="s">
        <v>3872</v>
      </c>
      <c r="G567" t="s">
        <v>2111</v>
      </c>
      <c r="H567" s="60" t="s">
        <v>5026</v>
      </c>
      <c r="I567" s="60" t="s">
        <v>3594</v>
      </c>
      <c r="J567" t="s">
        <v>3459</v>
      </c>
      <c r="K567" s="60" t="s">
        <v>526</v>
      </c>
      <c r="L567" t="b">
        <v>1</v>
      </c>
      <c r="M567" t="s">
        <v>1910</v>
      </c>
      <c r="N567" s="60" t="s">
        <v>3828</v>
      </c>
      <c r="O567" s="60" t="s">
        <v>3828</v>
      </c>
      <c r="P567" s="60" t="s">
        <v>3828</v>
      </c>
      <c r="Q567" s="60" t="s">
        <v>3828</v>
      </c>
      <c r="R567" s="60" t="s">
        <v>3828</v>
      </c>
      <c r="S567" s="60" t="s">
        <v>3828</v>
      </c>
      <c r="T567" t="s">
        <v>3828</v>
      </c>
    </row>
    <row r="568" spans="1:20" ht="356" x14ac:dyDescent="0.2">
      <c r="A568" t="s">
        <v>3821</v>
      </c>
      <c r="B568" t="s">
        <v>3822</v>
      </c>
      <c r="C568" s="60" t="s">
        <v>5041</v>
      </c>
      <c r="D568" s="62" t="s">
        <v>5042</v>
      </c>
      <c r="E568" t="s">
        <v>4253</v>
      </c>
      <c r="F568" t="s">
        <v>3953</v>
      </c>
      <c r="G568" t="s">
        <v>2111</v>
      </c>
      <c r="H568" s="60" t="s">
        <v>5026</v>
      </c>
      <c r="I568" s="60" t="s">
        <v>5043</v>
      </c>
      <c r="J568" t="s">
        <v>3459</v>
      </c>
      <c r="K568" s="60" t="s">
        <v>75</v>
      </c>
      <c r="L568" t="b">
        <v>1</v>
      </c>
      <c r="M568" t="s">
        <v>1910</v>
      </c>
      <c r="N568" s="60" t="s">
        <v>5044</v>
      </c>
      <c r="O568" s="60" t="s">
        <v>3828</v>
      </c>
      <c r="P568" s="60" t="s">
        <v>3828</v>
      </c>
      <c r="Q568" s="60" t="s">
        <v>3828</v>
      </c>
      <c r="R568" s="60" t="s">
        <v>3828</v>
      </c>
      <c r="S568" s="60" t="s">
        <v>3828</v>
      </c>
      <c r="T568" t="s">
        <v>3828</v>
      </c>
    </row>
    <row r="569" spans="1:20" ht="238" x14ac:dyDescent="0.2">
      <c r="A569" t="s">
        <v>1916</v>
      </c>
      <c r="B569" t="s">
        <v>1917</v>
      </c>
      <c r="C569" s="60" t="s">
        <v>3600</v>
      </c>
      <c r="D569" s="62" t="s">
        <v>3601</v>
      </c>
      <c r="E569" t="s">
        <v>3367</v>
      </c>
      <c r="F569" t="s">
        <v>4414</v>
      </c>
      <c r="G569" t="s">
        <v>2111</v>
      </c>
      <c r="H569" s="60" t="s">
        <v>5026</v>
      </c>
      <c r="I569" s="60" t="s">
        <v>3542</v>
      </c>
      <c r="J569" t="s">
        <v>3459</v>
      </c>
      <c r="K569" s="60" t="s">
        <v>3828</v>
      </c>
      <c r="L569" t="b">
        <v>0</v>
      </c>
      <c r="M569" t="s">
        <v>3828</v>
      </c>
      <c r="N569" s="60" t="s">
        <v>3828</v>
      </c>
      <c r="O569" s="60" t="s">
        <v>3828</v>
      </c>
      <c r="P569" s="60" t="s">
        <v>3828</v>
      </c>
      <c r="Q569" s="60" t="s">
        <v>3828</v>
      </c>
      <c r="R569" s="60" t="s">
        <v>3828</v>
      </c>
      <c r="S569" s="60" t="s">
        <v>3828</v>
      </c>
      <c r="T569" t="s">
        <v>3828</v>
      </c>
    </row>
    <row r="570" spans="1:20" ht="255" x14ac:dyDescent="0.2">
      <c r="A570" t="s">
        <v>1918</v>
      </c>
      <c r="B570" t="s">
        <v>1919</v>
      </c>
      <c r="C570" s="60" t="s">
        <v>3602</v>
      </c>
      <c r="D570" s="62" t="s">
        <v>3603</v>
      </c>
      <c r="E570" t="s">
        <v>3367</v>
      </c>
      <c r="F570" t="s">
        <v>3865</v>
      </c>
      <c r="G570" t="s">
        <v>2111</v>
      </c>
      <c r="H570" s="60" t="s">
        <v>5026</v>
      </c>
      <c r="I570" s="60" t="s">
        <v>3542</v>
      </c>
      <c r="J570" t="s">
        <v>3459</v>
      </c>
      <c r="K570" s="60" t="s">
        <v>3828</v>
      </c>
      <c r="L570" t="b">
        <v>1</v>
      </c>
      <c r="M570" t="s">
        <v>1916</v>
      </c>
      <c r="N570" s="60" t="s">
        <v>3828</v>
      </c>
      <c r="O570" s="60" t="s">
        <v>3828</v>
      </c>
      <c r="P570" s="60" t="s">
        <v>3828</v>
      </c>
      <c r="Q570" s="60" t="s">
        <v>3828</v>
      </c>
      <c r="R570" s="60" t="s">
        <v>3828</v>
      </c>
      <c r="S570" s="60" t="s">
        <v>3828</v>
      </c>
      <c r="T570" t="s">
        <v>3828</v>
      </c>
    </row>
    <row r="571" spans="1:20" ht="238" x14ac:dyDescent="0.2">
      <c r="A571" t="s">
        <v>1920</v>
      </c>
      <c r="B571" t="s">
        <v>1921</v>
      </c>
      <c r="C571" s="60" t="s">
        <v>3604</v>
      </c>
      <c r="D571" s="62" t="s">
        <v>3605</v>
      </c>
      <c r="E571" t="s">
        <v>3367</v>
      </c>
      <c r="F571" t="s">
        <v>3865</v>
      </c>
      <c r="G571" t="s">
        <v>2111</v>
      </c>
      <c r="H571" s="60" t="s">
        <v>5026</v>
      </c>
      <c r="I571" s="60" t="s">
        <v>3542</v>
      </c>
      <c r="J571" t="s">
        <v>3459</v>
      </c>
      <c r="K571" s="60" t="s">
        <v>3828</v>
      </c>
      <c r="L571" t="b">
        <v>1</v>
      </c>
      <c r="M571" t="s">
        <v>1916</v>
      </c>
      <c r="N571" s="60" t="s">
        <v>3828</v>
      </c>
      <c r="O571" s="60" t="s">
        <v>3828</v>
      </c>
      <c r="P571" s="60" t="s">
        <v>3828</v>
      </c>
      <c r="Q571" s="60" t="s">
        <v>3828</v>
      </c>
      <c r="R571" s="60" t="s">
        <v>3828</v>
      </c>
      <c r="S571" s="60" t="s">
        <v>3828</v>
      </c>
      <c r="T571" t="s">
        <v>3828</v>
      </c>
    </row>
    <row r="572" spans="1:20" ht="289" x14ac:dyDescent="0.2">
      <c r="A572" t="s">
        <v>1922</v>
      </c>
      <c r="B572" t="s">
        <v>1844</v>
      </c>
      <c r="C572" s="60" t="s">
        <v>3606</v>
      </c>
      <c r="D572" s="62" t="s">
        <v>3607</v>
      </c>
      <c r="E572" t="s">
        <v>3367</v>
      </c>
      <c r="F572" t="s">
        <v>3865</v>
      </c>
      <c r="G572" t="s">
        <v>2111</v>
      </c>
      <c r="H572" s="60" t="s">
        <v>5026</v>
      </c>
      <c r="I572" s="60" t="s">
        <v>3542</v>
      </c>
      <c r="J572" t="s">
        <v>3459</v>
      </c>
      <c r="K572" s="60" t="s">
        <v>3828</v>
      </c>
      <c r="L572" t="b">
        <v>1</v>
      </c>
      <c r="M572" t="s">
        <v>1916</v>
      </c>
      <c r="N572" s="60" t="s">
        <v>3828</v>
      </c>
      <c r="O572" s="60" t="s">
        <v>3828</v>
      </c>
      <c r="P572" s="60" t="s">
        <v>3828</v>
      </c>
      <c r="Q572" s="60" t="s">
        <v>3828</v>
      </c>
      <c r="R572" s="60" t="s">
        <v>3828</v>
      </c>
      <c r="S572" s="60" t="s">
        <v>3828</v>
      </c>
      <c r="T572" t="s">
        <v>3828</v>
      </c>
    </row>
    <row r="573" spans="1:20" ht="255" x14ac:dyDescent="0.2">
      <c r="A573" t="s">
        <v>1923</v>
      </c>
      <c r="B573" t="s">
        <v>1924</v>
      </c>
      <c r="C573" s="60" t="s">
        <v>3608</v>
      </c>
      <c r="D573" s="62" t="s">
        <v>3609</v>
      </c>
      <c r="E573" t="s">
        <v>3367</v>
      </c>
      <c r="F573" t="s">
        <v>3865</v>
      </c>
      <c r="G573" t="s">
        <v>2111</v>
      </c>
      <c r="H573" s="60" t="s">
        <v>5026</v>
      </c>
      <c r="I573" s="60" t="s">
        <v>3542</v>
      </c>
      <c r="J573" t="s">
        <v>3459</v>
      </c>
      <c r="K573" s="60" t="s">
        <v>3828</v>
      </c>
      <c r="L573" t="b">
        <v>1</v>
      </c>
      <c r="M573" t="s">
        <v>1916</v>
      </c>
      <c r="N573" s="60" t="s">
        <v>3828</v>
      </c>
      <c r="O573" s="60" t="s">
        <v>3828</v>
      </c>
      <c r="P573" s="60" t="s">
        <v>3828</v>
      </c>
      <c r="Q573" s="60" t="s">
        <v>3828</v>
      </c>
      <c r="R573" s="60" t="s">
        <v>3828</v>
      </c>
      <c r="S573" s="60" t="s">
        <v>3828</v>
      </c>
      <c r="T573" t="s">
        <v>3828</v>
      </c>
    </row>
    <row r="574" spans="1:20" ht="255" x14ac:dyDescent="0.2">
      <c r="A574" t="s">
        <v>1925</v>
      </c>
      <c r="B574" t="s">
        <v>1926</v>
      </c>
      <c r="C574" s="60" t="s">
        <v>3610</v>
      </c>
      <c r="D574" s="62" t="s">
        <v>3611</v>
      </c>
      <c r="E574" t="s">
        <v>3367</v>
      </c>
      <c r="F574" t="s">
        <v>3865</v>
      </c>
      <c r="G574" t="s">
        <v>2111</v>
      </c>
      <c r="H574" s="60" t="s">
        <v>5026</v>
      </c>
      <c r="I574" s="60" t="s">
        <v>3542</v>
      </c>
      <c r="J574" t="s">
        <v>3459</v>
      </c>
      <c r="K574" s="60" t="s">
        <v>3828</v>
      </c>
      <c r="L574" t="b">
        <v>1</v>
      </c>
      <c r="M574" t="s">
        <v>1916</v>
      </c>
      <c r="N574" s="60" t="s">
        <v>3828</v>
      </c>
      <c r="O574" s="60" t="s">
        <v>3828</v>
      </c>
      <c r="P574" s="60" t="s">
        <v>3828</v>
      </c>
      <c r="Q574" s="60" t="s">
        <v>3828</v>
      </c>
      <c r="R574" s="60" t="s">
        <v>3828</v>
      </c>
      <c r="S574" s="60" t="s">
        <v>3828</v>
      </c>
      <c r="T574" t="s">
        <v>3828</v>
      </c>
    </row>
    <row r="575" spans="1:20" ht="238" x14ac:dyDescent="0.2">
      <c r="A575" t="s">
        <v>1927</v>
      </c>
      <c r="B575" t="s">
        <v>1928</v>
      </c>
      <c r="C575" s="60" t="s">
        <v>3612</v>
      </c>
      <c r="D575" s="62" t="s">
        <v>3613</v>
      </c>
      <c r="E575" t="s">
        <v>3367</v>
      </c>
      <c r="F575" t="s">
        <v>3865</v>
      </c>
      <c r="G575" t="s">
        <v>2111</v>
      </c>
      <c r="H575" s="60" t="s">
        <v>5026</v>
      </c>
      <c r="I575" s="60" t="s">
        <v>3542</v>
      </c>
      <c r="J575" t="s">
        <v>3459</v>
      </c>
      <c r="K575" s="60" t="s">
        <v>3828</v>
      </c>
      <c r="L575" t="b">
        <v>0</v>
      </c>
      <c r="M575" t="s">
        <v>3828</v>
      </c>
      <c r="N575" s="60" t="s">
        <v>3828</v>
      </c>
      <c r="O575" s="60" t="s">
        <v>3828</v>
      </c>
      <c r="P575" s="60" t="s">
        <v>3828</v>
      </c>
      <c r="Q575" s="60" t="s">
        <v>3828</v>
      </c>
      <c r="R575" s="60" t="s">
        <v>3828</v>
      </c>
      <c r="S575" s="60" t="s">
        <v>3828</v>
      </c>
      <c r="T575" t="s">
        <v>3828</v>
      </c>
    </row>
    <row r="576" spans="1:20" ht="255" x14ac:dyDescent="0.2">
      <c r="A576" t="s">
        <v>1929</v>
      </c>
      <c r="B576" t="s">
        <v>1930</v>
      </c>
      <c r="C576" s="60" t="s">
        <v>3614</v>
      </c>
      <c r="D576" s="62" t="s">
        <v>3615</v>
      </c>
      <c r="E576" t="s">
        <v>3367</v>
      </c>
      <c r="F576" t="s">
        <v>3865</v>
      </c>
      <c r="G576" t="s">
        <v>2111</v>
      </c>
      <c r="H576" s="60" t="s">
        <v>5026</v>
      </c>
      <c r="I576" s="60" t="s">
        <v>3542</v>
      </c>
      <c r="J576" t="s">
        <v>3459</v>
      </c>
      <c r="K576" s="60" t="s">
        <v>3828</v>
      </c>
      <c r="L576" t="b">
        <v>1</v>
      </c>
      <c r="M576" t="s">
        <v>1927</v>
      </c>
      <c r="N576" s="60" t="s">
        <v>3828</v>
      </c>
      <c r="O576" s="60" t="s">
        <v>3828</v>
      </c>
      <c r="P576" s="60" t="s">
        <v>3828</v>
      </c>
      <c r="Q576" s="60" t="s">
        <v>3828</v>
      </c>
      <c r="R576" s="60" t="s">
        <v>3828</v>
      </c>
      <c r="S576" s="60" t="s">
        <v>3828</v>
      </c>
      <c r="T576" t="s">
        <v>3828</v>
      </c>
    </row>
    <row r="577" spans="1:20" ht="272" x14ac:dyDescent="0.2">
      <c r="A577" t="s">
        <v>1931</v>
      </c>
      <c r="B577" t="s">
        <v>1932</v>
      </c>
      <c r="C577" s="60" t="s">
        <v>3616</v>
      </c>
      <c r="D577" s="62" t="s">
        <v>3617</v>
      </c>
      <c r="E577" t="s">
        <v>3367</v>
      </c>
      <c r="F577" t="s">
        <v>3865</v>
      </c>
      <c r="G577" t="s">
        <v>2111</v>
      </c>
      <c r="H577" s="60" t="s">
        <v>5026</v>
      </c>
      <c r="I577" s="60" t="s">
        <v>3542</v>
      </c>
      <c r="J577" t="s">
        <v>3459</v>
      </c>
      <c r="K577" s="60" t="s">
        <v>3828</v>
      </c>
      <c r="L577" t="b">
        <v>1</v>
      </c>
      <c r="M577" t="s">
        <v>1927</v>
      </c>
      <c r="N577" s="60" t="s">
        <v>3828</v>
      </c>
      <c r="O577" s="60" t="s">
        <v>3828</v>
      </c>
      <c r="P577" s="60" t="s">
        <v>3828</v>
      </c>
      <c r="Q577" s="60" t="s">
        <v>3828</v>
      </c>
      <c r="R577" s="60" t="s">
        <v>3828</v>
      </c>
      <c r="S577" s="60" t="s">
        <v>3828</v>
      </c>
      <c r="T577" t="s">
        <v>3828</v>
      </c>
    </row>
    <row r="578" spans="1:20" ht="409.6" x14ac:dyDescent="0.2">
      <c r="A578" t="s">
        <v>1933</v>
      </c>
      <c r="B578" t="s">
        <v>1934</v>
      </c>
      <c r="C578" s="60" t="s">
        <v>5045</v>
      </c>
      <c r="D578" s="62" t="s">
        <v>3618</v>
      </c>
      <c r="E578" t="s">
        <v>3367</v>
      </c>
      <c r="F578" t="s">
        <v>3909</v>
      </c>
      <c r="G578" t="s">
        <v>2149</v>
      </c>
      <c r="H578" s="60" t="s">
        <v>5026</v>
      </c>
      <c r="I578" s="60" t="s">
        <v>3619</v>
      </c>
      <c r="J578" t="s">
        <v>3459</v>
      </c>
      <c r="K578" s="60" t="s">
        <v>4800</v>
      </c>
      <c r="L578" t="b">
        <v>0</v>
      </c>
      <c r="M578" t="s">
        <v>3828</v>
      </c>
      <c r="N578" s="60" t="s">
        <v>5046</v>
      </c>
      <c r="O578" s="60" t="s">
        <v>3828</v>
      </c>
      <c r="P578" s="60" t="s">
        <v>3828</v>
      </c>
      <c r="Q578" s="60" t="s">
        <v>3828</v>
      </c>
      <c r="R578" s="60" t="s">
        <v>3828</v>
      </c>
      <c r="S578" s="60" t="s">
        <v>3828</v>
      </c>
      <c r="T578" t="s">
        <v>3828</v>
      </c>
    </row>
    <row r="579" spans="1:20" ht="306" x14ac:dyDescent="0.2">
      <c r="A579" t="s">
        <v>1935</v>
      </c>
      <c r="B579" t="s">
        <v>1936</v>
      </c>
      <c r="C579" s="60" t="s">
        <v>3620</v>
      </c>
      <c r="D579" s="62" t="s">
        <v>3621</v>
      </c>
      <c r="E579" t="s">
        <v>3367</v>
      </c>
      <c r="F579" t="s">
        <v>3865</v>
      </c>
      <c r="G579" t="s">
        <v>2111</v>
      </c>
      <c r="H579" s="60" t="s">
        <v>5026</v>
      </c>
      <c r="I579" s="60" t="s">
        <v>3622</v>
      </c>
      <c r="J579" t="s">
        <v>3459</v>
      </c>
      <c r="K579" s="60" t="s">
        <v>5047</v>
      </c>
      <c r="L579" t="b">
        <v>1</v>
      </c>
      <c r="M579" t="s">
        <v>1933</v>
      </c>
      <c r="N579" s="60" t="s">
        <v>3623</v>
      </c>
      <c r="O579" s="60" t="s">
        <v>3828</v>
      </c>
      <c r="P579" s="60" t="s">
        <v>3828</v>
      </c>
      <c r="Q579" s="60" t="s">
        <v>3828</v>
      </c>
      <c r="R579" s="60" t="s">
        <v>3828</v>
      </c>
      <c r="S579" s="60" t="s">
        <v>3828</v>
      </c>
      <c r="T579" t="s">
        <v>3828</v>
      </c>
    </row>
    <row r="580" spans="1:20" ht="272" x14ac:dyDescent="0.2">
      <c r="A580" t="s">
        <v>1938</v>
      </c>
      <c r="B580" t="s">
        <v>1663</v>
      </c>
      <c r="C580" s="60" t="s">
        <v>3624</v>
      </c>
      <c r="D580" s="62" t="s">
        <v>3625</v>
      </c>
      <c r="E580" t="s">
        <v>3367</v>
      </c>
      <c r="F580" t="s">
        <v>3865</v>
      </c>
      <c r="G580" t="s">
        <v>2106</v>
      </c>
      <c r="H580" s="60" t="s">
        <v>5026</v>
      </c>
      <c r="I580" s="60" t="s">
        <v>3626</v>
      </c>
      <c r="J580" t="s">
        <v>3459</v>
      </c>
      <c r="K580" s="60" t="s">
        <v>4918</v>
      </c>
      <c r="L580" t="b">
        <v>1</v>
      </c>
      <c r="M580" t="s">
        <v>1933</v>
      </c>
      <c r="N580" s="60" t="s">
        <v>5048</v>
      </c>
      <c r="O580" s="60" t="s">
        <v>3828</v>
      </c>
      <c r="P580" s="60" t="s">
        <v>3828</v>
      </c>
      <c r="Q580" s="60" t="s">
        <v>3828</v>
      </c>
      <c r="R580" s="60" t="s">
        <v>3828</v>
      </c>
      <c r="S580" s="60" t="s">
        <v>3828</v>
      </c>
      <c r="T580" t="s">
        <v>3828</v>
      </c>
    </row>
    <row r="581" spans="1:20" ht="409.6" x14ac:dyDescent="0.2">
      <c r="A581" t="s">
        <v>1939</v>
      </c>
      <c r="B581" t="s">
        <v>1665</v>
      </c>
      <c r="C581" s="60" t="s">
        <v>5049</v>
      </c>
      <c r="D581" s="62" t="s">
        <v>3627</v>
      </c>
      <c r="E581" t="s">
        <v>3367</v>
      </c>
      <c r="F581" t="s">
        <v>4507</v>
      </c>
      <c r="G581" t="s">
        <v>3885</v>
      </c>
      <c r="H581" s="60" t="s">
        <v>5026</v>
      </c>
      <c r="I581" s="60" t="s">
        <v>3628</v>
      </c>
      <c r="J581" t="s">
        <v>3459</v>
      </c>
      <c r="K581" s="60" t="s">
        <v>5047</v>
      </c>
      <c r="L581" t="b">
        <v>1</v>
      </c>
      <c r="M581" t="s">
        <v>1933</v>
      </c>
      <c r="N581" s="60" t="s">
        <v>5050</v>
      </c>
      <c r="O581" s="60" t="s">
        <v>3828</v>
      </c>
      <c r="P581" s="60" t="s">
        <v>3828</v>
      </c>
      <c r="Q581" s="60" t="s">
        <v>3828</v>
      </c>
      <c r="R581" s="60" t="s">
        <v>3828</v>
      </c>
      <c r="S581" s="60" t="s">
        <v>3828</v>
      </c>
      <c r="T581" t="s">
        <v>3828</v>
      </c>
    </row>
    <row r="582" spans="1:20" ht="340" x14ac:dyDescent="0.2">
      <c r="A582" t="s">
        <v>3823</v>
      </c>
      <c r="B582" t="s">
        <v>3810</v>
      </c>
      <c r="C582" s="60" t="s">
        <v>5051</v>
      </c>
      <c r="D582" s="62" t="s">
        <v>5052</v>
      </c>
      <c r="E582" t="s">
        <v>4922</v>
      </c>
      <c r="F582" t="s">
        <v>3909</v>
      </c>
      <c r="G582" t="s">
        <v>2111</v>
      </c>
      <c r="H582" s="60" t="s">
        <v>5026</v>
      </c>
      <c r="I582" s="60"/>
      <c r="J582" t="s">
        <v>3459</v>
      </c>
      <c r="K582" s="60" t="s">
        <v>227</v>
      </c>
      <c r="L582" t="b">
        <v>1</v>
      </c>
      <c r="M582" t="s">
        <v>1933</v>
      </c>
      <c r="N582" s="60" t="s">
        <v>3828</v>
      </c>
      <c r="O582" s="60" t="s">
        <v>3828</v>
      </c>
      <c r="P582" s="60" t="s">
        <v>3828</v>
      </c>
      <c r="Q582" s="60" t="s">
        <v>3828</v>
      </c>
      <c r="R582" s="60" t="s">
        <v>3828</v>
      </c>
      <c r="S582" s="60" t="s">
        <v>3828</v>
      </c>
      <c r="T582" t="s">
        <v>3828</v>
      </c>
    </row>
    <row r="583" spans="1:20" ht="356" x14ac:dyDescent="0.2">
      <c r="A583" t="s">
        <v>1940</v>
      </c>
      <c r="B583" t="s">
        <v>1941</v>
      </c>
      <c r="C583" s="60" t="s">
        <v>5053</v>
      </c>
      <c r="D583" s="62" t="s">
        <v>3629</v>
      </c>
      <c r="E583" t="s">
        <v>2191</v>
      </c>
      <c r="F583" t="s">
        <v>3953</v>
      </c>
      <c r="G583" t="s">
        <v>2106</v>
      </c>
      <c r="H583" s="60" t="s">
        <v>3881</v>
      </c>
      <c r="I583" s="60" t="s">
        <v>3630</v>
      </c>
      <c r="J583" t="s">
        <v>2193</v>
      </c>
      <c r="K583" s="60" t="s">
        <v>526</v>
      </c>
      <c r="L583" t="b">
        <v>0</v>
      </c>
      <c r="M583" t="s">
        <v>3828</v>
      </c>
      <c r="N583" s="60" t="s">
        <v>3828</v>
      </c>
      <c r="O583" s="60" t="s">
        <v>3828</v>
      </c>
      <c r="P583" s="60" t="s">
        <v>3828</v>
      </c>
      <c r="Q583" s="60" t="s">
        <v>3828</v>
      </c>
      <c r="R583" s="60" t="s">
        <v>5054</v>
      </c>
      <c r="S583" s="60" t="s">
        <v>3828</v>
      </c>
      <c r="T583" t="s">
        <v>3828</v>
      </c>
    </row>
    <row r="584" spans="1:20" ht="372" x14ac:dyDescent="0.2">
      <c r="A584" t="s">
        <v>1944</v>
      </c>
      <c r="B584" t="s">
        <v>1945</v>
      </c>
      <c r="C584" s="60" t="s">
        <v>3631</v>
      </c>
      <c r="D584" s="62" t="s">
        <v>3632</v>
      </c>
      <c r="E584" t="s">
        <v>2191</v>
      </c>
      <c r="F584" t="s">
        <v>3201</v>
      </c>
      <c r="G584" t="s">
        <v>2111</v>
      </c>
      <c r="H584" s="60" t="s">
        <v>3881</v>
      </c>
      <c r="I584" s="60" t="s">
        <v>3633</v>
      </c>
      <c r="J584" t="s">
        <v>2193</v>
      </c>
      <c r="K584" s="60" t="s">
        <v>4167</v>
      </c>
      <c r="L584" t="b">
        <v>1</v>
      </c>
      <c r="M584" t="s">
        <v>1940</v>
      </c>
      <c r="N584" s="60" t="s">
        <v>3828</v>
      </c>
      <c r="O584" s="60" t="s">
        <v>3828</v>
      </c>
      <c r="P584" s="60" t="s">
        <v>2309</v>
      </c>
      <c r="Q584" s="60" t="s">
        <v>3828</v>
      </c>
      <c r="R584" s="60" t="s">
        <v>3828</v>
      </c>
      <c r="S584" s="60" t="s">
        <v>3828</v>
      </c>
      <c r="T584" t="s">
        <v>3828</v>
      </c>
    </row>
    <row r="585" spans="1:20" ht="272" x14ac:dyDescent="0.2">
      <c r="A585" t="s">
        <v>1946</v>
      </c>
      <c r="B585" t="s">
        <v>1947</v>
      </c>
      <c r="C585" s="60" t="s">
        <v>3634</v>
      </c>
      <c r="D585" s="62" t="s">
        <v>3635</v>
      </c>
      <c r="E585" t="s">
        <v>2191</v>
      </c>
      <c r="F585" t="s">
        <v>3201</v>
      </c>
      <c r="G585" t="s">
        <v>2111</v>
      </c>
      <c r="H585" s="60" t="s">
        <v>3881</v>
      </c>
      <c r="I585" s="60" t="s">
        <v>3636</v>
      </c>
      <c r="J585" t="s">
        <v>2193</v>
      </c>
      <c r="K585" s="60" t="s">
        <v>393</v>
      </c>
      <c r="L585" t="b">
        <v>0</v>
      </c>
      <c r="M585" t="s">
        <v>3828</v>
      </c>
      <c r="N585" s="60" t="s">
        <v>3828</v>
      </c>
      <c r="O585" s="60" t="s">
        <v>3828</v>
      </c>
      <c r="P585" s="60" t="s">
        <v>2309</v>
      </c>
      <c r="Q585" s="60" t="s">
        <v>3828</v>
      </c>
      <c r="R585" s="60" t="s">
        <v>3637</v>
      </c>
      <c r="S585" s="60" t="s">
        <v>3828</v>
      </c>
      <c r="T585" t="s">
        <v>3828</v>
      </c>
    </row>
    <row r="586" spans="1:20" ht="204" x14ac:dyDescent="0.2">
      <c r="A586" t="s">
        <v>1948</v>
      </c>
      <c r="B586" t="s">
        <v>1949</v>
      </c>
      <c r="C586" s="60" t="s">
        <v>3638</v>
      </c>
      <c r="D586" s="62" t="s">
        <v>3639</v>
      </c>
      <c r="E586" t="s">
        <v>2191</v>
      </c>
      <c r="F586" t="s">
        <v>3201</v>
      </c>
      <c r="G586" t="s">
        <v>2111</v>
      </c>
      <c r="H586" s="60" t="s">
        <v>3881</v>
      </c>
      <c r="I586" s="60" t="s">
        <v>3640</v>
      </c>
      <c r="J586" t="s">
        <v>2193</v>
      </c>
      <c r="K586" s="60" t="s">
        <v>393</v>
      </c>
      <c r="L586" t="b">
        <v>1</v>
      </c>
      <c r="M586" t="s">
        <v>1946</v>
      </c>
      <c r="N586" s="60" t="s">
        <v>3828</v>
      </c>
      <c r="O586" s="60" t="s">
        <v>3828</v>
      </c>
      <c r="P586" s="60" t="s">
        <v>2309</v>
      </c>
      <c r="Q586" s="60" t="s">
        <v>3828</v>
      </c>
      <c r="R586" s="60" t="s">
        <v>3828</v>
      </c>
      <c r="S586" s="60" t="s">
        <v>3828</v>
      </c>
      <c r="T586" t="s">
        <v>3828</v>
      </c>
    </row>
    <row r="587" spans="1:20" ht="204" x14ac:dyDescent="0.2">
      <c r="A587" t="s">
        <v>1950</v>
      </c>
      <c r="B587" t="s">
        <v>1951</v>
      </c>
      <c r="C587" s="60" t="s">
        <v>3641</v>
      </c>
      <c r="D587" s="62" t="s">
        <v>3642</v>
      </c>
      <c r="E587" t="s">
        <v>2191</v>
      </c>
      <c r="F587" t="s">
        <v>3201</v>
      </c>
      <c r="G587" t="s">
        <v>2111</v>
      </c>
      <c r="H587" s="60" t="s">
        <v>3881</v>
      </c>
      <c r="I587" s="60" t="s">
        <v>3643</v>
      </c>
      <c r="J587" t="s">
        <v>2193</v>
      </c>
      <c r="K587" s="60" t="s">
        <v>393</v>
      </c>
      <c r="L587" t="b">
        <v>1</v>
      </c>
      <c r="M587" t="s">
        <v>1946</v>
      </c>
      <c r="N587" s="60" t="s">
        <v>3828</v>
      </c>
      <c r="O587" s="60" t="s">
        <v>3828</v>
      </c>
      <c r="P587" s="60" t="s">
        <v>2309</v>
      </c>
      <c r="Q587" s="60" t="s">
        <v>3828</v>
      </c>
      <c r="R587" s="60" t="s">
        <v>3828</v>
      </c>
      <c r="S587" s="60" t="s">
        <v>3828</v>
      </c>
      <c r="T587" t="s">
        <v>3828</v>
      </c>
    </row>
    <row r="588" spans="1:20" ht="306" x14ac:dyDescent="0.2">
      <c r="A588" t="s">
        <v>1952</v>
      </c>
      <c r="B588" t="s">
        <v>1953</v>
      </c>
      <c r="C588" s="60" t="s">
        <v>3644</v>
      </c>
      <c r="D588" s="62" t="s">
        <v>3645</v>
      </c>
      <c r="E588" t="s">
        <v>2191</v>
      </c>
      <c r="F588" t="s">
        <v>3201</v>
      </c>
      <c r="G588" t="s">
        <v>2111</v>
      </c>
      <c r="H588" s="60" t="s">
        <v>3881</v>
      </c>
      <c r="I588" s="60" t="s">
        <v>3646</v>
      </c>
      <c r="J588" t="s">
        <v>2193</v>
      </c>
      <c r="K588" s="60" t="s">
        <v>393</v>
      </c>
      <c r="L588" t="b">
        <v>0</v>
      </c>
      <c r="M588" t="s">
        <v>3828</v>
      </c>
      <c r="N588" s="60" t="s">
        <v>3828</v>
      </c>
      <c r="O588" s="60" t="s">
        <v>3828</v>
      </c>
      <c r="P588" s="60" t="s">
        <v>2309</v>
      </c>
      <c r="Q588" s="60" t="s">
        <v>3828</v>
      </c>
      <c r="R588" s="60" t="s">
        <v>3828</v>
      </c>
      <c r="S588" s="60" t="s">
        <v>3828</v>
      </c>
      <c r="T588" t="s">
        <v>3828</v>
      </c>
    </row>
    <row r="589" spans="1:20" ht="409.6" x14ac:dyDescent="0.2">
      <c r="A589" t="s">
        <v>1955</v>
      </c>
      <c r="B589" t="s">
        <v>1956</v>
      </c>
      <c r="C589" s="60" t="s">
        <v>3647</v>
      </c>
      <c r="D589" s="62" t="s">
        <v>3648</v>
      </c>
      <c r="E589" t="s">
        <v>2191</v>
      </c>
      <c r="F589" t="s">
        <v>3201</v>
      </c>
      <c r="G589" t="s">
        <v>2111</v>
      </c>
      <c r="H589" s="60" t="s">
        <v>3881</v>
      </c>
      <c r="I589" s="60" t="s">
        <v>3649</v>
      </c>
      <c r="J589" t="s">
        <v>2193</v>
      </c>
      <c r="K589" s="60" t="s">
        <v>393</v>
      </c>
      <c r="L589" t="b">
        <v>1</v>
      </c>
      <c r="M589" t="s">
        <v>1952</v>
      </c>
      <c r="N589" s="60" t="s">
        <v>3828</v>
      </c>
      <c r="O589" s="60" t="s">
        <v>3828</v>
      </c>
      <c r="P589" s="60" t="s">
        <v>2309</v>
      </c>
      <c r="Q589" s="60" t="s">
        <v>3828</v>
      </c>
      <c r="R589" s="60" t="s">
        <v>3828</v>
      </c>
      <c r="S589" s="60" t="s">
        <v>3828</v>
      </c>
      <c r="T589" t="s">
        <v>3828</v>
      </c>
    </row>
    <row r="590" spans="1:20" ht="238" x14ac:dyDescent="0.2">
      <c r="A590" t="s">
        <v>1958</v>
      </c>
      <c r="B590" t="s">
        <v>1959</v>
      </c>
      <c r="C590" s="60" t="s">
        <v>3650</v>
      </c>
      <c r="D590" s="62" t="s">
        <v>3651</v>
      </c>
      <c r="E590" t="s">
        <v>2191</v>
      </c>
      <c r="F590" t="s">
        <v>3201</v>
      </c>
      <c r="G590" t="s">
        <v>2111</v>
      </c>
      <c r="H590" s="60" t="s">
        <v>3881</v>
      </c>
      <c r="I590" s="60" t="s">
        <v>3652</v>
      </c>
      <c r="J590" t="s">
        <v>2193</v>
      </c>
      <c r="K590" s="60" t="s">
        <v>393</v>
      </c>
      <c r="L590" t="b">
        <v>1</v>
      </c>
      <c r="M590" t="s">
        <v>1952</v>
      </c>
      <c r="N590" s="60" t="s">
        <v>3828</v>
      </c>
      <c r="O590" s="60" t="s">
        <v>3828</v>
      </c>
      <c r="P590" s="60" t="s">
        <v>2309</v>
      </c>
      <c r="Q590" s="60" t="s">
        <v>3828</v>
      </c>
      <c r="R590" s="60" t="s">
        <v>3828</v>
      </c>
      <c r="S590" s="60" t="s">
        <v>3828</v>
      </c>
      <c r="T590" t="s">
        <v>3828</v>
      </c>
    </row>
    <row r="591" spans="1:20" ht="136" x14ac:dyDescent="0.2">
      <c r="A591" t="s">
        <v>1960</v>
      </c>
      <c r="B591" t="s">
        <v>1961</v>
      </c>
      <c r="C591" s="60" t="s">
        <v>3653</v>
      </c>
      <c r="D591" s="62" t="s">
        <v>3654</v>
      </c>
      <c r="E591" t="s">
        <v>2191</v>
      </c>
      <c r="F591" t="s">
        <v>3848</v>
      </c>
      <c r="G591" t="s">
        <v>2111</v>
      </c>
      <c r="H591" s="60" t="s">
        <v>3874</v>
      </c>
      <c r="I591" s="60" t="s">
        <v>3655</v>
      </c>
      <c r="J591" t="s">
        <v>2193</v>
      </c>
      <c r="K591" s="60" t="s">
        <v>5055</v>
      </c>
      <c r="L591" t="b">
        <v>0</v>
      </c>
      <c r="M591" t="s">
        <v>3828</v>
      </c>
      <c r="N591" s="60" t="s">
        <v>3828</v>
      </c>
      <c r="O591" s="60" t="s">
        <v>3828</v>
      </c>
      <c r="P591" s="60" t="s">
        <v>3828</v>
      </c>
      <c r="Q591" s="60" t="s">
        <v>3828</v>
      </c>
      <c r="R591" s="60" t="s">
        <v>3828</v>
      </c>
      <c r="S591" s="60" t="s">
        <v>3828</v>
      </c>
      <c r="T591" t="s">
        <v>3828</v>
      </c>
    </row>
    <row r="592" spans="1:20" ht="238" x14ac:dyDescent="0.2">
      <c r="A592" t="s">
        <v>1965</v>
      </c>
      <c r="B592" t="s">
        <v>1966</v>
      </c>
      <c r="C592" s="60" t="s">
        <v>3656</v>
      </c>
      <c r="D592" s="62" t="s">
        <v>3657</v>
      </c>
      <c r="E592" t="s">
        <v>2191</v>
      </c>
      <c r="F592" t="s">
        <v>3201</v>
      </c>
      <c r="G592" t="s">
        <v>2111</v>
      </c>
      <c r="H592" s="60" t="s">
        <v>3874</v>
      </c>
      <c r="I592" s="60" t="s">
        <v>3658</v>
      </c>
      <c r="J592" t="s">
        <v>2193</v>
      </c>
      <c r="K592" s="60" t="s">
        <v>1964</v>
      </c>
      <c r="L592" t="b">
        <v>1</v>
      </c>
      <c r="M592" t="s">
        <v>1960</v>
      </c>
      <c r="N592" s="60" t="s">
        <v>3828</v>
      </c>
      <c r="O592" s="60" t="s">
        <v>3828</v>
      </c>
      <c r="P592" s="60" t="s">
        <v>2309</v>
      </c>
      <c r="Q592" s="60" t="s">
        <v>3828</v>
      </c>
      <c r="R592" s="60" t="s">
        <v>3828</v>
      </c>
      <c r="S592" s="60" t="s">
        <v>3828</v>
      </c>
      <c r="T592" t="s">
        <v>3828</v>
      </c>
    </row>
    <row r="593" spans="1:20" ht="204" x14ac:dyDescent="0.2">
      <c r="A593" t="s">
        <v>1968</v>
      </c>
      <c r="B593" t="s">
        <v>1969</v>
      </c>
      <c r="C593" s="60" t="s">
        <v>5056</v>
      </c>
      <c r="D593" s="62" t="s">
        <v>3659</v>
      </c>
      <c r="E593" t="s">
        <v>2437</v>
      </c>
      <c r="F593" t="s">
        <v>3848</v>
      </c>
      <c r="G593" t="s">
        <v>2111</v>
      </c>
      <c r="H593" s="60" t="s">
        <v>3874</v>
      </c>
      <c r="I593" s="60" t="s">
        <v>5057</v>
      </c>
      <c r="J593" t="s">
        <v>2193</v>
      </c>
      <c r="K593" s="60" t="s">
        <v>1964</v>
      </c>
      <c r="L593" t="b">
        <v>1</v>
      </c>
      <c r="M593" t="s">
        <v>1960</v>
      </c>
      <c r="N593" s="60" t="s">
        <v>3828</v>
      </c>
      <c r="O593" s="60" t="s">
        <v>3828</v>
      </c>
      <c r="P593" s="60" t="s">
        <v>2309</v>
      </c>
      <c r="Q593" s="60" t="s">
        <v>3828</v>
      </c>
      <c r="R593" s="60" t="s">
        <v>3828</v>
      </c>
      <c r="S593" s="60" t="s">
        <v>3828</v>
      </c>
      <c r="T593" t="s">
        <v>3828</v>
      </c>
    </row>
    <row r="594" spans="1:20" ht="372" x14ac:dyDescent="0.2">
      <c r="A594" t="s">
        <v>1970</v>
      </c>
      <c r="B594" t="s">
        <v>1971</v>
      </c>
      <c r="C594" s="60" t="s">
        <v>5058</v>
      </c>
      <c r="D594" s="62" t="s">
        <v>3660</v>
      </c>
      <c r="E594" t="s">
        <v>3661</v>
      </c>
      <c r="F594" t="s">
        <v>3988</v>
      </c>
      <c r="G594" t="s">
        <v>2263</v>
      </c>
      <c r="H594" s="60" t="s">
        <v>3849</v>
      </c>
      <c r="I594" s="60" t="s">
        <v>3662</v>
      </c>
      <c r="J594" t="s">
        <v>5059</v>
      </c>
      <c r="K594" s="60" t="s">
        <v>5060</v>
      </c>
      <c r="L594" t="b">
        <v>0</v>
      </c>
      <c r="M594" t="s">
        <v>3828</v>
      </c>
      <c r="N594" s="60" t="s">
        <v>5061</v>
      </c>
      <c r="O594" s="60" t="s">
        <v>3828</v>
      </c>
      <c r="P594" s="60" t="s">
        <v>3828</v>
      </c>
      <c r="Q594" s="60" t="s">
        <v>3828</v>
      </c>
      <c r="R594" s="60" t="s">
        <v>3828</v>
      </c>
      <c r="S594" s="60" t="s">
        <v>3828</v>
      </c>
      <c r="T594" t="s">
        <v>3828</v>
      </c>
    </row>
    <row r="595" spans="1:20" ht="272" x14ac:dyDescent="0.2">
      <c r="A595" t="s">
        <v>1974</v>
      </c>
      <c r="B595" t="s">
        <v>1975</v>
      </c>
      <c r="C595" s="60" t="s">
        <v>3663</v>
      </c>
      <c r="D595" s="62" t="s">
        <v>3664</v>
      </c>
      <c r="E595" t="s">
        <v>3661</v>
      </c>
      <c r="F595" t="s">
        <v>4556</v>
      </c>
      <c r="G595" t="s">
        <v>2106</v>
      </c>
      <c r="H595" s="60" t="s">
        <v>3849</v>
      </c>
      <c r="I595" s="60" t="s">
        <v>3662</v>
      </c>
      <c r="J595" t="s">
        <v>5062</v>
      </c>
      <c r="K595" s="60" t="s">
        <v>1978</v>
      </c>
      <c r="L595" t="b">
        <v>1</v>
      </c>
      <c r="M595" t="s">
        <v>1970</v>
      </c>
      <c r="N595" s="60" t="s">
        <v>5063</v>
      </c>
      <c r="O595" s="60" t="s">
        <v>3828</v>
      </c>
      <c r="P595" s="60" t="s">
        <v>3828</v>
      </c>
      <c r="Q595" s="60" t="s">
        <v>3828</v>
      </c>
      <c r="R595" s="60" t="s">
        <v>3828</v>
      </c>
      <c r="S595" s="60" t="s">
        <v>3828</v>
      </c>
      <c r="T595" t="s">
        <v>3828</v>
      </c>
    </row>
    <row r="596" spans="1:20" ht="340" x14ac:dyDescent="0.2">
      <c r="A596" t="s">
        <v>1979</v>
      </c>
      <c r="B596" t="s">
        <v>1980</v>
      </c>
      <c r="C596" s="60" t="s">
        <v>3665</v>
      </c>
      <c r="D596" s="62" t="s">
        <v>3666</v>
      </c>
      <c r="E596" t="s">
        <v>3661</v>
      </c>
      <c r="F596" t="s">
        <v>4556</v>
      </c>
      <c r="G596" t="s">
        <v>2158</v>
      </c>
      <c r="H596" s="60" t="s">
        <v>3849</v>
      </c>
      <c r="I596" s="60" t="s">
        <v>3667</v>
      </c>
      <c r="J596" t="s">
        <v>5064</v>
      </c>
      <c r="K596" s="60" t="s">
        <v>5065</v>
      </c>
      <c r="L596" t="b">
        <v>1</v>
      </c>
      <c r="M596" t="s">
        <v>1970</v>
      </c>
      <c r="N596" s="60" t="s">
        <v>5066</v>
      </c>
      <c r="O596" s="60" t="s">
        <v>3828</v>
      </c>
      <c r="P596" s="60" t="s">
        <v>3828</v>
      </c>
      <c r="Q596" s="60" t="s">
        <v>3828</v>
      </c>
      <c r="R596" s="60" t="s">
        <v>3828</v>
      </c>
      <c r="S596" s="60" t="s">
        <v>3828</v>
      </c>
      <c r="T596" t="s">
        <v>3828</v>
      </c>
    </row>
    <row r="597" spans="1:20" ht="409.6" x14ac:dyDescent="0.2">
      <c r="A597" t="s">
        <v>1983</v>
      </c>
      <c r="B597" t="s">
        <v>1984</v>
      </c>
      <c r="C597" s="60" t="s">
        <v>5067</v>
      </c>
      <c r="D597" s="62" t="s">
        <v>3668</v>
      </c>
      <c r="E597" t="s">
        <v>2181</v>
      </c>
      <c r="F597" t="s">
        <v>5068</v>
      </c>
      <c r="G597" t="s">
        <v>2158</v>
      </c>
      <c r="H597" s="60" t="s">
        <v>4980</v>
      </c>
      <c r="I597" s="60" t="s">
        <v>3669</v>
      </c>
      <c r="J597" t="s">
        <v>3459</v>
      </c>
      <c r="K597" s="60" t="s">
        <v>1808</v>
      </c>
      <c r="L597" t="b">
        <v>0</v>
      </c>
      <c r="M597" t="s">
        <v>3828</v>
      </c>
      <c r="N597" s="60" t="s">
        <v>3828</v>
      </c>
      <c r="O597" s="60" t="s">
        <v>3828</v>
      </c>
      <c r="P597" s="60" t="s">
        <v>3828</v>
      </c>
      <c r="Q597" s="60" t="s">
        <v>3828</v>
      </c>
      <c r="R597" s="60" t="s">
        <v>3828</v>
      </c>
      <c r="S597" s="60" t="s">
        <v>3828</v>
      </c>
      <c r="T597" t="s">
        <v>3828</v>
      </c>
    </row>
    <row r="598" spans="1:20" ht="323" x14ac:dyDescent="0.2">
      <c r="A598" t="s">
        <v>1985</v>
      </c>
      <c r="B598" t="s">
        <v>1986</v>
      </c>
      <c r="C598" s="60" t="s">
        <v>5069</v>
      </c>
      <c r="D598" s="62" t="s">
        <v>3670</v>
      </c>
      <c r="E598" t="s">
        <v>2181</v>
      </c>
      <c r="F598" t="s">
        <v>4723</v>
      </c>
      <c r="G598" t="s">
        <v>2158</v>
      </c>
      <c r="H598" s="60" t="s">
        <v>4980</v>
      </c>
      <c r="I598" s="60" t="s">
        <v>3671</v>
      </c>
      <c r="J598" t="s">
        <v>3459</v>
      </c>
      <c r="K598" s="60" t="s">
        <v>1808</v>
      </c>
      <c r="L598" t="b">
        <v>1</v>
      </c>
      <c r="M598" t="s">
        <v>1983</v>
      </c>
      <c r="N598" s="60" t="s">
        <v>5070</v>
      </c>
      <c r="O598" s="60" t="s">
        <v>3828</v>
      </c>
      <c r="P598" s="60" t="s">
        <v>3828</v>
      </c>
      <c r="Q598" s="60" t="s">
        <v>3828</v>
      </c>
      <c r="R598" s="60" t="s">
        <v>3828</v>
      </c>
      <c r="S598" s="60" t="s">
        <v>3828</v>
      </c>
      <c r="T598" t="s">
        <v>3828</v>
      </c>
    </row>
    <row r="599" spans="1:20" ht="289" x14ac:dyDescent="0.2">
      <c r="A599" t="s">
        <v>1987</v>
      </c>
      <c r="B599" t="s">
        <v>1988</v>
      </c>
      <c r="C599" s="60" t="s">
        <v>5071</v>
      </c>
      <c r="D599" s="62" t="s">
        <v>3672</v>
      </c>
      <c r="E599" t="s">
        <v>2181</v>
      </c>
      <c r="F599" t="s">
        <v>4991</v>
      </c>
      <c r="G599" t="s">
        <v>2158</v>
      </c>
      <c r="H599" s="60" t="s">
        <v>4980</v>
      </c>
      <c r="I599" s="60" t="s">
        <v>3673</v>
      </c>
      <c r="J599" t="s">
        <v>3459</v>
      </c>
      <c r="K599" s="60" t="s">
        <v>1808</v>
      </c>
      <c r="L599" t="b">
        <v>1</v>
      </c>
      <c r="M599" t="s">
        <v>1983</v>
      </c>
      <c r="N599" s="60" t="s">
        <v>3828</v>
      </c>
      <c r="O599" s="60" t="s">
        <v>3828</v>
      </c>
      <c r="P599" s="60" t="s">
        <v>3828</v>
      </c>
      <c r="Q599" s="60" t="s">
        <v>3828</v>
      </c>
      <c r="R599" s="60" t="s">
        <v>3828</v>
      </c>
      <c r="S599" s="60" t="s">
        <v>3828</v>
      </c>
      <c r="T599" t="s">
        <v>3828</v>
      </c>
    </row>
    <row r="600" spans="1:20" ht="340" x14ac:dyDescent="0.2">
      <c r="A600" t="s">
        <v>1989</v>
      </c>
      <c r="B600" t="s">
        <v>1990</v>
      </c>
      <c r="C600" s="60" t="s">
        <v>3674</v>
      </c>
      <c r="D600" s="62" t="s">
        <v>3675</v>
      </c>
      <c r="E600" t="s">
        <v>2181</v>
      </c>
      <c r="F600" t="s">
        <v>3865</v>
      </c>
      <c r="G600" t="s">
        <v>2106</v>
      </c>
      <c r="H600" s="60" t="s">
        <v>4980</v>
      </c>
      <c r="I600" s="60" t="s">
        <v>3676</v>
      </c>
      <c r="J600" t="s">
        <v>3459</v>
      </c>
      <c r="K600" s="60" t="s">
        <v>1808</v>
      </c>
      <c r="L600" t="b">
        <v>1</v>
      </c>
      <c r="M600" t="s">
        <v>1983</v>
      </c>
      <c r="N600" s="60" t="s">
        <v>3828</v>
      </c>
      <c r="O600" s="60" t="s">
        <v>3828</v>
      </c>
      <c r="P600" s="60" t="s">
        <v>3828</v>
      </c>
      <c r="Q600" s="60" t="s">
        <v>3828</v>
      </c>
      <c r="R600" s="60" t="s">
        <v>3828</v>
      </c>
      <c r="S600" s="60" t="s">
        <v>3828</v>
      </c>
      <c r="T600" t="s">
        <v>3828</v>
      </c>
    </row>
    <row r="601" spans="1:20" ht="409.6" x14ac:dyDescent="0.2">
      <c r="A601" t="s">
        <v>1991</v>
      </c>
      <c r="B601" t="s">
        <v>1992</v>
      </c>
      <c r="C601" s="60" t="s">
        <v>5072</v>
      </c>
      <c r="D601" s="62" t="s">
        <v>3677</v>
      </c>
      <c r="E601" t="s">
        <v>2181</v>
      </c>
      <c r="F601" t="s">
        <v>3868</v>
      </c>
      <c r="G601" t="s">
        <v>2149</v>
      </c>
      <c r="H601" s="60" t="s">
        <v>4980</v>
      </c>
      <c r="I601" s="60" t="s">
        <v>3678</v>
      </c>
      <c r="J601" t="s">
        <v>3459</v>
      </c>
      <c r="K601" s="60" t="s">
        <v>1808</v>
      </c>
      <c r="L601" t="b">
        <v>1</v>
      </c>
      <c r="M601" t="s">
        <v>1983</v>
      </c>
      <c r="N601" s="60" t="s">
        <v>3828</v>
      </c>
      <c r="O601" s="60" t="s">
        <v>3828</v>
      </c>
      <c r="P601" s="60" t="s">
        <v>3828</v>
      </c>
      <c r="Q601" s="60" t="s">
        <v>3828</v>
      </c>
      <c r="R601" s="60" t="s">
        <v>3828</v>
      </c>
      <c r="S601" s="60" t="s">
        <v>3828</v>
      </c>
      <c r="T601" t="s">
        <v>3828</v>
      </c>
    </row>
    <row r="602" spans="1:20" ht="409.6" x14ac:dyDescent="0.2">
      <c r="A602" t="s">
        <v>1993</v>
      </c>
      <c r="B602" t="s">
        <v>1994</v>
      </c>
      <c r="C602" s="60" t="s">
        <v>5073</v>
      </c>
      <c r="D602" s="62" t="s">
        <v>3679</v>
      </c>
      <c r="E602" t="s">
        <v>2181</v>
      </c>
      <c r="F602" t="s">
        <v>4723</v>
      </c>
      <c r="G602" t="s">
        <v>2149</v>
      </c>
      <c r="H602" s="60" t="s">
        <v>4980</v>
      </c>
      <c r="I602" s="60" t="s">
        <v>3680</v>
      </c>
      <c r="J602" t="s">
        <v>3459</v>
      </c>
      <c r="K602" s="60" t="s">
        <v>1808</v>
      </c>
      <c r="L602" t="b">
        <v>1</v>
      </c>
      <c r="M602" t="s">
        <v>1983</v>
      </c>
      <c r="N602" s="60" t="s">
        <v>4865</v>
      </c>
      <c r="O602" s="60" t="s">
        <v>3828</v>
      </c>
      <c r="P602" s="60" t="s">
        <v>3828</v>
      </c>
      <c r="Q602" s="60" t="s">
        <v>3828</v>
      </c>
      <c r="R602" s="60" t="s">
        <v>3828</v>
      </c>
      <c r="S602" s="60" t="s">
        <v>3828</v>
      </c>
      <c r="T602" t="s">
        <v>3828</v>
      </c>
    </row>
    <row r="603" spans="1:20" ht="340" x14ac:dyDescent="0.2">
      <c r="A603" t="s">
        <v>1995</v>
      </c>
      <c r="B603" t="s">
        <v>1996</v>
      </c>
      <c r="C603" s="60" t="s">
        <v>5074</v>
      </c>
      <c r="D603" s="62" t="s">
        <v>5075</v>
      </c>
      <c r="E603" t="s">
        <v>3968</v>
      </c>
      <c r="F603" t="s">
        <v>5076</v>
      </c>
      <c r="G603" t="s">
        <v>2111</v>
      </c>
      <c r="H603" s="60" t="s">
        <v>4980</v>
      </c>
      <c r="I603" s="60"/>
      <c r="J603" t="s">
        <v>3459</v>
      </c>
      <c r="K603" s="60" t="s">
        <v>1808</v>
      </c>
      <c r="L603" t="b">
        <v>1</v>
      </c>
      <c r="M603" t="s">
        <v>1983</v>
      </c>
      <c r="N603" s="60" t="s">
        <v>5077</v>
      </c>
      <c r="O603" s="60" t="s">
        <v>3828</v>
      </c>
      <c r="P603" s="60" t="s">
        <v>3828</v>
      </c>
      <c r="Q603" s="60" t="s">
        <v>3828</v>
      </c>
      <c r="R603" s="60" t="s">
        <v>3828</v>
      </c>
      <c r="S603" s="60" t="s">
        <v>3828</v>
      </c>
      <c r="T603" t="s">
        <v>3828</v>
      </c>
    </row>
    <row r="604" spans="1:20" ht="187" x14ac:dyDescent="0.2">
      <c r="A604" t="s">
        <v>1997</v>
      </c>
      <c r="B604" t="s">
        <v>1998</v>
      </c>
      <c r="C604" s="60" t="s">
        <v>3681</v>
      </c>
      <c r="D604" s="62" t="s">
        <v>3682</v>
      </c>
      <c r="E604" t="s">
        <v>2358</v>
      </c>
      <c r="F604" t="s">
        <v>3872</v>
      </c>
      <c r="G604" t="s">
        <v>2158</v>
      </c>
      <c r="H604" s="60" t="s">
        <v>4032</v>
      </c>
      <c r="I604" s="60" t="s">
        <v>3683</v>
      </c>
      <c r="J604" t="s">
        <v>2360</v>
      </c>
      <c r="K604" s="60" t="s">
        <v>159</v>
      </c>
      <c r="L604" t="b">
        <v>0</v>
      </c>
      <c r="M604" t="s">
        <v>3828</v>
      </c>
      <c r="N604" s="60" t="s">
        <v>5078</v>
      </c>
      <c r="O604" s="60" t="s">
        <v>3828</v>
      </c>
      <c r="P604" s="60" t="s">
        <v>3828</v>
      </c>
      <c r="Q604" s="60" t="s">
        <v>3828</v>
      </c>
      <c r="R604" s="60" t="s">
        <v>3828</v>
      </c>
      <c r="S604" s="60" t="s">
        <v>3828</v>
      </c>
      <c r="T604" t="b">
        <v>1</v>
      </c>
    </row>
    <row r="605" spans="1:20" ht="187" x14ac:dyDescent="0.2">
      <c r="A605" t="s">
        <v>2000</v>
      </c>
      <c r="B605" t="s">
        <v>2001</v>
      </c>
      <c r="C605" s="60" t="s">
        <v>3684</v>
      </c>
      <c r="D605" s="62" t="s">
        <v>3685</v>
      </c>
      <c r="E605" t="s">
        <v>2358</v>
      </c>
      <c r="F605" t="s">
        <v>3872</v>
      </c>
      <c r="G605" t="s">
        <v>2158</v>
      </c>
      <c r="H605" s="60" t="s">
        <v>5079</v>
      </c>
      <c r="I605" s="60" t="s">
        <v>3686</v>
      </c>
      <c r="J605" t="s">
        <v>2360</v>
      </c>
      <c r="K605" s="60" t="s">
        <v>5080</v>
      </c>
      <c r="L605" t="b">
        <v>0</v>
      </c>
      <c r="M605" t="s">
        <v>3828</v>
      </c>
      <c r="N605" s="60" t="s">
        <v>5081</v>
      </c>
      <c r="O605" s="60" t="s">
        <v>3828</v>
      </c>
      <c r="P605" s="60" t="s">
        <v>3828</v>
      </c>
      <c r="Q605" s="60" t="s">
        <v>3828</v>
      </c>
      <c r="R605" s="60" t="s">
        <v>3828</v>
      </c>
      <c r="S605" s="60" t="s">
        <v>3828</v>
      </c>
      <c r="T605" t="b">
        <v>1</v>
      </c>
    </row>
    <row r="606" spans="1:20" ht="388" x14ac:dyDescent="0.2">
      <c r="A606" t="s">
        <v>2004</v>
      </c>
      <c r="B606" t="s">
        <v>2005</v>
      </c>
      <c r="C606" s="60" t="s">
        <v>5082</v>
      </c>
      <c r="D606" s="62" t="s">
        <v>3687</v>
      </c>
      <c r="E606" t="s">
        <v>2754</v>
      </c>
      <c r="F606" t="s">
        <v>3872</v>
      </c>
      <c r="G606" t="s">
        <v>2263</v>
      </c>
      <c r="H606" s="60" t="s">
        <v>4121</v>
      </c>
      <c r="I606" s="60" t="s">
        <v>3688</v>
      </c>
      <c r="J606" t="s">
        <v>5083</v>
      </c>
      <c r="K606" s="60" t="s">
        <v>5084</v>
      </c>
      <c r="L606" t="b">
        <v>0</v>
      </c>
      <c r="M606" t="s">
        <v>3828</v>
      </c>
      <c r="N606" s="60" t="s">
        <v>5085</v>
      </c>
      <c r="O606" s="60" t="s">
        <v>3828</v>
      </c>
      <c r="P606" s="60" t="s">
        <v>3076</v>
      </c>
      <c r="Q606" s="60" t="s">
        <v>3828</v>
      </c>
      <c r="R606" s="60" t="s">
        <v>3828</v>
      </c>
      <c r="S606" s="60" t="s">
        <v>3828</v>
      </c>
      <c r="T606" t="s">
        <v>3828</v>
      </c>
    </row>
    <row r="607" spans="1:20" ht="204" x14ac:dyDescent="0.2">
      <c r="A607" t="s">
        <v>3689</v>
      </c>
      <c r="B607" t="s">
        <v>2009</v>
      </c>
      <c r="C607" s="60" t="s">
        <v>5086</v>
      </c>
      <c r="D607" s="62" t="s">
        <v>3690</v>
      </c>
      <c r="E607" t="s">
        <v>2754</v>
      </c>
      <c r="F607" t="s">
        <v>3872</v>
      </c>
      <c r="G607" t="s">
        <v>2149</v>
      </c>
      <c r="H607" s="60" t="s">
        <v>3881</v>
      </c>
      <c r="I607" s="60" t="s">
        <v>3691</v>
      </c>
      <c r="J607" t="s">
        <v>2360</v>
      </c>
      <c r="K607" s="60" t="s">
        <v>3824</v>
      </c>
      <c r="L607" t="b">
        <v>0</v>
      </c>
      <c r="M607" t="s">
        <v>3828</v>
      </c>
      <c r="N607" s="60" t="s">
        <v>5087</v>
      </c>
      <c r="O607" s="60" t="s">
        <v>3828</v>
      </c>
      <c r="P607" s="60" t="s">
        <v>3828</v>
      </c>
      <c r="Q607" s="60" t="s">
        <v>3828</v>
      </c>
      <c r="R607" s="60" t="s">
        <v>3828</v>
      </c>
      <c r="S607" s="60" t="s">
        <v>3828</v>
      </c>
      <c r="T607" t="s">
        <v>3828</v>
      </c>
    </row>
    <row r="608" spans="1:20" ht="170" x14ac:dyDescent="0.2">
      <c r="A608" t="s">
        <v>2012</v>
      </c>
      <c r="B608" t="s">
        <v>3692</v>
      </c>
      <c r="C608" s="60" t="s">
        <v>3693</v>
      </c>
      <c r="D608" s="62" t="s">
        <v>3694</v>
      </c>
      <c r="E608" t="s">
        <v>2527</v>
      </c>
      <c r="F608" t="s">
        <v>3872</v>
      </c>
      <c r="G608" t="s">
        <v>2106</v>
      </c>
      <c r="H608" s="60" t="s">
        <v>3886</v>
      </c>
      <c r="I608" s="60" t="s">
        <v>3695</v>
      </c>
      <c r="J608" t="s">
        <v>2360</v>
      </c>
      <c r="K608" s="60" t="s">
        <v>5088</v>
      </c>
      <c r="L608" t="b">
        <v>0</v>
      </c>
      <c r="M608" t="s">
        <v>3828</v>
      </c>
      <c r="N608" s="60" t="s">
        <v>5089</v>
      </c>
      <c r="O608" s="60" t="s">
        <v>3828</v>
      </c>
      <c r="P608" s="60" t="s">
        <v>3828</v>
      </c>
      <c r="Q608" s="60" t="s">
        <v>3828</v>
      </c>
      <c r="R608" s="60" t="s">
        <v>3828</v>
      </c>
      <c r="S608" s="60" t="s">
        <v>3828</v>
      </c>
      <c r="T608" t="s">
        <v>3828</v>
      </c>
    </row>
    <row r="609" spans="1:20" ht="289" x14ac:dyDescent="0.2">
      <c r="A609" t="s">
        <v>2016</v>
      </c>
      <c r="B609" t="s">
        <v>2017</v>
      </c>
      <c r="C609" s="60" t="s">
        <v>3696</v>
      </c>
      <c r="D609" s="62" t="s">
        <v>3697</v>
      </c>
      <c r="E609" t="s">
        <v>3698</v>
      </c>
      <c r="F609" t="s">
        <v>3865</v>
      </c>
      <c r="G609" t="s">
        <v>2111</v>
      </c>
      <c r="H609" s="60" t="s">
        <v>3886</v>
      </c>
      <c r="I609" s="60" t="s">
        <v>3699</v>
      </c>
      <c r="J609" t="s">
        <v>5090</v>
      </c>
      <c r="K609" s="60" t="s">
        <v>4102</v>
      </c>
      <c r="L609" t="b">
        <v>0</v>
      </c>
      <c r="M609" t="s">
        <v>3828</v>
      </c>
      <c r="N609" s="60" t="s">
        <v>5091</v>
      </c>
      <c r="O609" s="60" t="s">
        <v>3828</v>
      </c>
      <c r="P609" s="60" t="s">
        <v>2348</v>
      </c>
      <c r="Q609" s="60" t="s">
        <v>3828</v>
      </c>
      <c r="R609" s="60" t="s">
        <v>3828</v>
      </c>
      <c r="S609" s="60" t="s">
        <v>3828</v>
      </c>
      <c r="T609" t="s">
        <v>3828</v>
      </c>
    </row>
    <row r="610" spans="1:20" ht="356" x14ac:dyDescent="0.2">
      <c r="A610" t="s">
        <v>2018</v>
      </c>
      <c r="B610" t="s">
        <v>2019</v>
      </c>
      <c r="C610" s="60" t="s">
        <v>3700</v>
      </c>
      <c r="D610" s="62" t="s">
        <v>3701</v>
      </c>
      <c r="E610" t="s">
        <v>3702</v>
      </c>
      <c r="F610" t="s">
        <v>3865</v>
      </c>
      <c r="G610" t="s">
        <v>2111</v>
      </c>
      <c r="H610" s="60" t="s">
        <v>3886</v>
      </c>
      <c r="I610" s="60" t="s">
        <v>3703</v>
      </c>
      <c r="J610" t="s">
        <v>3850</v>
      </c>
      <c r="K610" s="60" t="s">
        <v>5092</v>
      </c>
      <c r="L610" t="b">
        <v>1</v>
      </c>
      <c r="M610" t="s">
        <v>2016</v>
      </c>
      <c r="N610" s="60" t="s">
        <v>3704</v>
      </c>
      <c r="O610" s="60" t="s">
        <v>3828</v>
      </c>
      <c r="P610" s="60" t="s">
        <v>2348</v>
      </c>
      <c r="Q610" s="60" t="s">
        <v>3828</v>
      </c>
      <c r="R610" s="60" t="s">
        <v>3828</v>
      </c>
      <c r="S610" s="60" t="s">
        <v>3828</v>
      </c>
      <c r="T610" t="s">
        <v>3828</v>
      </c>
    </row>
    <row r="611" spans="1:20" ht="238" x14ac:dyDescent="0.2">
      <c r="A611" t="s">
        <v>2020</v>
      </c>
      <c r="B611" t="s">
        <v>2021</v>
      </c>
      <c r="C611" s="60" t="s">
        <v>5093</v>
      </c>
      <c r="D611" s="62" t="s">
        <v>3705</v>
      </c>
      <c r="E611" t="s">
        <v>3706</v>
      </c>
      <c r="F611" t="s">
        <v>3872</v>
      </c>
      <c r="G611" t="s">
        <v>2106</v>
      </c>
      <c r="H611" s="60" t="s">
        <v>3886</v>
      </c>
      <c r="I611" s="60" t="s">
        <v>3707</v>
      </c>
      <c r="J611" t="s">
        <v>2124</v>
      </c>
      <c r="K611" s="60" t="s">
        <v>5094</v>
      </c>
      <c r="L611" t="b">
        <v>0</v>
      </c>
      <c r="M611" t="s">
        <v>3828</v>
      </c>
      <c r="N611" s="60" t="s">
        <v>5095</v>
      </c>
      <c r="O611" s="60" t="s">
        <v>3828</v>
      </c>
      <c r="P611" s="60" t="s">
        <v>3828</v>
      </c>
      <c r="Q611" s="60" t="s">
        <v>3828</v>
      </c>
      <c r="R611" s="60" t="s">
        <v>3828</v>
      </c>
      <c r="S611" s="60" t="s">
        <v>3828</v>
      </c>
      <c r="T611" t="s">
        <v>3828</v>
      </c>
    </row>
    <row r="612" spans="1:20" ht="170" x14ac:dyDescent="0.2">
      <c r="A612" t="s">
        <v>2023</v>
      </c>
      <c r="B612" t="s">
        <v>2024</v>
      </c>
      <c r="C612" s="60" t="s">
        <v>3708</v>
      </c>
      <c r="D612" s="62" t="s">
        <v>3709</v>
      </c>
      <c r="E612" t="s">
        <v>3710</v>
      </c>
      <c r="F612" t="s">
        <v>3848</v>
      </c>
      <c r="G612" t="s">
        <v>2111</v>
      </c>
      <c r="H612" s="60" t="s">
        <v>3886</v>
      </c>
      <c r="I612" s="60" t="s">
        <v>3711</v>
      </c>
      <c r="J612" t="s">
        <v>2980</v>
      </c>
      <c r="K612" s="60" t="s">
        <v>2026</v>
      </c>
      <c r="L612" t="b">
        <v>0</v>
      </c>
      <c r="M612" t="s">
        <v>3828</v>
      </c>
      <c r="N612" s="60" t="s">
        <v>4134</v>
      </c>
      <c r="O612" s="60" t="s">
        <v>3828</v>
      </c>
      <c r="P612" s="60" t="s">
        <v>3828</v>
      </c>
      <c r="Q612" s="60" t="s">
        <v>3828</v>
      </c>
      <c r="R612" s="60" t="s">
        <v>3828</v>
      </c>
      <c r="S612" s="60" t="s">
        <v>3828</v>
      </c>
      <c r="T612" t="s">
        <v>3828</v>
      </c>
    </row>
    <row r="613" spans="1:20" ht="272" x14ac:dyDescent="0.2">
      <c r="A613" t="s">
        <v>2027</v>
      </c>
      <c r="B613" t="s">
        <v>2028</v>
      </c>
      <c r="C613" s="60" t="s">
        <v>3712</v>
      </c>
      <c r="D613" s="62" t="s">
        <v>3713</v>
      </c>
      <c r="E613" t="s">
        <v>3110</v>
      </c>
      <c r="F613" t="s">
        <v>3969</v>
      </c>
      <c r="G613" t="s">
        <v>2106</v>
      </c>
      <c r="H613" s="60" t="s">
        <v>3881</v>
      </c>
      <c r="I613" s="60" t="s">
        <v>3714</v>
      </c>
      <c r="J613" t="s">
        <v>3965</v>
      </c>
      <c r="K613" s="60" t="s">
        <v>5096</v>
      </c>
      <c r="L613" t="b">
        <v>0</v>
      </c>
      <c r="M613" t="s">
        <v>3828</v>
      </c>
      <c r="N613" s="60" t="s">
        <v>5097</v>
      </c>
      <c r="O613" s="60" t="s">
        <v>3828</v>
      </c>
      <c r="P613" s="60" t="s">
        <v>3828</v>
      </c>
      <c r="Q613" s="60" t="s">
        <v>3828</v>
      </c>
      <c r="R613" s="60" t="s">
        <v>4073</v>
      </c>
      <c r="S613" s="60" t="s">
        <v>3828</v>
      </c>
      <c r="T613" t="s">
        <v>3828</v>
      </c>
    </row>
    <row r="614" spans="1:20" ht="238" x14ac:dyDescent="0.2">
      <c r="A614" t="s">
        <v>2030</v>
      </c>
      <c r="B614" t="s">
        <v>2031</v>
      </c>
      <c r="C614" s="60" t="s">
        <v>5098</v>
      </c>
      <c r="D614" s="62" t="s">
        <v>5099</v>
      </c>
      <c r="E614" t="s">
        <v>5100</v>
      </c>
      <c r="F614" t="s">
        <v>3872</v>
      </c>
      <c r="G614" t="s">
        <v>2111</v>
      </c>
      <c r="H614" s="60" t="s">
        <v>3849</v>
      </c>
      <c r="I614" s="60" t="s">
        <v>5101</v>
      </c>
      <c r="J614" t="s">
        <v>5102</v>
      </c>
      <c r="K614" s="60" t="s">
        <v>5103</v>
      </c>
      <c r="L614" t="b">
        <v>0</v>
      </c>
      <c r="M614" t="s">
        <v>3828</v>
      </c>
      <c r="N614" s="60" t="s">
        <v>5104</v>
      </c>
      <c r="O614" s="60" t="s">
        <v>3828</v>
      </c>
      <c r="P614" s="60" t="s">
        <v>3828</v>
      </c>
      <c r="Q614" s="60" t="s">
        <v>3828</v>
      </c>
      <c r="R614" s="60" t="s">
        <v>3828</v>
      </c>
      <c r="S614" s="60" t="s">
        <v>3828</v>
      </c>
      <c r="T614" t="s">
        <v>3828</v>
      </c>
    </row>
    <row r="615" spans="1:20" ht="404" x14ac:dyDescent="0.2">
      <c r="A615" t="s">
        <v>2033</v>
      </c>
      <c r="B615" t="s">
        <v>2034</v>
      </c>
      <c r="C615" s="60" t="s">
        <v>5105</v>
      </c>
      <c r="D615" s="62" t="s">
        <v>5106</v>
      </c>
      <c r="E615" t="s">
        <v>5100</v>
      </c>
      <c r="F615" t="s">
        <v>3848</v>
      </c>
      <c r="G615" t="s">
        <v>2111</v>
      </c>
      <c r="H615" s="60" t="s">
        <v>4510</v>
      </c>
      <c r="I615" s="60" t="s">
        <v>5107</v>
      </c>
      <c r="J615" t="s">
        <v>3850</v>
      </c>
      <c r="K615" s="60" t="s">
        <v>5108</v>
      </c>
      <c r="L615" t="b">
        <v>0</v>
      </c>
      <c r="M615" t="s">
        <v>3828</v>
      </c>
      <c r="N615" s="60" t="s">
        <v>4096</v>
      </c>
      <c r="O615" s="60" t="s">
        <v>3828</v>
      </c>
      <c r="P615" s="60" t="s">
        <v>3828</v>
      </c>
      <c r="Q615" s="60" t="s">
        <v>3828</v>
      </c>
      <c r="R615" s="60" t="s">
        <v>3828</v>
      </c>
      <c r="S615" s="60" t="s">
        <v>3828</v>
      </c>
      <c r="T615" t="s">
        <v>3828</v>
      </c>
    </row>
    <row r="616" spans="1:20" ht="356" x14ac:dyDescent="0.2">
      <c r="A616" t="s">
        <v>2036</v>
      </c>
      <c r="B616" t="s">
        <v>2037</v>
      </c>
      <c r="C616" s="60" t="s">
        <v>5109</v>
      </c>
      <c r="D616" s="62" t="s">
        <v>5110</v>
      </c>
      <c r="E616" t="s">
        <v>5111</v>
      </c>
      <c r="F616" t="s">
        <v>3848</v>
      </c>
      <c r="G616" t="s">
        <v>2111</v>
      </c>
      <c r="H616" s="60" t="s">
        <v>3881</v>
      </c>
      <c r="I616" s="60" t="s">
        <v>5112</v>
      </c>
      <c r="J616" t="s">
        <v>2299</v>
      </c>
      <c r="K616" s="60" t="s">
        <v>4249</v>
      </c>
      <c r="L616" t="b">
        <v>0</v>
      </c>
      <c r="M616" t="s">
        <v>3828</v>
      </c>
      <c r="N616" s="60" t="s">
        <v>3828</v>
      </c>
      <c r="O616" s="60" t="s">
        <v>3828</v>
      </c>
      <c r="P616" s="60" t="s">
        <v>3828</v>
      </c>
      <c r="Q616" s="60" t="s">
        <v>3828</v>
      </c>
      <c r="R616" s="60" t="s">
        <v>3828</v>
      </c>
      <c r="S616" s="60" t="s">
        <v>3828</v>
      </c>
      <c r="T616" t="s">
        <v>3828</v>
      </c>
    </row>
    <row r="617" spans="1:20" ht="388" x14ac:dyDescent="0.2">
      <c r="A617" t="s">
        <v>2038</v>
      </c>
      <c r="B617" t="s">
        <v>2039</v>
      </c>
      <c r="C617" s="60" t="s">
        <v>5113</v>
      </c>
      <c r="D617" s="62" t="s">
        <v>5114</v>
      </c>
      <c r="E617" t="s">
        <v>5011</v>
      </c>
      <c r="F617" t="s">
        <v>3960</v>
      </c>
      <c r="G617" t="s">
        <v>2111</v>
      </c>
      <c r="H617" s="60" t="s">
        <v>4032</v>
      </c>
      <c r="I617" s="60"/>
      <c r="J617" t="s">
        <v>5115</v>
      </c>
      <c r="K617" s="60" t="s">
        <v>5116</v>
      </c>
      <c r="L617" t="b">
        <v>0</v>
      </c>
      <c r="M617" t="s">
        <v>3828</v>
      </c>
      <c r="N617" s="60" t="s">
        <v>5117</v>
      </c>
      <c r="O617" s="60" t="s">
        <v>3828</v>
      </c>
      <c r="P617" s="60" t="s">
        <v>3828</v>
      </c>
      <c r="Q617" s="60" t="s">
        <v>3828</v>
      </c>
      <c r="R617" s="60" t="s">
        <v>3828</v>
      </c>
      <c r="S617" s="60" t="s">
        <v>3828</v>
      </c>
      <c r="T617" t="b">
        <v>0</v>
      </c>
    </row>
    <row r="618" spans="1:20" ht="409.6" x14ac:dyDescent="0.2">
      <c r="A618" t="s">
        <v>2041</v>
      </c>
      <c r="B618" t="s">
        <v>2042</v>
      </c>
      <c r="C618" s="60" t="s">
        <v>5118</v>
      </c>
      <c r="D618" s="62" t="s">
        <v>5119</v>
      </c>
      <c r="E618" t="s">
        <v>5120</v>
      </c>
      <c r="F618" t="s">
        <v>3872</v>
      </c>
      <c r="G618" t="s">
        <v>2106</v>
      </c>
      <c r="H618" s="60" t="s">
        <v>3849</v>
      </c>
      <c r="I618" s="60"/>
      <c r="J618" t="s">
        <v>5121</v>
      </c>
      <c r="K618" s="60" t="s">
        <v>5122</v>
      </c>
      <c r="L618" t="b">
        <v>0</v>
      </c>
      <c r="M618" t="s">
        <v>3828</v>
      </c>
      <c r="N618" s="60" t="s">
        <v>5123</v>
      </c>
      <c r="O618" s="60" t="s">
        <v>3828</v>
      </c>
      <c r="P618" s="60" t="s">
        <v>3828</v>
      </c>
      <c r="Q618" s="60" t="s">
        <v>3828</v>
      </c>
      <c r="R618" s="60" t="s">
        <v>3828</v>
      </c>
      <c r="S618" s="60" t="s">
        <v>3828</v>
      </c>
      <c r="T618" t="s">
        <v>3828</v>
      </c>
    </row>
    <row r="619" spans="1:20" ht="409.6" x14ac:dyDescent="0.2">
      <c r="A619" t="s">
        <v>3826</v>
      </c>
      <c r="B619" t="s">
        <v>3827</v>
      </c>
      <c r="C619" s="60" t="s">
        <v>5124</v>
      </c>
      <c r="D619" s="62" t="s">
        <v>5125</v>
      </c>
      <c r="E619" t="s">
        <v>5126</v>
      </c>
      <c r="F619" t="s">
        <v>3919</v>
      </c>
      <c r="G619" t="s">
        <v>2111</v>
      </c>
      <c r="H619" s="60" t="s">
        <v>4980</v>
      </c>
      <c r="I619" s="60" t="s">
        <v>5127</v>
      </c>
      <c r="J619" t="s">
        <v>3459</v>
      </c>
      <c r="K619" s="60" t="s">
        <v>3828</v>
      </c>
      <c r="L619" t="b">
        <v>0</v>
      </c>
      <c r="M619" t="s">
        <v>3828</v>
      </c>
      <c r="N619" s="60" t="s">
        <v>5128</v>
      </c>
      <c r="O619" s="60" t="s">
        <v>3828</v>
      </c>
      <c r="P619" s="60" t="s">
        <v>3828</v>
      </c>
      <c r="Q619" s="60" t="s">
        <v>3828</v>
      </c>
      <c r="R619" s="60" t="s">
        <v>3828</v>
      </c>
      <c r="S619" s="60" t="s">
        <v>3828</v>
      </c>
      <c r="T619" t="s">
        <v>3828</v>
      </c>
    </row>
    <row r="620" spans="1:20" ht="238" x14ac:dyDescent="0.2">
      <c r="A620" t="s">
        <v>3829</v>
      </c>
      <c r="B620" t="s">
        <v>3830</v>
      </c>
      <c r="C620" s="60" t="s">
        <v>5129</v>
      </c>
      <c r="D620" s="62" t="s">
        <v>5130</v>
      </c>
      <c r="E620" t="s">
        <v>5076</v>
      </c>
      <c r="F620" t="s">
        <v>3872</v>
      </c>
      <c r="G620" t="s">
        <v>2111</v>
      </c>
      <c r="H620" s="60" t="s">
        <v>4032</v>
      </c>
      <c r="I620" s="60"/>
      <c r="J620" t="s">
        <v>5131</v>
      </c>
      <c r="K620" s="60" t="s">
        <v>418</v>
      </c>
      <c r="L620" t="b">
        <v>0</v>
      </c>
      <c r="M620" t="s">
        <v>3828</v>
      </c>
      <c r="N620" s="60" t="s">
        <v>5132</v>
      </c>
      <c r="O620" s="60" t="s">
        <v>3828</v>
      </c>
      <c r="P620" s="60" t="s">
        <v>3828</v>
      </c>
      <c r="Q620" s="60" t="s">
        <v>3828</v>
      </c>
      <c r="R620" s="60" t="s">
        <v>3828</v>
      </c>
      <c r="S620" s="60" t="s">
        <v>3828</v>
      </c>
      <c r="T620" t="b">
        <v>0</v>
      </c>
    </row>
    <row r="621" spans="1:20" ht="289" x14ac:dyDescent="0.2">
      <c r="A621" t="s">
        <v>3831</v>
      </c>
      <c r="B621" t="s">
        <v>3832</v>
      </c>
      <c r="C621" s="60" t="s">
        <v>5133</v>
      </c>
      <c r="D621" s="62" t="s">
        <v>5134</v>
      </c>
      <c r="E621" t="s">
        <v>5135</v>
      </c>
      <c r="F621" t="s">
        <v>3891</v>
      </c>
      <c r="G621" t="s">
        <v>2111</v>
      </c>
      <c r="H621" s="60" t="s">
        <v>3886</v>
      </c>
      <c r="I621" s="60"/>
      <c r="J621" t="s">
        <v>3847</v>
      </c>
      <c r="K621" s="60" t="s">
        <v>3833</v>
      </c>
      <c r="L621" t="b">
        <v>0</v>
      </c>
      <c r="M621" t="s">
        <v>3828</v>
      </c>
      <c r="N621" s="60" t="s">
        <v>2806</v>
      </c>
      <c r="O621" s="60" t="s">
        <v>3828</v>
      </c>
      <c r="P621" s="60" t="s">
        <v>3828</v>
      </c>
      <c r="Q621" s="60" t="s">
        <v>3828</v>
      </c>
      <c r="R621" s="60" t="s">
        <v>3828</v>
      </c>
      <c r="S621" s="60" t="s">
        <v>3828</v>
      </c>
      <c r="T621" t="s">
        <v>3828</v>
      </c>
    </row>
    <row r="622" spans="1:20" ht="289" x14ac:dyDescent="0.2">
      <c r="A622" t="s">
        <v>3834</v>
      </c>
      <c r="B622" t="s">
        <v>3835</v>
      </c>
      <c r="C622" s="60" t="s">
        <v>5136</v>
      </c>
      <c r="D622" s="62" t="s">
        <v>5137</v>
      </c>
      <c r="E622" t="s">
        <v>5138</v>
      </c>
      <c r="F622" t="s">
        <v>4745</v>
      </c>
      <c r="G622" t="s">
        <v>2111</v>
      </c>
      <c r="H622" s="60" t="s">
        <v>4326</v>
      </c>
      <c r="I622" s="60" t="s">
        <v>5139</v>
      </c>
      <c r="J622" t="s">
        <v>4227</v>
      </c>
      <c r="K622" s="60" t="s">
        <v>3783</v>
      </c>
      <c r="L622" t="b">
        <v>0</v>
      </c>
      <c r="M622" t="s">
        <v>3828</v>
      </c>
      <c r="N622" s="60" t="s">
        <v>5140</v>
      </c>
      <c r="O622" s="60" t="s">
        <v>3828</v>
      </c>
      <c r="P622" s="60" t="s">
        <v>3828</v>
      </c>
      <c r="Q622" s="60" t="s">
        <v>3828</v>
      </c>
      <c r="R622" s="60" t="s">
        <v>3828</v>
      </c>
      <c r="S622" s="60" t="s">
        <v>3828</v>
      </c>
      <c r="T622" t="s">
        <v>3828</v>
      </c>
    </row>
    <row r="623" spans="1:20" ht="255" x14ac:dyDescent="0.2">
      <c r="A623" t="s">
        <v>3836</v>
      </c>
      <c r="B623" t="s">
        <v>3837</v>
      </c>
      <c r="C623" s="60" t="s">
        <v>5141</v>
      </c>
      <c r="D623" s="62" t="s">
        <v>5142</v>
      </c>
      <c r="E623" t="s">
        <v>4022</v>
      </c>
      <c r="F623" t="s">
        <v>4745</v>
      </c>
      <c r="G623" t="s">
        <v>2111</v>
      </c>
      <c r="H623" s="60" t="s">
        <v>3886</v>
      </c>
      <c r="I623" s="60"/>
      <c r="J623" t="s">
        <v>3924</v>
      </c>
      <c r="K623" s="60" t="s">
        <v>3838</v>
      </c>
      <c r="L623" t="b">
        <v>0</v>
      </c>
      <c r="M623" t="s">
        <v>3828</v>
      </c>
      <c r="N623" s="60" t="s">
        <v>5143</v>
      </c>
      <c r="O623" s="60" t="s">
        <v>3828</v>
      </c>
      <c r="P623" s="60" t="s">
        <v>3828</v>
      </c>
      <c r="Q623" s="60" t="s">
        <v>3828</v>
      </c>
      <c r="R623" s="60" t="s">
        <v>3828</v>
      </c>
      <c r="S623" s="60" t="s">
        <v>3828</v>
      </c>
      <c r="T623" t="s">
        <v>3828</v>
      </c>
    </row>
    <row r="624" spans="1:20" ht="409.6" x14ac:dyDescent="0.2">
      <c r="A624" t="s">
        <v>3839</v>
      </c>
      <c r="B624" t="s">
        <v>3840</v>
      </c>
      <c r="C624" s="60" t="s">
        <v>5144</v>
      </c>
      <c r="D624" s="62" t="s">
        <v>5145</v>
      </c>
      <c r="E624" t="s">
        <v>5146</v>
      </c>
      <c r="F624" t="s">
        <v>4745</v>
      </c>
      <c r="G624" t="s">
        <v>2111</v>
      </c>
      <c r="H624" s="60" t="s">
        <v>3881</v>
      </c>
      <c r="I624" s="60"/>
      <c r="J624" t="s">
        <v>4582</v>
      </c>
      <c r="K624" s="60" t="s">
        <v>227</v>
      </c>
      <c r="L624" t="b">
        <v>0</v>
      </c>
      <c r="M624" t="s">
        <v>3828</v>
      </c>
      <c r="N624" s="60" t="s">
        <v>5147</v>
      </c>
      <c r="O624" s="60" t="s">
        <v>3828</v>
      </c>
      <c r="P624" s="60" t="s">
        <v>3828</v>
      </c>
      <c r="Q624" s="60" t="s">
        <v>3828</v>
      </c>
      <c r="R624" s="60" t="s">
        <v>3828</v>
      </c>
      <c r="S624" s="60" t="s">
        <v>3828</v>
      </c>
      <c r="T624" t="s">
        <v>3828</v>
      </c>
    </row>
    <row r="625" spans="1:20" ht="388" x14ac:dyDescent="0.2">
      <c r="A625" t="s">
        <v>3841</v>
      </c>
      <c r="B625" t="s">
        <v>3842</v>
      </c>
      <c r="C625" s="60" t="s">
        <v>5148</v>
      </c>
      <c r="D625" s="62" t="s">
        <v>5149</v>
      </c>
      <c r="E625" t="s">
        <v>5150</v>
      </c>
      <c r="F625" t="s">
        <v>4745</v>
      </c>
      <c r="G625" t="s">
        <v>2111</v>
      </c>
      <c r="H625" s="60" t="s">
        <v>4485</v>
      </c>
      <c r="I625" s="60"/>
      <c r="J625" t="s">
        <v>4582</v>
      </c>
      <c r="K625" s="60" t="s">
        <v>227</v>
      </c>
      <c r="L625" t="b">
        <v>0</v>
      </c>
      <c r="M625" t="s">
        <v>3828</v>
      </c>
      <c r="N625" s="60" t="s">
        <v>5151</v>
      </c>
      <c r="O625" s="60" t="s">
        <v>3828</v>
      </c>
      <c r="P625" s="60" t="s">
        <v>3828</v>
      </c>
      <c r="Q625" s="60" t="s">
        <v>3828</v>
      </c>
      <c r="R625" s="60" t="s">
        <v>3828</v>
      </c>
      <c r="S625" s="60" t="s">
        <v>2883</v>
      </c>
      <c r="T625" t="s">
        <v>3828</v>
      </c>
    </row>
    <row r="626" spans="1:20" ht="356" x14ac:dyDescent="0.2">
      <c r="A626" t="s">
        <v>3843</v>
      </c>
      <c r="B626" t="s">
        <v>3844</v>
      </c>
      <c r="C626" s="60" t="s">
        <v>5152</v>
      </c>
      <c r="D626" s="62" t="s">
        <v>5153</v>
      </c>
      <c r="E626" t="s">
        <v>5154</v>
      </c>
      <c r="F626" t="s">
        <v>3880</v>
      </c>
      <c r="G626" t="s">
        <v>2111</v>
      </c>
      <c r="H626" s="60" t="s">
        <v>5155</v>
      </c>
      <c r="I626" s="60"/>
      <c r="J626" t="s">
        <v>3847</v>
      </c>
      <c r="K626" s="60" t="s">
        <v>3845</v>
      </c>
      <c r="L626" t="b">
        <v>0</v>
      </c>
      <c r="M626" t="s">
        <v>3828</v>
      </c>
      <c r="N626" s="60" t="s">
        <v>3828</v>
      </c>
      <c r="O626" s="60" t="s">
        <v>3828</v>
      </c>
      <c r="P626" s="60" t="s">
        <v>3828</v>
      </c>
      <c r="Q626" s="60" t="s">
        <v>3828</v>
      </c>
      <c r="R626" s="60" t="s">
        <v>3828</v>
      </c>
      <c r="S626" s="60" t="s">
        <v>3828</v>
      </c>
      <c r="T626" t="s">
        <v>3828</v>
      </c>
    </row>
  </sheetData>
  <autoFilter ref="A1:T567" xr:uid="{00000000-0001-0000-0000-000000000000}">
    <sortState xmlns:xlrd2="http://schemas.microsoft.com/office/spreadsheetml/2017/richdata2" ref="A2:T567">
      <sortCondition ref="A1:A567"/>
    </sortState>
  </autoFilter>
  <hyperlinks>
    <hyperlink ref="D2" r:id="rId1" xr:uid="{84D23DE7-1FCF-3643-8C91-88D02F2059F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C4806-42DF-D744-AC71-7B6F749F8478}">
  <dimension ref="A1:AV28"/>
  <sheetViews>
    <sheetView topLeftCell="A9" workbookViewId="0">
      <selection activeCell="J29" sqref="J29"/>
    </sheetView>
  </sheetViews>
  <sheetFormatPr baseColWidth="10" defaultColWidth="11" defaultRowHeight="16" x14ac:dyDescent="0.2"/>
  <cols>
    <col min="1" max="1" width="22.5" customWidth="1"/>
    <col min="2" max="2" width="25.6640625" customWidth="1"/>
    <col min="3" max="3" width="60" customWidth="1"/>
  </cols>
  <sheetData>
    <row r="1" spans="1:48" x14ac:dyDescent="0.2">
      <c r="B1" t="s">
        <v>3715</v>
      </c>
      <c r="C1" t="s">
        <v>3716</v>
      </c>
      <c r="D1" t="s">
        <v>3717</v>
      </c>
    </row>
    <row r="2" spans="1:48" x14ac:dyDescent="0.2">
      <c r="A2" t="s">
        <v>3718</v>
      </c>
      <c r="B2" t="s">
        <v>3719</v>
      </c>
      <c r="C2" t="s">
        <v>3720</v>
      </c>
      <c r="D2">
        <v>0</v>
      </c>
      <c r="I2" t="s">
        <v>3721</v>
      </c>
      <c r="J2">
        <f>1</f>
        <v>1</v>
      </c>
    </row>
    <row r="3" spans="1:48" x14ac:dyDescent="0.2">
      <c r="B3" t="s">
        <v>3722</v>
      </c>
      <c r="C3" t="s">
        <v>3723</v>
      </c>
      <c r="D3">
        <v>55</v>
      </c>
      <c r="I3" t="s">
        <v>3724</v>
      </c>
      <c r="J3">
        <f>J2/D6*(D5-D4)/(D3-D2)</f>
        <v>0.90909090909090906</v>
      </c>
    </row>
    <row r="4" spans="1:48" x14ac:dyDescent="0.2">
      <c r="B4" t="s">
        <v>3725</v>
      </c>
      <c r="C4" t="s">
        <v>3726</v>
      </c>
      <c r="D4">
        <v>0</v>
      </c>
      <c r="I4" t="s">
        <v>3727</v>
      </c>
      <c r="J4">
        <f>J2/(J3+J2)</f>
        <v>0.52380952380952384</v>
      </c>
      <c r="AV4" t="s">
        <v>3728</v>
      </c>
    </row>
    <row r="5" spans="1:48" x14ac:dyDescent="0.2">
      <c r="B5" t="s">
        <v>3729</v>
      </c>
      <c r="C5" t="s">
        <v>3730</v>
      </c>
      <c r="D5">
        <v>100</v>
      </c>
      <c r="I5" t="s">
        <v>3731</v>
      </c>
      <c r="J5">
        <f>J3/(J3+J2)</f>
        <v>0.47619047619047616</v>
      </c>
    </row>
    <row r="6" spans="1:48" x14ac:dyDescent="0.2">
      <c r="B6" t="s">
        <v>3732</v>
      </c>
      <c r="D6">
        <v>2</v>
      </c>
    </row>
    <row r="8" spans="1:48" x14ac:dyDescent="0.2">
      <c r="A8" t="s">
        <v>3733</v>
      </c>
      <c r="B8" t="s">
        <v>3734</v>
      </c>
      <c r="D8">
        <v>0</v>
      </c>
      <c r="I8" t="s">
        <v>3735</v>
      </c>
      <c r="J8">
        <f>1</f>
        <v>1</v>
      </c>
    </row>
    <row r="9" spans="1:48" x14ac:dyDescent="0.2">
      <c r="B9" t="s">
        <v>3736</v>
      </c>
      <c r="D9">
        <v>10</v>
      </c>
      <c r="I9" t="s">
        <v>3737</v>
      </c>
      <c r="J9">
        <f>J8/D12*(D11-D10)/(D9-D8)</f>
        <v>1</v>
      </c>
    </row>
    <row r="10" spans="1:48" x14ac:dyDescent="0.2">
      <c r="B10" t="s">
        <v>3738</v>
      </c>
      <c r="D10">
        <v>0</v>
      </c>
      <c r="I10" t="s">
        <v>3739</v>
      </c>
      <c r="J10">
        <f>J8/(J9+J8)</f>
        <v>0.5</v>
      </c>
    </row>
    <row r="11" spans="1:48" x14ac:dyDescent="0.2">
      <c r="B11" t="s">
        <v>3740</v>
      </c>
      <c r="D11">
        <v>10</v>
      </c>
      <c r="I11" t="s">
        <v>3741</v>
      </c>
      <c r="J11">
        <f>J9/(J9+J8)</f>
        <v>0.5</v>
      </c>
    </row>
    <row r="12" spans="1:48" x14ac:dyDescent="0.2">
      <c r="B12" t="s">
        <v>3742</v>
      </c>
      <c r="D12">
        <v>1</v>
      </c>
    </row>
    <row r="14" spans="1:48" x14ac:dyDescent="0.2">
      <c r="A14" t="s">
        <v>18</v>
      </c>
      <c r="B14" t="s">
        <v>3743</v>
      </c>
      <c r="D14" s="38">
        <v>44370</v>
      </c>
    </row>
    <row r="15" spans="1:48" x14ac:dyDescent="0.2">
      <c r="B15" t="s">
        <v>3744</v>
      </c>
      <c r="D15">
        <v>365</v>
      </c>
    </row>
    <row r="16" spans="1:48" x14ac:dyDescent="0.2">
      <c r="B16" t="s">
        <v>3745</v>
      </c>
      <c r="D16">
        <v>365</v>
      </c>
    </row>
    <row r="17" spans="1:10" x14ac:dyDescent="0.2">
      <c r="B17" t="s">
        <v>3746</v>
      </c>
      <c r="D17">
        <v>0.5</v>
      </c>
    </row>
    <row r="19" spans="1:10" x14ac:dyDescent="0.2">
      <c r="A19" t="s">
        <v>3747</v>
      </c>
      <c r="B19" t="s">
        <v>3748</v>
      </c>
      <c r="D19">
        <v>0</v>
      </c>
      <c r="I19" t="s">
        <v>3749</v>
      </c>
      <c r="J19">
        <f>1</f>
        <v>1</v>
      </c>
    </row>
    <row r="20" spans="1:10" x14ac:dyDescent="0.2">
      <c r="B20" t="s">
        <v>3750</v>
      </c>
      <c r="D20">
        <v>3</v>
      </c>
      <c r="I20" t="s">
        <v>3751</v>
      </c>
      <c r="J20">
        <f>J19/D23*(D22-D21)/(D20-D19)</f>
        <v>2.3333333333333335</v>
      </c>
    </row>
    <row r="21" spans="1:10" x14ac:dyDescent="0.2">
      <c r="B21" t="s">
        <v>3752</v>
      </c>
      <c r="D21">
        <v>0</v>
      </c>
      <c r="I21" t="s">
        <v>3753</v>
      </c>
      <c r="J21">
        <f>J19/(J19+J20)</f>
        <v>0.3</v>
      </c>
    </row>
    <row r="22" spans="1:10" x14ac:dyDescent="0.2">
      <c r="B22" t="s">
        <v>3754</v>
      </c>
      <c r="D22">
        <v>21</v>
      </c>
      <c r="I22" t="s">
        <v>3755</v>
      </c>
      <c r="J22">
        <f>J20/(J19+J20)</f>
        <v>0.70000000000000007</v>
      </c>
    </row>
    <row r="23" spans="1:10" x14ac:dyDescent="0.2">
      <c r="B23" t="s">
        <v>3756</v>
      </c>
      <c r="D23">
        <v>3</v>
      </c>
    </row>
    <row r="25" spans="1:10" x14ac:dyDescent="0.2">
      <c r="A25" t="s">
        <v>3757</v>
      </c>
      <c r="B25" t="s">
        <v>3751</v>
      </c>
      <c r="D25">
        <v>1</v>
      </c>
      <c r="I25" t="s">
        <v>3755</v>
      </c>
      <c r="J25">
        <f>D25/(SUM($D$25:$D$28))</f>
        <v>0.5</v>
      </c>
    </row>
    <row r="26" spans="1:10" x14ac:dyDescent="0.2">
      <c r="B26" t="s">
        <v>3749</v>
      </c>
      <c r="D26">
        <v>0</v>
      </c>
      <c r="I26" t="s">
        <v>3753</v>
      </c>
      <c r="J26">
        <f>D26/(SUM($D$25:$D$28))</f>
        <v>0</v>
      </c>
    </row>
    <row r="27" spans="1:10" x14ac:dyDescent="0.2">
      <c r="B27" t="s">
        <v>3758</v>
      </c>
      <c r="C27" t="s">
        <v>3759</v>
      </c>
      <c r="D27">
        <v>1</v>
      </c>
      <c r="I27" t="s">
        <v>3760</v>
      </c>
      <c r="J27">
        <f>D27/(SUM($D$25:$D$28))</f>
        <v>0.5</v>
      </c>
    </row>
    <row r="28" spans="1:10" x14ac:dyDescent="0.2">
      <c r="B28" t="s">
        <v>3761</v>
      </c>
      <c r="C28" t="s">
        <v>3762</v>
      </c>
      <c r="D28">
        <v>0</v>
      </c>
      <c r="I28" t="s">
        <v>3763</v>
      </c>
      <c r="J28">
        <f>D28/(SUM($D$25:$D$28))</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D919-1184-477D-A5B6-1D8C8A6A9A31}">
  <dimension ref="A1"/>
  <sheetViews>
    <sheetView workbookViewId="0">
      <selection activeCell="A2" sqref="A2"/>
    </sheetView>
  </sheetViews>
  <sheetFormatPr baseColWidth="10" defaultColWidth="8.83203125" defaultRowHeight="16" x14ac:dyDescent="0.2"/>
  <sheetData>
    <row r="1" spans="1:1" x14ac:dyDescent="0.2">
      <c r="A1">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F9CA2C931407438EFF90C87B8709EF" ma:contentTypeVersion="10" ma:contentTypeDescription="Create a new document." ma:contentTypeScope="" ma:versionID="79085bf53ecd156cbc564b9c5c36fce7">
  <xsd:schema xmlns:xsd="http://www.w3.org/2001/XMLSchema" xmlns:xs="http://www.w3.org/2001/XMLSchema" xmlns:p="http://schemas.microsoft.com/office/2006/metadata/properties" xmlns:ns2="be73663c-8105-4af6-a61c-47faa432744b" xmlns:ns3="4c622557-c38d-4062-b649-92ea36d3df87" targetNamespace="http://schemas.microsoft.com/office/2006/metadata/properties" ma:root="true" ma:fieldsID="da0383f9a0dcbae71ef1676808d29807" ns2:_="" ns3:_="">
    <xsd:import namespace="be73663c-8105-4af6-a61c-47faa432744b"/>
    <xsd:import namespace="4c622557-c38d-4062-b649-92ea36d3df8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73663c-8105-4af6-a61c-47faa4327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622557-c38d-4062-b649-92ea36d3df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C36EFA-8AED-4742-9CEF-8A70F9617A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73663c-8105-4af6-a61c-47faa432744b"/>
    <ds:schemaRef ds:uri="4c622557-c38d-4062-b649-92ea36d3df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89E003-E3FB-401B-8760-D14599C1D5A9}">
  <ds:schemaRefs>
    <ds:schemaRef ds:uri="http://schemas.microsoft.com/sharepoint/v3/contenttype/forms"/>
  </ds:schemaRefs>
</ds:datastoreItem>
</file>

<file path=customXml/itemProps3.xml><?xml version="1.0" encoding="utf-8"?>
<ds:datastoreItem xmlns:ds="http://schemas.openxmlformats.org/officeDocument/2006/customXml" ds:itemID="{581AAC2E-03C4-480A-96B4-5396597FA94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TOP 10 TECHNIQUES</vt:lpstr>
      <vt:lpstr>Methodology</vt:lpstr>
      <vt:lpstr>Score</vt:lpstr>
      <vt:lpstr>techniques</vt:lpstr>
      <vt:lpstr>parameters</vt:lpstr>
      <vt:lpstr>Current Version of ATT&amp;CK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Jackie Lasky</cp:lastModifiedBy>
  <cp:revision/>
  <dcterms:created xsi:type="dcterms:W3CDTF">2022-01-13T14:59:20Z</dcterms:created>
  <dcterms:modified xsi:type="dcterms:W3CDTF">2024-03-28T21:59:28Z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0x01010038F9CA2C931407438EFF90C87B8709EF</vt:lpwstr>
  </property>
</Properties>
</file>