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tallineprojects-my.sharepoint.com/personal/martin_metallineafrica_com/Documents/Desktop/"/>
    </mc:Choice>
  </mc:AlternateContent>
  <xr:revisionPtr revIDLastSave="227" documentId="8_{70ADF4AC-09E3-40C8-BB13-854B627D8165}" xr6:coauthVersionLast="47" xr6:coauthVersionMax="47" xr10:uidLastSave="{953018DB-8A91-40A1-9E07-F2286EFDFDE3}"/>
  <bookViews>
    <workbookView xWindow="-108" yWindow="-108" windowWidth="23256" windowHeight="12576" activeTab="2" xr2:uid="{34795968-9928-4E2A-B600-CC8D083BBB8C}"/>
  </bookViews>
  <sheets>
    <sheet name="Input Info" sheetId="5" r:id="rId1"/>
    <sheet name="Order Info " sheetId="4" r:id="rId2"/>
    <sheet name="RCM to Richardsba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4" l="1"/>
  <c r="C33" i="4"/>
  <c r="E13" i="1"/>
  <c r="F13" i="1" s="1"/>
  <c r="E12" i="1"/>
  <c r="F12" i="1" s="1"/>
  <c r="D12" i="1" s="1"/>
  <c r="C48" i="4"/>
  <c r="C20" i="4"/>
  <c r="C27" i="4"/>
  <c r="C28" i="4" s="1"/>
  <c r="C30" i="4" s="1"/>
  <c r="D17" i="1"/>
  <c r="F28" i="1"/>
  <c r="F29" i="1" s="1"/>
  <c r="F32" i="1" s="1"/>
  <c r="F22" i="1"/>
  <c r="D22" i="1" s="1"/>
  <c r="F21" i="1"/>
  <c r="D21" i="1" s="1"/>
  <c r="F20" i="1"/>
  <c r="D20" i="1" s="1"/>
  <c r="F18" i="1"/>
  <c r="D18" i="1" s="1"/>
  <c r="C7" i="1"/>
  <c r="E19" i="1" s="1"/>
  <c r="F19" i="1" s="1"/>
  <c r="C5" i="1"/>
  <c r="D16" i="1"/>
  <c r="D15" i="1"/>
  <c r="E15" i="1" s="1"/>
  <c r="F15" i="1" s="1"/>
  <c r="D14" i="1"/>
  <c r="D26" i="1" l="1"/>
  <c r="D29" i="1" s="1"/>
  <c r="D32" i="1" s="1"/>
  <c r="D34" i="1" s="1"/>
  <c r="C39" i="4" s="1"/>
  <c r="C37" i="4"/>
  <c r="E23" i="1"/>
  <c r="F23" i="1" s="1"/>
  <c r="E28" i="1"/>
  <c r="E29" i="1" s="1"/>
  <c r="E32" i="1" s="1"/>
  <c r="E16" i="1"/>
  <c r="F16" i="1" s="1"/>
  <c r="E17" i="1"/>
  <c r="E14" i="1"/>
  <c r="F14" i="1" s="1"/>
  <c r="D13" i="1"/>
  <c r="F17" i="1" l="1"/>
  <c r="F25" i="1" s="1"/>
  <c r="F31" i="1" s="1"/>
  <c r="F33" i="1" s="1"/>
  <c r="E25" i="1"/>
  <c r="E31" i="1" s="1"/>
  <c r="E33" i="1" s="1"/>
  <c r="D25" i="1" l="1"/>
  <c r="D31" i="1" l="1"/>
  <c r="D33" i="1" s="1"/>
  <c r="D35" i="1"/>
  <c r="C36" i="4" s="1"/>
  <c r="C40" i="4" s="1"/>
</calcChain>
</file>

<file path=xl/sharedStrings.xml><?xml version="1.0" encoding="utf-8"?>
<sst xmlns="http://schemas.openxmlformats.org/spreadsheetml/2006/main" count="140" uniqueCount="122">
  <si>
    <t>Loading Point</t>
  </si>
  <si>
    <t>Offloading Point</t>
  </si>
  <si>
    <t>One Way KM</t>
  </si>
  <si>
    <t>Round Trip Km</t>
  </si>
  <si>
    <t>Trips per week</t>
  </si>
  <si>
    <t>Trips per Month</t>
  </si>
  <si>
    <t>Fuel Consumption (km/l)</t>
  </si>
  <si>
    <t>Trailers Cost</t>
  </si>
  <si>
    <t>Maintenance Tyres</t>
  </si>
  <si>
    <t>Maintenance Horse</t>
  </si>
  <si>
    <t>Maintenance Trailer</t>
  </si>
  <si>
    <t>Diesel KM</t>
  </si>
  <si>
    <t>Driver cost</t>
  </si>
  <si>
    <t>Tolls one way</t>
  </si>
  <si>
    <t>Insurance</t>
  </si>
  <si>
    <t>Licences</t>
  </si>
  <si>
    <t>Tracking</t>
  </si>
  <si>
    <t>Washbay cost</t>
  </si>
  <si>
    <t>Total Cost / trip</t>
  </si>
  <si>
    <t>Horse Cost</t>
  </si>
  <si>
    <t>RCM</t>
  </si>
  <si>
    <t>Costs</t>
  </si>
  <si>
    <t>Cost per trip</t>
  </si>
  <si>
    <t xml:space="preserve">Monthly </t>
  </si>
  <si>
    <t>Weekly</t>
  </si>
  <si>
    <t>Comments</t>
  </si>
  <si>
    <t>Load weight</t>
  </si>
  <si>
    <t>Total Rate</t>
  </si>
  <si>
    <t>Profit / Loss</t>
  </si>
  <si>
    <t>4 Yrs (48 Months)</t>
  </si>
  <si>
    <t>RICHARDSBAY</t>
  </si>
  <si>
    <t>Tonnage</t>
  </si>
  <si>
    <t>Collection Point</t>
  </si>
  <si>
    <t>Delivery Point</t>
  </si>
  <si>
    <t>Distance to HUB</t>
  </si>
  <si>
    <t>Operational Hours</t>
  </si>
  <si>
    <t>Test Buy Rate</t>
  </si>
  <si>
    <t>Test Rate CPK</t>
  </si>
  <si>
    <t>Performance Check</t>
  </si>
  <si>
    <t xml:space="preserve">RCM </t>
  </si>
  <si>
    <t>Richardsbay</t>
  </si>
  <si>
    <t>Tonnage per day</t>
  </si>
  <si>
    <t>Operational Issues Loading</t>
  </si>
  <si>
    <t>Operational Issues Offloading</t>
  </si>
  <si>
    <t>No</t>
  </si>
  <si>
    <t>Delivery date</t>
  </si>
  <si>
    <t>Collection date</t>
  </si>
  <si>
    <t>Trucks per day</t>
  </si>
  <si>
    <t>Mine to Hub to Offloading - Yes / No</t>
  </si>
  <si>
    <t>Time Frame - (Days)</t>
  </si>
  <si>
    <t>24 Hours</t>
  </si>
  <si>
    <t>1 Weigbridge - In / Out</t>
  </si>
  <si>
    <t>Tonnage per truck</t>
  </si>
  <si>
    <t>CPK needed to cover cost</t>
  </si>
  <si>
    <t>Actual CPK</t>
  </si>
  <si>
    <t>Diatance to PORT</t>
  </si>
  <si>
    <t>Distances Mine vs Hub vs Offloading Point</t>
  </si>
  <si>
    <t>Loading &amp; Offloading Points Info</t>
  </si>
  <si>
    <t>CPK information</t>
  </si>
  <si>
    <t>CPK - Cost Cover</t>
  </si>
  <si>
    <t>Transporter Info</t>
  </si>
  <si>
    <t>Other Market Intel</t>
  </si>
  <si>
    <t>Is cargo urgent to be moved - Yes / No</t>
  </si>
  <si>
    <t>Yes</t>
  </si>
  <si>
    <t>Are there other Parcels from same area?</t>
  </si>
  <si>
    <t>What rates are being paid from same area?</t>
  </si>
  <si>
    <t>What transporters are loading from these areas?</t>
  </si>
  <si>
    <t>Required Tonnage to be loaded as per Client per day</t>
  </si>
  <si>
    <t>Loading point can only load 40 trucks a day</t>
  </si>
  <si>
    <t>R580 to 620</t>
  </si>
  <si>
    <t>UAA, Reinhardts, SSS, African Haul</t>
  </si>
  <si>
    <t>Rate offered</t>
  </si>
  <si>
    <t>Test Total Rate</t>
  </si>
  <si>
    <t>Congestion on N2</t>
  </si>
  <si>
    <t>Port Entrance Congestion if Multiple orders are running</t>
  </si>
  <si>
    <t>Chrome space to offload also limited - 5 trucks per client</t>
  </si>
  <si>
    <t xml:space="preserve">Staging area at Shincel </t>
  </si>
  <si>
    <t>Profit made on test CPK</t>
  </si>
  <si>
    <t>EXAMPLE</t>
  </si>
  <si>
    <t>ABC</t>
  </si>
  <si>
    <t>DEF</t>
  </si>
  <si>
    <t>GHJ</t>
  </si>
  <si>
    <t>KLM</t>
  </si>
  <si>
    <t>NOP</t>
  </si>
  <si>
    <t>Average Rate</t>
  </si>
  <si>
    <t>Rate Received from Transporters</t>
  </si>
  <si>
    <t>What capacity will be secured with Test Rate / CPK?</t>
  </si>
  <si>
    <t xml:space="preserve">Out Weighbridge - giving system issues </t>
  </si>
  <si>
    <t>Trucks per day as per Clients load plan</t>
  </si>
  <si>
    <t>Will cargo need to be shuttled?</t>
  </si>
  <si>
    <t>Are there return loads?</t>
  </si>
  <si>
    <t>Unit</t>
  </si>
  <si>
    <t>Rate can be changed as wish and it will pull through across the board</t>
  </si>
  <si>
    <t>Loading point</t>
  </si>
  <si>
    <t>offloading point</t>
  </si>
  <si>
    <t>tonnage</t>
  </si>
  <si>
    <t>commodity</t>
  </si>
  <si>
    <t>crossborder - yes/no</t>
  </si>
  <si>
    <t>product avail</t>
  </si>
  <si>
    <t>last date of delivery</t>
  </si>
  <si>
    <t>operational hours</t>
  </si>
  <si>
    <t>Whats needed from Marketing</t>
  </si>
  <si>
    <t>inductions / shuttle drivers</t>
  </si>
  <si>
    <t>Project Info</t>
  </si>
  <si>
    <t>Customer name</t>
  </si>
  <si>
    <t>Commodity</t>
  </si>
  <si>
    <t xml:space="preserve">Collection </t>
  </si>
  <si>
    <t>Delivery point</t>
  </si>
  <si>
    <t>Order tonnage</t>
  </si>
  <si>
    <t xml:space="preserve">Start date </t>
  </si>
  <si>
    <t>End date</t>
  </si>
  <si>
    <t>Timeframe</t>
  </si>
  <si>
    <t>Collection point info</t>
  </si>
  <si>
    <t>Start time</t>
  </si>
  <si>
    <t>Close time</t>
  </si>
  <si>
    <t>Inductions Yes / No</t>
  </si>
  <si>
    <t>Operating Hours</t>
  </si>
  <si>
    <t>Challenges at site</t>
  </si>
  <si>
    <t>Safety file Yes / No</t>
  </si>
  <si>
    <t>Loading Capacity (Trucks per day)</t>
  </si>
  <si>
    <t>Average TAT</t>
  </si>
  <si>
    <t>Offloading Capacity (Trucks 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</si>
</sst>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#,##0.00"/>
    <numFmt numFmtId="165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 val="double"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darkDown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9" xfId="0" applyBorder="1"/>
    <xf numFmtId="164" fontId="0" fillId="0" borderId="9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165" fontId="0" fillId="0" borderId="4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4" borderId="1" xfId="0" applyFill="1" applyBorder="1"/>
    <xf numFmtId="164" fontId="0" fillId="4" borderId="3" xfId="0" applyNumberForma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98AE-E020-4762-AA83-7B14A3CE02D1}">
  <dimension ref="B2:D41"/>
  <sheetViews>
    <sheetView topLeftCell="A19" workbookViewId="0">
      <selection activeCell="C30" sqref="C30"/>
    </sheetView>
  </sheetViews>
  <sheetFormatPr defaultRowHeight="14.4" x14ac:dyDescent="0.3"/>
  <cols>
    <col min="2" max="2" width="25.109375" bestFit="1" customWidth="1"/>
    <col min="3" max="3" width="21.88671875" bestFit="1" customWidth="1"/>
    <col min="4" max="4" width="14.21875" bestFit="1" customWidth="1"/>
  </cols>
  <sheetData>
    <row r="2" spans="2:3" x14ac:dyDescent="0.3">
      <c r="B2" t="s">
        <v>101</v>
      </c>
    </row>
    <row r="3" spans="2:3" x14ac:dyDescent="0.3">
      <c r="B3" t="s">
        <v>93</v>
      </c>
    </row>
    <row r="4" spans="2:3" x14ac:dyDescent="0.3">
      <c r="B4" t="s">
        <v>94</v>
      </c>
    </row>
    <row r="5" spans="2:3" x14ac:dyDescent="0.3">
      <c r="B5" t="s">
        <v>95</v>
      </c>
    </row>
    <row r="6" spans="2:3" x14ac:dyDescent="0.3">
      <c r="B6" t="s">
        <v>96</v>
      </c>
    </row>
    <row r="7" spans="2:3" x14ac:dyDescent="0.3">
      <c r="B7" t="s">
        <v>97</v>
      </c>
    </row>
    <row r="8" spans="2:3" x14ac:dyDescent="0.3">
      <c r="B8" t="s">
        <v>98</v>
      </c>
    </row>
    <row r="9" spans="2:3" x14ac:dyDescent="0.3">
      <c r="B9" t="s">
        <v>99</v>
      </c>
    </row>
    <row r="10" spans="2:3" x14ac:dyDescent="0.3">
      <c r="B10" t="s">
        <v>100</v>
      </c>
    </row>
    <row r="11" spans="2:3" x14ac:dyDescent="0.3">
      <c r="B11" t="s">
        <v>102</v>
      </c>
    </row>
    <row r="14" spans="2:3" x14ac:dyDescent="0.3">
      <c r="B14" t="s">
        <v>103</v>
      </c>
    </row>
    <row r="15" spans="2:3" x14ac:dyDescent="0.3">
      <c r="C15" t="s">
        <v>104</v>
      </c>
    </row>
    <row r="16" spans="2:3" x14ac:dyDescent="0.3">
      <c r="C16" t="s">
        <v>105</v>
      </c>
    </row>
    <row r="17" spans="2:4" x14ac:dyDescent="0.3">
      <c r="C17" t="s">
        <v>108</v>
      </c>
    </row>
    <row r="18" spans="2:4" x14ac:dyDescent="0.3">
      <c r="C18" t="s">
        <v>106</v>
      </c>
    </row>
    <row r="19" spans="2:4" x14ac:dyDescent="0.3">
      <c r="C19" t="s">
        <v>107</v>
      </c>
    </row>
    <row r="20" spans="2:4" x14ac:dyDescent="0.3">
      <c r="C20" t="s">
        <v>109</v>
      </c>
    </row>
    <row r="21" spans="2:4" x14ac:dyDescent="0.3">
      <c r="C21" t="s">
        <v>110</v>
      </c>
    </row>
    <row r="22" spans="2:4" x14ac:dyDescent="0.3">
      <c r="C22" t="s">
        <v>111</v>
      </c>
    </row>
    <row r="24" spans="2:4" x14ac:dyDescent="0.3">
      <c r="B24" t="s">
        <v>112</v>
      </c>
    </row>
    <row r="25" spans="2:4" x14ac:dyDescent="0.3">
      <c r="C25" t="s">
        <v>35</v>
      </c>
      <c r="D25" t="s">
        <v>113</v>
      </c>
    </row>
    <row r="26" spans="2:4" x14ac:dyDescent="0.3">
      <c r="D26" t="s">
        <v>114</v>
      </c>
    </row>
    <row r="27" spans="2:4" x14ac:dyDescent="0.3">
      <c r="D27" t="s">
        <v>116</v>
      </c>
    </row>
    <row r="28" spans="2:4" x14ac:dyDescent="0.3">
      <c r="C28" t="s">
        <v>115</v>
      </c>
    </row>
    <row r="29" spans="2:4" x14ac:dyDescent="0.3">
      <c r="C29" t="s">
        <v>118</v>
      </c>
    </row>
    <row r="30" spans="2:4" x14ac:dyDescent="0.3">
      <c r="C30" t="s">
        <v>119</v>
      </c>
    </row>
    <row r="31" spans="2:4" x14ac:dyDescent="0.3">
      <c r="C31" t="s">
        <v>120</v>
      </c>
    </row>
    <row r="32" spans="2:4" x14ac:dyDescent="0.3">
      <c r="C32" t="s">
        <v>117</v>
      </c>
    </row>
    <row r="34" spans="2:4" x14ac:dyDescent="0.3">
      <c r="B34" t="s">
        <v>33</v>
      </c>
    </row>
    <row r="35" spans="2:4" x14ac:dyDescent="0.3">
      <c r="C35" t="s">
        <v>35</v>
      </c>
      <c r="D35" t="s">
        <v>113</v>
      </c>
    </row>
    <row r="36" spans="2:4" x14ac:dyDescent="0.3">
      <c r="D36" t="s">
        <v>114</v>
      </c>
    </row>
    <row r="37" spans="2:4" x14ac:dyDescent="0.3">
      <c r="D37" t="s">
        <v>116</v>
      </c>
    </row>
    <row r="38" spans="2:4" x14ac:dyDescent="0.3">
      <c r="C38" t="s">
        <v>115</v>
      </c>
    </row>
    <row r="39" spans="2:4" x14ac:dyDescent="0.3">
      <c r="C39" t="s">
        <v>121</v>
      </c>
    </row>
    <row r="40" spans="2:4" x14ac:dyDescent="0.3">
      <c r="C40" t="s">
        <v>120</v>
      </c>
    </row>
    <row r="41" spans="2:4" x14ac:dyDescent="0.3">
      <c r="C41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8B0B-DD69-4846-BB8A-EA4F0059912C}">
  <dimension ref="B1:D55"/>
  <sheetViews>
    <sheetView workbookViewId="0">
      <selection activeCell="C40" sqref="C40"/>
    </sheetView>
  </sheetViews>
  <sheetFormatPr defaultRowHeight="14.4" x14ac:dyDescent="0.3"/>
  <cols>
    <col min="1" max="1" width="2.109375" customWidth="1"/>
    <col min="2" max="2" width="46.6640625" bestFit="1" customWidth="1"/>
    <col min="3" max="3" width="50.21875" style="1" bestFit="1" customWidth="1"/>
    <col min="8" max="8" width="6.109375" bestFit="1" customWidth="1"/>
    <col min="9" max="13" width="12.33203125" bestFit="1" customWidth="1"/>
  </cols>
  <sheetData>
    <row r="1" spans="2:3" ht="24.6" customHeight="1" thickBot="1" x14ac:dyDescent="0.35">
      <c r="B1" s="31" t="s">
        <v>78</v>
      </c>
      <c r="C1" s="32"/>
    </row>
    <row r="2" spans="2:3" x14ac:dyDescent="0.3">
      <c r="B2" s="3" t="s">
        <v>57</v>
      </c>
      <c r="C2" s="7"/>
    </row>
    <row r="3" spans="2:3" x14ac:dyDescent="0.3">
      <c r="B3" s="4" t="s">
        <v>32</v>
      </c>
      <c r="C3" s="7" t="s">
        <v>39</v>
      </c>
    </row>
    <row r="4" spans="2:3" x14ac:dyDescent="0.3">
      <c r="B4" s="4" t="s">
        <v>35</v>
      </c>
      <c r="C4" s="7" t="s">
        <v>50</v>
      </c>
    </row>
    <row r="5" spans="2:3" x14ac:dyDescent="0.3">
      <c r="B5" s="4" t="s">
        <v>42</v>
      </c>
      <c r="C5" s="7" t="s">
        <v>51</v>
      </c>
    </row>
    <row r="6" spans="2:3" x14ac:dyDescent="0.3">
      <c r="B6" s="4"/>
      <c r="C6" s="7" t="s">
        <v>68</v>
      </c>
    </row>
    <row r="7" spans="2:3" x14ac:dyDescent="0.3">
      <c r="B7" s="4"/>
      <c r="C7" s="7"/>
    </row>
    <row r="8" spans="2:3" x14ac:dyDescent="0.3">
      <c r="B8" s="4" t="s">
        <v>33</v>
      </c>
      <c r="C8" s="7" t="s">
        <v>40</v>
      </c>
    </row>
    <row r="9" spans="2:3" x14ac:dyDescent="0.3">
      <c r="B9" s="4" t="s">
        <v>35</v>
      </c>
      <c r="C9" s="7" t="s">
        <v>50</v>
      </c>
    </row>
    <row r="10" spans="2:3" x14ac:dyDescent="0.3">
      <c r="B10" s="4" t="s">
        <v>43</v>
      </c>
      <c r="C10" s="7" t="s">
        <v>73</v>
      </c>
    </row>
    <row r="11" spans="2:3" x14ac:dyDescent="0.3">
      <c r="B11" s="4"/>
      <c r="C11" s="7" t="s">
        <v>74</v>
      </c>
    </row>
    <row r="12" spans="2:3" x14ac:dyDescent="0.3">
      <c r="B12" s="4"/>
      <c r="C12" s="7" t="s">
        <v>75</v>
      </c>
    </row>
    <row r="13" spans="2:3" x14ac:dyDescent="0.3">
      <c r="B13" s="4"/>
      <c r="C13" s="7" t="s">
        <v>76</v>
      </c>
    </row>
    <row r="14" spans="2:3" x14ac:dyDescent="0.3">
      <c r="B14" s="4"/>
      <c r="C14" s="7" t="s">
        <v>87</v>
      </c>
    </row>
    <row r="15" spans="2:3" x14ac:dyDescent="0.3">
      <c r="B15" s="4"/>
      <c r="C15" s="7"/>
    </row>
    <row r="16" spans="2:3" x14ac:dyDescent="0.3">
      <c r="B16" s="5"/>
      <c r="C16" s="8"/>
    </row>
    <row r="17" spans="2:4" x14ac:dyDescent="0.3">
      <c r="B17" s="3" t="s">
        <v>56</v>
      </c>
      <c r="C17" s="7"/>
    </row>
    <row r="18" spans="2:4" x14ac:dyDescent="0.3">
      <c r="B18" s="4" t="s">
        <v>48</v>
      </c>
      <c r="C18" s="7" t="s">
        <v>44</v>
      </c>
    </row>
    <row r="19" spans="2:4" x14ac:dyDescent="0.3">
      <c r="B19" s="4" t="s">
        <v>34</v>
      </c>
      <c r="C19" s="7"/>
    </row>
    <row r="20" spans="2:4" x14ac:dyDescent="0.3">
      <c r="B20" s="4" t="s">
        <v>55</v>
      </c>
      <c r="C20" s="7">
        <f>'RCM to Richardsbay'!C4</f>
        <v>749</v>
      </c>
    </row>
    <row r="21" spans="2:4" x14ac:dyDescent="0.3">
      <c r="B21" s="5"/>
      <c r="C21" s="8"/>
    </row>
    <row r="22" spans="2:4" x14ac:dyDescent="0.3">
      <c r="B22" s="3" t="s">
        <v>38</v>
      </c>
      <c r="C22" s="7"/>
    </row>
    <row r="23" spans="2:4" x14ac:dyDescent="0.3">
      <c r="B23" s="4" t="s">
        <v>31</v>
      </c>
      <c r="C23" s="7">
        <v>15000</v>
      </c>
    </row>
    <row r="24" spans="2:4" x14ac:dyDescent="0.3">
      <c r="B24" s="4" t="s">
        <v>62</v>
      </c>
      <c r="C24" s="7" t="s">
        <v>63</v>
      </c>
    </row>
    <row r="25" spans="2:4" x14ac:dyDescent="0.3">
      <c r="B25" s="4" t="s">
        <v>46</v>
      </c>
      <c r="C25" s="9">
        <v>45566</v>
      </c>
    </row>
    <row r="26" spans="2:4" x14ac:dyDescent="0.3">
      <c r="B26" s="4" t="s">
        <v>45</v>
      </c>
      <c r="C26" s="9">
        <v>45587</v>
      </c>
    </row>
    <row r="27" spans="2:4" x14ac:dyDescent="0.3">
      <c r="B27" s="4" t="s">
        <v>49</v>
      </c>
      <c r="C27" s="7">
        <f>C26-C25</f>
        <v>21</v>
      </c>
    </row>
    <row r="28" spans="2:4" x14ac:dyDescent="0.3">
      <c r="B28" s="4" t="s">
        <v>41</v>
      </c>
      <c r="C28" s="10">
        <f>C23/C27</f>
        <v>714.28571428571433</v>
      </c>
    </row>
    <row r="29" spans="2:4" x14ac:dyDescent="0.3">
      <c r="B29" s="4" t="s">
        <v>52</v>
      </c>
      <c r="C29" s="7">
        <v>36</v>
      </c>
    </row>
    <row r="30" spans="2:4" x14ac:dyDescent="0.3">
      <c r="B30" s="4" t="s">
        <v>47</v>
      </c>
      <c r="C30" s="10">
        <f>C28/C29</f>
        <v>19.841269841269842</v>
      </c>
    </row>
    <row r="31" spans="2:4" x14ac:dyDescent="0.3">
      <c r="B31" s="29" t="s">
        <v>36</v>
      </c>
      <c r="C31" s="30">
        <f>C48</f>
        <v>705</v>
      </c>
      <c r="D31" t="s">
        <v>92</v>
      </c>
    </row>
    <row r="32" spans="2:4" x14ac:dyDescent="0.3">
      <c r="B32" s="4" t="s">
        <v>67</v>
      </c>
      <c r="C32" s="7">
        <v>1000</v>
      </c>
    </row>
    <row r="33" spans="2:3" x14ac:dyDescent="0.3">
      <c r="B33" s="4" t="s">
        <v>88</v>
      </c>
      <c r="C33" s="10">
        <f>C32/36</f>
        <v>27.777777777777779</v>
      </c>
    </row>
    <row r="34" spans="2:3" x14ac:dyDescent="0.3">
      <c r="B34" s="5"/>
      <c r="C34" s="8"/>
    </row>
    <row r="35" spans="2:3" x14ac:dyDescent="0.3">
      <c r="B35" s="3" t="s">
        <v>58</v>
      </c>
      <c r="C35" s="7"/>
    </row>
    <row r="36" spans="2:3" x14ac:dyDescent="0.3">
      <c r="B36" s="4" t="s">
        <v>53</v>
      </c>
      <c r="C36" s="10">
        <f>'RCM to Richardsbay'!D35</f>
        <v>26.354166632018391</v>
      </c>
    </row>
    <row r="37" spans="2:3" x14ac:dyDescent="0.3">
      <c r="B37" s="4" t="s">
        <v>37</v>
      </c>
      <c r="C37" s="10">
        <f>(C31*C29)/C20</f>
        <v>33.88518024032043</v>
      </c>
    </row>
    <row r="38" spans="2:3" x14ac:dyDescent="0.3">
      <c r="B38" s="4" t="s">
        <v>86</v>
      </c>
      <c r="C38" s="12">
        <v>50</v>
      </c>
    </row>
    <row r="39" spans="2:3" x14ac:dyDescent="0.3">
      <c r="B39" s="4" t="s">
        <v>54</v>
      </c>
      <c r="C39" s="10">
        <f>'RCM to Richardsbay'!D34</f>
        <v>34.826435246995992</v>
      </c>
    </row>
    <row r="40" spans="2:3" x14ac:dyDescent="0.3">
      <c r="B40" s="4" t="s">
        <v>77</v>
      </c>
      <c r="C40" s="11">
        <f>(C39-C36)*C20</f>
        <v>6345.7291926182234</v>
      </c>
    </row>
    <row r="41" spans="2:3" x14ac:dyDescent="0.3">
      <c r="B41" s="5"/>
      <c r="C41" s="8"/>
    </row>
    <row r="42" spans="2:3" x14ac:dyDescent="0.3">
      <c r="B42" s="3" t="s">
        <v>60</v>
      </c>
      <c r="C42" s="13" t="s">
        <v>85</v>
      </c>
    </row>
    <row r="43" spans="2:3" x14ac:dyDescent="0.3">
      <c r="B43" s="4" t="s">
        <v>79</v>
      </c>
      <c r="C43" s="11">
        <v>720</v>
      </c>
    </row>
    <row r="44" spans="2:3" x14ac:dyDescent="0.3">
      <c r="B44" s="4" t="s">
        <v>80</v>
      </c>
      <c r="C44" s="11">
        <v>700</v>
      </c>
    </row>
    <row r="45" spans="2:3" x14ac:dyDescent="0.3">
      <c r="B45" s="4" t="s">
        <v>81</v>
      </c>
      <c r="C45" s="11">
        <v>690</v>
      </c>
    </row>
    <row r="46" spans="2:3" x14ac:dyDescent="0.3">
      <c r="B46" s="4" t="s">
        <v>82</v>
      </c>
      <c r="C46" s="11">
        <v>705</v>
      </c>
    </row>
    <row r="47" spans="2:3" x14ac:dyDescent="0.3">
      <c r="B47" s="4" t="s">
        <v>83</v>
      </c>
      <c r="C47" s="11">
        <v>710</v>
      </c>
    </row>
    <row r="48" spans="2:3" x14ac:dyDescent="0.3">
      <c r="B48" s="3" t="s">
        <v>84</v>
      </c>
      <c r="C48" s="14">
        <f>AVERAGE(C43:C47)</f>
        <v>705</v>
      </c>
    </row>
    <row r="49" spans="2:3" x14ac:dyDescent="0.3">
      <c r="B49" s="5"/>
      <c r="C49" s="8"/>
    </row>
    <row r="50" spans="2:3" x14ac:dyDescent="0.3">
      <c r="B50" s="3" t="s">
        <v>61</v>
      </c>
      <c r="C50" s="7"/>
    </row>
    <row r="51" spans="2:3" x14ac:dyDescent="0.3">
      <c r="B51" s="4" t="s">
        <v>64</v>
      </c>
      <c r="C51" s="7" t="s">
        <v>63</v>
      </c>
    </row>
    <row r="52" spans="2:3" x14ac:dyDescent="0.3">
      <c r="B52" s="4" t="s">
        <v>65</v>
      </c>
      <c r="C52" s="7" t="s">
        <v>69</v>
      </c>
    </row>
    <row r="53" spans="2:3" x14ac:dyDescent="0.3">
      <c r="B53" s="4" t="s">
        <v>66</v>
      </c>
      <c r="C53" s="7" t="s">
        <v>70</v>
      </c>
    </row>
    <row r="54" spans="2:3" x14ac:dyDescent="0.3">
      <c r="B54" s="4" t="s">
        <v>90</v>
      </c>
      <c r="C54" s="7" t="s">
        <v>63</v>
      </c>
    </row>
    <row r="55" spans="2:3" ht="15" thickBot="1" x14ac:dyDescent="0.35">
      <c r="B55" s="6" t="s">
        <v>89</v>
      </c>
      <c r="C55" s="15" t="s">
        <v>44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D076-0391-4685-8726-4A6807B4C9CE}">
  <dimension ref="B1:N37"/>
  <sheetViews>
    <sheetView tabSelected="1" workbookViewId="0">
      <selection activeCell="D29" sqref="D29"/>
    </sheetView>
  </sheetViews>
  <sheetFormatPr defaultRowHeight="14.4" x14ac:dyDescent="0.3"/>
  <cols>
    <col min="1" max="1" width="4.109375" customWidth="1"/>
    <col min="2" max="2" width="22.6640625" bestFit="1" customWidth="1"/>
    <col min="3" max="3" width="14.88671875" customWidth="1"/>
    <col min="4" max="4" width="13.88671875" customWidth="1"/>
    <col min="5" max="5" width="14.21875" customWidth="1"/>
    <col min="6" max="6" width="12.109375" customWidth="1"/>
    <col min="7" max="7" width="22" customWidth="1"/>
    <col min="10" max="10" width="28.109375" bestFit="1" customWidth="1"/>
  </cols>
  <sheetData>
    <row r="1" spans="2:14" ht="15" thickBot="1" x14ac:dyDescent="0.35"/>
    <row r="2" spans="2:14" x14ac:dyDescent="0.3">
      <c r="B2" s="16" t="s">
        <v>0</v>
      </c>
      <c r="C2" s="22" t="s">
        <v>20</v>
      </c>
    </row>
    <row r="3" spans="2:14" x14ac:dyDescent="0.3">
      <c r="B3" s="4" t="s">
        <v>1</v>
      </c>
      <c r="C3" s="26" t="s">
        <v>30</v>
      </c>
    </row>
    <row r="4" spans="2:14" x14ac:dyDescent="0.3">
      <c r="B4" s="4" t="s">
        <v>2</v>
      </c>
      <c r="C4" s="7">
        <v>749</v>
      </c>
    </row>
    <row r="5" spans="2:14" x14ac:dyDescent="0.3">
      <c r="B5" s="4" t="s">
        <v>3</v>
      </c>
      <c r="C5" s="7">
        <f>C4*2</f>
        <v>1498</v>
      </c>
    </row>
    <row r="6" spans="2:14" x14ac:dyDescent="0.3">
      <c r="B6" s="4" t="s">
        <v>4</v>
      </c>
      <c r="C6" s="7">
        <v>2</v>
      </c>
    </row>
    <row r="7" spans="2:14" x14ac:dyDescent="0.3">
      <c r="B7" s="4" t="s">
        <v>5</v>
      </c>
      <c r="C7" s="7">
        <f>C6*4.25</f>
        <v>8.5</v>
      </c>
    </row>
    <row r="8" spans="2:14" ht="15" thickBot="1" x14ac:dyDescent="0.35">
      <c r="B8" s="6" t="s">
        <v>6</v>
      </c>
      <c r="C8" s="25">
        <v>2</v>
      </c>
    </row>
    <row r="10" spans="2:14" ht="15" thickBot="1" x14ac:dyDescent="0.35"/>
    <row r="11" spans="2:14" ht="15" thickBot="1" x14ac:dyDescent="0.35">
      <c r="B11" s="27" t="s">
        <v>91</v>
      </c>
      <c r="C11" s="27" t="s">
        <v>21</v>
      </c>
      <c r="D11" s="28" t="s">
        <v>22</v>
      </c>
      <c r="E11" s="27" t="s">
        <v>23</v>
      </c>
      <c r="F11" s="28" t="s">
        <v>24</v>
      </c>
      <c r="G11" s="27" t="s">
        <v>25</v>
      </c>
      <c r="H11" s="1"/>
      <c r="I11" s="1"/>
      <c r="J11" s="1"/>
      <c r="K11" s="1"/>
      <c r="L11" s="1"/>
      <c r="M11" s="1"/>
      <c r="N11" s="1"/>
    </row>
    <row r="12" spans="2:14" x14ac:dyDescent="0.3">
      <c r="B12" s="4" t="s">
        <v>19</v>
      </c>
      <c r="C12" s="11">
        <v>2500000</v>
      </c>
      <c r="D12" s="17">
        <f>F12/C6</f>
        <v>4901.9607843137255</v>
      </c>
      <c r="E12" s="11">
        <f>C12/60</f>
        <v>41666.666666666664</v>
      </c>
      <c r="F12" s="17">
        <f>E12/4.25</f>
        <v>9803.9215686274511</v>
      </c>
      <c r="G12" s="7" t="s">
        <v>29</v>
      </c>
      <c r="H12" s="1"/>
      <c r="I12" s="1"/>
      <c r="J12" s="1"/>
      <c r="K12" s="1"/>
      <c r="L12" s="1"/>
      <c r="M12" s="1"/>
      <c r="N12" s="1"/>
    </row>
    <row r="13" spans="2:14" x14ac:dyDescent="0.3">
      <c r="B13" s="4" t="s">
        <v>7</v>
      </c>
      <c r="C13" s="11">
        <v>950000</v>
      </c>
      <c r="D13" s="17">
        <f>F13/C7</f>
        <v>438.29296424452133</v>
      </c>
      <c r="E13" s="11">
        <f>C13/60</f>
        <v>15833.333333333334</v>
      </c>
      <c r="F13" s="17">
        <f>E13/4.25</f>
        <v>3725.4901960784314</v>
      </c>
      <c r="G13" s="7" t="s">
        <v>29</v>
      </c>
      <c r="H13" s="1"/>
      <c r="I13" s="1"/>
      <c r="J13" s="1"/>
      <c r="K13" s="1"/>
      <c r="L13" s="1"/>
      <c r="M13" s="1"/>
      <c r="N13" s="1"/>
    </row>
    <row r="14" spans="2:14" x14ac:dyDescent="0.3">
      <c r="B14" s="4" t="s">
        <v>8</v>
      </c>
      <c r="C14" s="7">
        <v>0.85</v>
      </c>
      <c r="D14" s="17">
        <f>C14*C4</f>
        <v>636.65</v>
      </c>
      <c r="E14" s="11">
        <f>(C14*D14)*C7</f>
        <v>4599.7962499999994</v>
      </c>
      <c r="F14" s="17">
        <f>E14/4.25</f>
        <v>1082.3049999999998</v>
      </c>
      <c r="G14" s="7"/>
      <c r="H14" s="1"/>
      <c r="I14" s="1"/>
      <c r="J14" s="1"/>
      <c r="K14" s="1"/>
      <c r="L14" s="1"/>
      <c r="M14" s="1"/>
      <c r="N14" s="1"/>
    </row>
    <row r="15" spans="2:14" x14ac:dyDescent="0.3">
      <c r="B15" s="4" t="s">
        <v>9</v>
      </c>
      <c r="C15" s="7">
        <v>0.75</v>
      </c>
      <c r="D15" s="17">
        <f>C15*C4</f>
        <v>561.75</v>
      </c>
      <c r="E15" s="11">
        <f>(C15*D15)*C7</f>
        <v>3581.15625</v>
      </c>
      <c r="F15" s="17">
        <f>E15/4.25</f>
        <v>842.625</v>
      </c>
      <c r="G15" s="7"/>
      <c r="H15" s="1"/>
      <c r="I15" s="1"/>
      <c r="J15" s="1"/>
      <c r="K15" s="1"/>
      <c r="L15" s="1"/>
      <c r="M15" s="1"/>
      <c r="N15" s="1"/>
    </row>
    <row r="16" spans="2:14" x14ac:dyDescent="0.3">
      <c r="B16" s="4" t="s">
        <v>10</v>
      </c>
      <c r="C16" s="7">
        <v>0.25</v>
      </c>
      <c r="D16" s="17">
        <f>C16*C4</f>
        <v>187.25</v>
      </c>
      <c r="E16" s="11">
        <f>(C16*D16)*C7</f>
        <v>397.90625</v>
      </c>
      <c r="F16" s="17">
        <f t="shared" ref="F16:F17" si="0">E16/4.25</f>
        <v>93.625</v>
      </c>
      <c r="G16" s="7"/>
      <c r="H16" s="1"/>
      <c r="I16" s="1"/>
      <c r="J16" s="1"/>
      <c r="K16" s="1"/>
      <c r="L16" s="1"/>
      <c r="M16" s="1"/>
      <c r="N16" s="1"/>
    </row>
    <row r="17" spans="2:14" x14ac:dyDescent="0.3">
      <c r="B17" s="4" t="s">
        <v>11</v>
      </c>
      <c r="C17" s="7">
        <v>18.559999999999999</v>
      </c>
      <c r="D17" s="17">
        <f>(C4/C8)*C17</f>
        <v>6950.7199999999993</v>
      </c>
      <c r="E17" s="11">
        <f>D17*C7</f>
        <v>59081.119999999995</v>
      </c>
      <c r="F17" s="17">
        <f t="shared" si="0"/>
        <v>13901.439999999999</v>
      </c>
      <c r="G17" s="7"/>
      <c r="H17" s="1"/>
      <c r="I17" s="1"/>
      <c r="J17" s="1"/>
      <c r="K17" s="1"/>
      <c r="L17" s="1"/>
      <c r="M17" s="1"/>
      <c r="N17" s="1"/>
    </row>
    <row r="18" spans="2:14" x14ac:dyDescent="0.3">
      <c r="B18" s="4" t="s">
        <v>12</v>
      </c>
      <c r="C18" s="23"/>
      <c r="D18" s="17">
        <f>F18/C6</f>
        <v>3529.4117647058824</v>
      </c>
      <c r="E18" s="11">
        <v>30000</v>
      </c>
      <c r="F18" s="17">
        <f>E18/4.25</f>
        <v>7058.8235294117649</v>
      </c>
      <c r="G18" s="7"/>
      <c r="H18" s="1"/>
      <c r="I18" s="1"/>
      <c r="J18" s="1"/>
      <c r="K18" s="1"/>
      <c r="L18" s="1"/>
      <c r="M18" s="1"/>
      <c r="N18" s="1"/>
    </row>
    <row r="19" spans="2:14" x14ac:dyDescent="0.3">
      <c r="B19" s="4" t="s">
        <v>13</v>
      </c>
      <c r="C19" s="7"/>
      <c r="D19" s="17">
        <v>745</v>
      </c>
      <c r="E19" s="11">
        <f>D19*C7</f>
        <v>6332.5</v>
      </c>
      <c r="F19" s="17">
        <f>E19/4.25</f>
        <v>1490</v>
      </c>
      <c r="G19" s="7"/>
      <c r="H19" s="1"/>
      <c r="I19" s="1"/>
      <c r="J19" s="1"/>
      <c r="K19" s="1"/>
      <c r="L19" s="1"/>
      <c r="M19" s="1"/>
      <c r="N19" s="1"/>
    </row>
    <row r="20" spans="2:14" x14ac:dyDescent="0.3">
      <c r="B20" s="4" t="s">
        <v>14</v>
      </c>
      <c r="C20" s="23"/>
      <c r="D20" s="17">
        <f>F20/C6</f>
        <v>941.17647058823525</v>
      </c>
      <c r="E20" s="11">
        <v>8000</v>
      </c>
      <c r="F20" s="17">
        <f>E20/4.25</f>
        <v>1882.3529411764705</v>
      </c>
      <c r="G20" s="7"/>
      <c r="H20" s="1"/>
      <c r="I20" s="1"/>
      <c r="J20" s="1"/>
      <c r="K20" s="1"/>
      <c r="L20" s="1"/>
      <c r="M20" s="1"/>
      <c r="N20" s="1"/>
    </row>
    <row r="21" spans="2:14" x14ac:dyDescent="0.3">
      <c r="B21" s="4" t="s">
        <v>15</v>
      </c>
      <c r="C21" s="23"/>
      <c r="D21" s="17">
        <f>F21/C6</f>
        <v>411.76470588235293</v>
      </c>
      <c r="E21" s="11">
        <v>3500</v>
      </c>
      <c r="F21" s="17">
        <f>E21/4.25</f>
        <v>823.52941176470586</v>
      </c>
      <c r="G21" s="7"/>
      <c r="H21" s="1"/>
      <c r="I21" s="1"/>
      <c r="J21" s="1"/>
      <c r="K21" s="1"/>
      <c r="L21" s="1"/>
      <c r="M21" s="1"/>
      <c r="N21" s="1"/>
    </row>
    <row r="22" spans="2:14" x14ac:dyDescent="0.3">
      <c r="B22" s="4" t="s">
        <v>16</v>
      </c>
      <c r="C22" s="23"/>
      <c r="D22" s="17">
        <f>F22/C6</f>
        <v>235.29411764705881</v>
      </c>
      <c r="E22" s="11">
        <v>2000</v>
      </c>
      <c r="F22" s="17">
        <f>E22/4.25</f>
        <v>470.58823529411762</v>
      </c>
      <c r="G22" s="7"/>
      <c r="H22" s="1"/>
      <c r="I22" s="1"/>
      <c r="J22" s="1"/>
      <c r="K22" s="1"/>
      <c r="L22" s="1"/>
      <c r="M22" s="1"/>
      <c r="N22" s="1"/>
    </row>
    <row r="23" spans="2:14" x14ac:dyDescent="0.3">
      <c r="B23" s="4" t="s">
        <v>17</v>
      </c>
      <c r="C23" s="7"/>
      <c r="D23" s="17">
        <v>200</v>
      </c>
      <c r="E23" s="11">
        <f>D23*C7</f>
        <v>1700</v>
      </c>
      <c r="F23" s="17">
        <f>E23/C6</f>
        <v>850</v>
      </c>
      <c r="G23" s="7"/>
      <c r="H23" s="1"/>
      <c r="I23" s="1"/>
      <c r="J23" s="1"/>
      <c r="K23" s="1"/>
      <c r="L23" s="1"/>
      <c r="M23" s="1"/>
      <c r="N23" s="1"/>
    </row>
    <row r="24" spans="2:14" x14ac:dyDescent="0.3">
      <c r="B24" s="5"/>
      <c r="C24" s="8"/>
      <c r="D24" s="18"/>
      <c r="E24" s="8"/>
      <c r="F24" s="18"/>
      <c r="G24" s="8"/>
      <c r="H24" s="1"/>
      <c r="I24" s="1"/>
      <c r="J24" s="1"/>
      <c r="K24" s="1"/>
      <c r="L24" s="1"/>
      <c r="M24" s="1"/>
      <c r="N24" s="1"/>
    </row>
    <row r="25" spans="2:14" x14ac:dyDescent="0.3">
      <c r="B25" s="4" t="s">
        <v>18</v>
      </c>
      <c r="C25" s="7"/>
      <c r="D25" s="17">
        <f>SUM(D12:D24)</f>
        <v>19739.270807381774</v>
      </c>
      <c r="E25" s="11">
        <f t="shared" ref="E25:F25" si="1">SUM(E12:E24)</f>
        <v>176692.47875000001</v>
      </c>
      <c r="F25" s="17">
        <f t="shared" si="1"/>
        <v>42024.70088235294</v>
      </c>
      <c r="G25" s="7"/>
      <c r="H25" s="1"/>
      <c r="I25" s="1"/>
      <c r="J25" s="1"/>
      <c r="K25" s="1"/>
      <c r="L25" s="1"/>
      <c r="M25" s="1"/>
      <c r="N25" s="1"/>
    </row>
    <row r="26" spans="2:14" x14ac:dyDescent="0.3">
      <c r="B26" s="4" t="s">
        <v>36</v>
      </c>
      <c r="C26" s="7"/>
      <c r="D26" s="17">
        <f>'Order Info '!C31</f>
        <v>705</v>
      </c>
      <c r="E26" s="11"/>
      <c r="F26" s="17"/>
      <c r="G26" s="7"/>
      <c r="H26" s="1"/>
      <c r="I26" s="1"/>
      <c r="J26" s="1"/>
      <c r="K26" s="1"/>
      <c r="L26" s="1"/>
      <c r="M26" s="1"/>
      <c r="N26" s="1"/>
    </row>
    <row r="27" spans="2:14" x14ac:dyDescent="0.3">
      <c r="B27" s="4" t="s">
        <v>71</v>
      </c>
      <c r="C27" s="7"/>
      <c r="D27" s="17">
        <v>687.82</v>
      </c>
      <c r="E27" s="7">
        <v>687.82</v>
      </c>
      <c r="F27" s="1">
        <v>687.82</v>
      </c>
      <c r="G27" s="7"/>
      <c r="H27" s="1"/>
      <c r="I27" s="1"/>
      <c r="J27" s="1"/>
      <c r="K27" s="1"/>
      <c r="L27" s="1"/>
      <c r="M27" s="1"/>
      <c r="N27" s="1"/>
    </row>
    <row r="28" spans="2:14" x14ac:dyDescent="0.3">
      <c r="B28" s="4" t="s">
        <v>26</v>
      </c>
      <c r="C28" s="23"/>
      <c r="D28" s="19">
        <v>37</v>
      </c>
      <c r="E28" s="7">
        <f>D28*C7</f>
        <v>314.5</v>
      </c>
      <c r="F28" s="1">
        <f>37*C6</f>
        <v>74</v>
      </c>
      <c r="G28" s="7"/>
      <c r="H28" s="1"/>
      <c r="I28" s="1"/>
      <c r="J28" s="1"/>
      <c r="K28" s="1"/>
      <c r="L28" s="1"/>
      <c r="M28" s="1"/>
      <c r="N28" s="1"/>
    </row>
    <row r="29" spans="2:14" x14ac:dyDescent="0.3">
      <c r="B29" s="4" t="s">
        <v>72</v>
      </c>
      <c r="C29" s="7"/>
      <c r="D29" s="17">
        <f>D26*D28</f>
        <v>26085</v>
      </c>
      <c r="E29" s="11">
        <f>E27*E28</f>
        <v>216319.39</v>
      </c>
      <c r="F29" s="17">
        <f>F27*F28</f>
        <v>50898.68</v>
      </c>
      <c r="G29" s="7"/>
      <c r="H29" s="1"/>
      <c r="I29" s="1"/>
      <c r="J29" s="1"/>
      <c r="K29" s="1"/>
      <c r="L29" s="1"/>
      <c r="M29" s="1"/>
      <c r="N29" s="1"/>
    </row>
    <row r="30" spans="2:14" x14ac:dyDescent="0.3">
      <c r="B30" s="5"/>
      <c r="C30" s="8"/>
      <c r="D30" s="18"/>
      <c r="E30" s="8"/>
      <c r="F30" s="18"/>
      <c r="G30" s="8"/>
      <c r="H30" s="1"/>
      <c r="I30" s="1"/>
      <c r="J30" s="1"/>
      <c r="K30" s="1"/>
      <c r="L30" s="1"/>
      <c r="M30" s="1"/>
      <c r="N30" s="1"/>
    </row>
    <row r="31" spans="2:14" x14ac:dyDescent="0.3">
      <c r="B31" s="4" t="s">
        <v>18</v>
      </c>
      <c r="C31" s="7"/>
      <c r="D31" s="17">
        <f>D25</f>
        <v>19739.270807381774</v>
      </c>
      <c r="E31" s="11">
        <f>E25</f>
        <v>176692.47875000001</v>
      </c>
      <c r="F31" s="17">
        <f>F25</f>
        <v>42024.70088235294</v>
      </c>
      <c r="G31" s="7"/>
      <c r="H31" s="1"/>
      <c r="I31" s="1"/>
      <c r="J31" s="1"/>
      <c r="K31" s="1"/>
      <c r="L31" s="1"/>
      <c r="M31" s="1"/>
      <c r="N31" s="1"/>
    </row>
    <row r="32" spans="2:14" x14ac:dyDescent="0.3">
      <c r="B32" s="4" t="s">
        <v>27</v>
      </c>
      <c r="C32" s="23"/>
      <c r="D32" s="17">
        <f>D29</f>
        <v>26085</v>
      </c>
      <c r="E32" s="11">
        <f>E29</f>
        <v>216319.39</v>
      </c>
      <c r="F32" s="17">
        <f>F29</f>
        <v>50898.68</v>
      </c>
      <c r="G32" s="23"/>
    </row>
    <row r="33" spans="2:7" x14ac:dyDescent="0.3">
      <c r="B33" s="4" t="s">
        <v>28</v>
      </c>
      <c r="C33" s="23"/>
      <c r="D33" s="17">
        <f>D32-D31</f>
        <v>6345.7291926182261</v>
      </c>
      <c r="E33" s="11">
        <f t="shared" ref="E33:F33" si="2">E32-E31</f>
        <v>39626.911250000005</v>
      </c>
      <c r="F33" s="17">
        <f t="shared" si="2"/>
        <v>8873.9791176470608</v>
      </c>
      <c r="G33" s="23"/>
    </row>
    <row r="34" spans="2:7" x14ac:dyDescent="0.3">
      <c r="B34" s="4" t="s">
        <v>54</v>
      </c>
      <c r="C34" s="23"/>
      <c r="D34" s="17">
        <f>D32/C4</f>
        <v>34.826435246995992</v>
      </c>
      <c r="E34" s="23"/>
      <c r="G34" s="23"/>
    </row>
    <row r="35" spans="2:7" ht="15" thickBot="1" x14ac:dyDescent="0.35">
      <c r="B35" s="6" t="s">
        <v>59</v>
      </c>
      <c r="C35" s="24"/>
      <c r="D35" s="21">
        <f>D25/C4</f>
        <v>26.354166632018391</v>
      </c>
      <c r="E35" s="24"/>
      <c r="F35" s="20"/>
      <c r="G35" s="24"/>
    </row>
    <row r="37" spans="2:7" x14ac:dyDescent="0.3">
      <c r="B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Info</vt:lpstr>
      <vt:lpstr>Order Info </vt:lpstr>
      <vt:lpstr>RCM to Richardsbay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Scheepers</dc:creator>
  <cp:lastModifiedBy>Martin Scheepers</cp:lastModifiedBy>
  <dcterms:created xsi:type="dcterms:W3CDTF">2024-10-07T05:36:21Z</dcterms:created>
  <dcterms:modified xsi:type="dcterms:W3CDTF">2024-10-10T09:53:21Z</dcterms:modified>
</cp:coreProperties>
</file>