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20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MyFiles\00 CURRENT\03 PROJECTS\WELLCARE\1 analysis\policy analysis\"/>
    </mc:Choice>
  </mc:AlternateContent>
  <xr:revisionPtr revIDLastSave="0" documentId="13_ncr:1_{F4F8CB32-C248-49A7-9C6D-05358250F374}" xr6:coauthVersionLast="47" xr6:coauthVersionMax="47" xr10:uidLastSave="{00000000-0000-0000-0000-000000000000}"/>
  <bookViews>
    <workbookView xWindow="28680" yWindow="-120" windowWidth="29040" windowHeight="15720" activeTab="1" xr2:uid="{BECC5159-88F3-4A40-AB2F-A4A5046EA3C7}"/>
  </bookViews>
  <sheets>
    <sheet name="Notes" sheetId="1" r:id="rId1"/>
    <sheet name="care receipt" sheetId="2" r:id="rId2"/>
    <sheet name="care provisio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D4" i="2" l="1"/>
  <c r="CD5" i="2"/>
  <c r="CD6" i="2"/>
  <c r="CD7" i="2"/>
  <c r="CD8" i="2"/>
  <c r="CD9" i="2"/>
  <c r="CD10" i="2"/>
  <c r="CD11" i="2"/>
  <c r="CD12" i="2"/>
  <c r="CD13" i="2"/>
  <c r="CD14" i="2"/>
  <c r="CD15" i="2"/>
  <c r="CD16" i="2"/>
  <c r="CD17" i="2"/>
  <c r="CD18" i="2"/>
  <c r="CD19" i="2"/>
  <c r="CD20" i="2"/>
  <c r="CD21" i="2"/>
  <c r="CD22" i="2"/>
  <c r="CD23" i="2"/>
  <c r="CD24" i="2"/>
  <c r="CD25" i="2"/>
  <c r="CD26" i="2"/>
  <c r="CD27" i="2"/>
  <c r="CD28" i="2"/>
  <c r="CD29" i="2"/>
  <c r="CD30" i="2"/>
  <c r="CD31" i="2"/>
  <c r="CD32" i="2"/>
  <c r="CD33" i="2"/>
  <c r="CD34" i="2"/>
  <c r="CD35" i="2"/>
  <c r="CD36" i="2"/>
  <c r="CD37" i="2"/>
  <c r="CD38" i="2"/>
  <c r="CD39" i="2"/>
  <c r="CD40" i="2"/>
  <c r="CD41" i="2"/>
  <c r="CD42" i="2"/>
  <c r="CD43" i="2"/>
  <c r="CD44" i="2"/>
  <c r="CD45" i="2"/>
  <c r="CD46" i="2"/>
  <c r="CD47" i="2"/>
  <c r="CD48" i="2"/>
  <c r="CD49" i="2"/>
  <c r="CD50" i="2"/>
  <c r="CD51" i="2"/>
  <c r="CD52" i="2"/>
  <c r="CD53" i="2"/>
  <c r="CD54" i="2"/>
  <c r="CD3" i="2"/>
  <c r="CM9" i="2"/>
  <c r="CM10" i="2" s="1"/>
  <c r="CM11" i="2" s="1"/>
  <c r="CM12" i="2" s="1"/>
  <c r="CM13" i="2" s="1"/>
  <c r="CM14" i="2" s="1"/>
  <c r="CM15" i="2" s="1"/>
  <c r="CM16" i="2" s="1"/>
  <c r="CM17" i="2" s="1"/>
  <c r="CM18" i="2" s="1"/>
  <c r="CM19" i="2" s="1"/>
  <c r="CM20" i="2" s="1"/>
  <c r="CM21" i="2" s="1"/>
  <c r="CM22" i="2" s="1"/>
  <c r="CM23" i="2" s="1"/>
  <c r="CM24" i="2" s="1"/>
  <c r="CM25" i="2" s="1"/>
  <c r="CM26" i="2" s="1"/>
  <c r="CM27" i="2" s="1"/>
  <c r="CM28" i="2" s="1"/>
  <c r="CM29" i="2" s="1"/>
  <c r="CM30" i="2" s="1"/>
  <c r="CM31" i="2" s="1"/>
  <c r="CM32" i="2" s="1"/>
  <c r="CM33" i="2" s="1"/>
  <c r="CM34" i="2" s="1"/>
  <c r="CM35" i="2" s="1"/>
  <c r="CM36" i="2" s="1"/>
  <c r="CM37" i="2" s="1"/>
  <c r="CM38" i="2" s="1"/>
  <c r="CM39" i="2" s="1"/>
  <c r="CM40" i="2" s="1"/>
  <c r="CM41" i="2" s="1"/>
  <c r="CM42" i="2" s="1"/>
  <c r="CM43" i="2" s="1"/>
  <c r="CM44" i="2" s="1"/>
  <c r="CM45" i="2" s="1"/>
  <c r="CM46" i="2" s="1"/>
  <c r="CM47" i="2" s="1"/>
  <c r="CM48" i="2" s="1"/>
  <c r="CM49" i="2" s="1"/>
  <c r="CM50" i="2" s="1"/>
  <c r="CM51" i="2" s="1"/>
  <c r="CM52" i="2" s="1"/>
  <c r="CM53" i="2" s="1"/>
  <c r="CM54" i="2" s="1"/>
  <c r="CM8" i="2"/>
  <c r="CL8" i="2"/>
  <c r="CM7" i="2"/>
  <c r="CL7" i="2"/>
  <c r="CM6" i="2"/>
  <c r="CL6" i="2"/>
  <c r="CM5" i="2"/>
  <c r="CL5" i="2"/>
  <c r="CM4" i="2"/>
  <c r="CL4" i="2"/>
  <c r="CM3" i="2"/>
  <c r="CL3" i="2"/>
  <c r="EE5" i="3" l="1"/>
  <c r="EE6" i="3"/>
  <c r="EE7" i="3"/>
  <c r="EE8" i="3"/>
  <c r="EE9" i="3"/>
  <c r="EE10" i="3"/>
  <c r="EE11" i="3"/>
  <c r="EE12" i="3"/>
  <c r="EE13" i="3"/>
  <c r="EE14" i="3"/>
  <c r="EE15" i="3"/>
  <c r="EE16" i="3"/>
  <c r="EE17" i="3"/>
  <c r="EE18" i="3"/>
  <c r="EE19" i="3"/>
  <c r="EE20" i="3"/>
  <c r="EE21" i="3"/>
  <c r="EE22" i="3"/>
  <c r="EE23" i="3"/>
  <c r="EE24" i="3"/>
  <c r="EE25" i="3"/>
  <c r="EE26" i="3"/>
  <c r="EE27" i="3"/>
  <c r="EE28" i="3"/>
  <c r="EE29" i="3"/>
  <c r="EE30" i="3"/>
  <c r="EE31" i="3"/>
  <c r="EE32" i="3"/>
  <c r="EE33" i="3"/>
  <c r="EE34" i="3"/>
  <c r="EE35" i="3"/>
  <c r="EE36" i="3"/>
  <c r="EE37" i="3"/>
  <c r="EE38" i="3"/>
  <c r="EE39" i="3"/>
  <c r="EE40" i="3"/>
  <c r="EE41" i="3"/>
  <c r="EE42" i="3"/>
  <c r="EE43" i="3"/>
  <c r="EE44" i="3"/>
  <c r="EE45" i="3"/>
  <c r="EE46" i="3"/>
  <c r="EE47" i="3"/>
  <c r="EE48" i="3"/>
  <c r="EE49" i="3"/>
  <c r="EE50" i="3"/>
  <c r="EE51" i="3"/>
  <c r="EE52" i="3"/>
  <c r="EE53" i="3"/>
  <c r="EE54" i="3"/>
  <c r="EE4" i="3"/>
  <c r="EC3" i="3"/>
  <c r="EB3" i="3"/>
  <c r="F56" i="2"/>
  <c r="CN7" i="2" l="1"/>
  <c r="CN8" i="2" s="1"/>
  <c r="CN6" i="2"/>
  <c r="CN5" i="2"/>
  <c r="CN4" i="2"/>
  <c r="CN3" i="2"/>
  <c r="CL9" i="2" l="1"/>
  <c r="AW3" i="2" l="1"/>
  <c r="AW4" i="2"/>
  <c r="BB4" i="2" s="1"/>
  <c r="EA4" i="3"/>
  <c r="EB4" i="3"/>
  <c r="EC4" i="3"/>
  <c r="EA5" i="3"/>
  <c r="EB5" i="3"/>
  <c r="EC5" i="3"/>
  <c r="EA6" i="3"/>
  <c r="EB6" i="3"/>
  <c r="EC6" i="3"/>
  <c r="EA7" i="3"/>
  <c r="EB7" i="3"/>
  <c r="EC7" i="3"/>
  <c r="EA8" i="3"/>
  <c r="EB8" i="3"/>
  <c r="EC8" i="3"/>
  <c r="EA9" i="3"/>
  <c r="EB9" i="3"/>
  <c r="EC9" i="3"/>
  <c r="EA10" i="3"/>
  <c r="EB10" i="3"/>
  <c r="EC10" i="3"/>
  <c r="EA11" i="3"/>
  <c r="EB11" i="3"/>
  <c r="EC11" i="3"/>
  <c r="EA12" i="3"/>
  <c r="EB12" i="3"/>
  <c r="EC12" i="3"/>
  <c r="EA13" i="3"/>
  <c r="EB13" i="3"/>
  <c r="EC13" i="3"/>
  <c r="EA14" i="3"/>
  <c r="EB14" i="3"/>
  <c r="EC14" i="3"/>
  <c r="EA15" i="3"/>
  <c r="EB15" i="3"/>
  <c r="EC15" i="3"/>
  <c r="EA16" i="3"/>
  <c r="EB16" i="3"/>
  <c r="EC16" i="3"/>
  <c r="EA17" i="3"/>
  <c r="EB17" i="3"/>
  <c r="EC17" i="3"/>
  <c r="EA18" i="3"/>
  <c r="EB18" i="3"/>
  <c r="EC18" i="3"/>
  <c r="EA19" i="3"/>
  <c r="EB19" i="3"/>
  <c r="EC19" i="3"/>
  <c r="EA20" i="3"/>
  <c r="EB20" i="3"/>
  <c r="EC20" i="3"/>
  <c r="EA21" i="3"/>
  <c r="EB21" i="3"/>
  <c r="EC21" i="3"/>
  <c r="EA22" i="3"/>
  <c r="EB22" i="3"/>
  <c r="EC22" i="3"/>
  <c r="EA23" i="3"/>
  <c r="EB23" i="3"/>
  <c r="EC23" i="3"/>
  <c r="EA24" i="3"/>
  <c r="EB24" i="3"/>
  <c r="EC24" i="3"/>
  <c r="EA25" i="3"/>
  <c r="EB25" i="3"/>
  <c r="EC25" i="3"/>
  <c r="EA26" i="3"/>
  <c r="EB26" i="3"/>
  <c r="EC26" i="3"/>
  <c r="EA27" i="3"/>
  <c r="EB27" i="3"/>
  <c r="EC27" i="3"/>
  <c r="EA28" i="3"/>
  <c r="EB28" i="3"/>
  <c r="EC28" i="3"/>
  <c r="EA29" i="3"/>
  <c r="EB29" i="3"/>
  <c r="EC29" i="3"/>
  <c r="EA30" i="3"/>
  <c r="EB30" i="3"/>
  <c r="EC30" i="3"/>
  <c r="EA31" i="3"/>
  <c r="EB31" i="3"/>
  <c r="EC31" i="3"/>
  <c r="EA32" i="3"/>
  <c r="EB32" i="3"/>
  <c r="EC32" i="3"/>
  <c r="EA33" i="3"/>
  <c r="EB33" i="3"/>
  <c r="EC33" i="3"/>
  <c r="EA34" i="3"/>
  <c r="EB34" i="3"/>
  <c r="EC34" i="3"/>
  <c r="EA35" i="3"/>
  <c r="EB35" i="3"/>
  <c r="EC35" i="3"/>
  <c r="EA36" i="3"/>
  <c r="EB36" i="3"/>
  <c r="EC36" i="3"/>
  <c r="EA37" i="3"/>
  <c r="EB37" i="3"/>
  <c r="EC37" i="3"/>
  <c r="EA38" i="3"/>
  <c r="EB38" i="3"/>
  <c r="EC38" i="3"/>
  <c r="EA39" i="3"/>
  <c r="EB39" i="3"/>
  <c r="EC39" i="3"/>
  <c r="EA40" i="3"/>
  <c r="EB40" i="3"/>
  <c r="EC40" i="3"/>
  <c r="EA41" i="3"/>
  <c r="EB41" i="3"/>
  <c r="EC41" i="3"/>
  <c r="EA42" i="3"/>
  <c r="EB42" i="3"/>
  <c r="EC42" i="3"/>
  <c r="EA43" i="3"/>
  <c r="EB43" i="3"/>
  <c r="EC43" i="3"/>
  <c r="EA44" i="3"/>
  <c r="EB44" i="3"/>
  <c r="EC44" i="3"/>
  <c r="EA45" i="3"/>
  <c r="EB45" i="3"/>
  <c r="EC45" i="3"/>
  <c r="EA46" i="3"/>
  <c r="EB46" i="3"/>
  <c r="EC46" i="3"/>
  <c r="EA47" i="3"/>
  <c r="EB47" i="3"/>
  <c r="EC47" i="3"/>
  <c r="EA48" i="3"/>
  <c r="EB48" i="3"/>
  <c r="EC48" i="3"/>
  <c r="EA49" i="3"/>
  <c r="EB49" i="3"/>
  <c r="EC49" i="3"/>
  <c r="EA50" i="3"/>
  <c r="EB50" i="3"/>
  <c r="EC50" i="3"/>
  <c r="EA51" i="3"/>
  <c r="EB51" i="3"/>
  <c r="EC51" i="3"/>
  <c r="EA52" i="3"/>
  <c r="EB52" i="3"/>
  <c r="EC52" i="3"/>
  <c r="EA53" i="3"/>
  <c r="EB53" i="3"/>
  <c r="EC53" i="3"/>
  <c r="EA54" i="3"/>
  <c r="EB54" i="3"/>
  <c r="EC54" i="3"/>
  <c r="EA3" i="3"/>
  <c r="CL10" i="2"/>
  <c r="CL11" i="2" s="1"/>
  <c r="CL12" i="2" s="1"/>
  <c r="CL13" i="2" s="1"/>
  <c r="CL14" i="2" s="1"/>
  <c r="CL15" i="2" s="1"/>
  <c r="CL16" i="2" s="1"/>
  <c r="CL17" i="2" s="1"/>
  <c r="CL18" i="2" s="1"/>
  <c r="CL19" i="2" s="1"/>
  <c r="CL20" i="2" s="1"/>
  <c r="CL21" i="2" s="1"/>
  <c r="CL22" i="2" s="1"/>
  <c r="CL23" i="2" s="1"/>
  <c r="CL24" i="2" s="1"/>
  <c r="CL25" i="2" s="1"/>
  <c r="CL26" i="2" s="1"/>
  <c r="CL27" i="2" s="1"/>
  <c r="CL28" i="2" s="1"/>
  <c r="CL29" i="2" s="1"/>
  <c r="CL30" i="2" s="1"/>
  <c r="CL31" i="2" s="1"/>
  <c r="CL32" i="2" s="1"/>
  <c r="CL33" i="2" s="1"/>
  <c r="CL34" i="2" s="1"/>
  <c r="CL35" i="2" s="1"/>
  <c r="CL36" i="2" s="1"/>
  <c r="CL37" i="2" s="1"/>
  <c r="CL38" i="2" s="1"/>
  <c r="CL39" i="2" s="1"/>
  <c r="CL40" i="2" s="1"/>
  <c r="CL41" i="2" s="1"/>
  <c r="CL42" i="2" s="1"/>
  <c r="CL43" i="2" s="1"/>
  <c r="CL44" i="2" s="1"/>
  <c r="CL45" i="2" s="1"/>
  <c r="CL46" i="2" s="1"/>
  <c r="CL47" i="2" s="1"/>
  <c r="CL48" i="2" s="1"/>
  <c r="CL49" i="2" s="1"/>
  <c r="CL50" i="2" s="1"/>
  <c r="CL51" i="2" s="1"/>
  <c r="CL52" i="2" s="1"/>
  <c r="CL53" i="2" s="1"/>
  <c r="CL54" i="2" s="1"/>
  <c r="CW4" i="3"/>
  <c r="CW5" i="3"/>
  <c r="CW6" i="3"/>
  <c r="CW7" i="3"/>
  <c r="CW8" i="3"/>
  <c r="CW9" i="3"/>
  <c r="CW10" i="3"/>
  <c r="CW11" i="3"/>
  <c r="CW12" i="3"/>
  <c r="CW13" i="3"/>
  <c r="CW14" i="3"/>
  <c r="CW15" i="3"/>
  <c r="CW16" i="3"/>
  <c r="CW17" i="3"/>
  <c r="CW18" i="3"/>
  <c r="CW19" i="3"/>
  <c r="CW20" i="3"/>
  <c r="CW21" i="3"/>
  <c r="CW22" i="3"/>
  <c r="CW23" i="3"/>
  <c r="CW24" i="3"/>
  <c r="CW25" i="3"/>
  <c r="CW26" i="3"/>
  <c r="CW27" i="3"/>
  <c r="CW28" i="3"/>
  <c r="CW29" i="3"/>
  <c r="CW30" i="3"/>
  <c r="CW31" i="3"/>
  <c r="CW32" i="3"/>
  <c r="CW33" i="3"/>
  <c r="CW34" i="3"/>
  <c r="CW35" i="3"/>
  <c r="CW36" i="3"/>
  <c r="CW37" i="3"/>
  <c r="CW38" i="3"/>
  <c r="CW39" i="3"/>
  <c r="CW40" i="3"/>
  <c r="CW41" i="3"/>
  <c r="CW42" i="3"/>
  <c r="CW43" i="3"/>
  <c r="CW44" i="3"/>
  <c r="CW45" i="3"/>
  <c r="CW46" i="3"/>
  <c r="CW47" i="3"/>
  <c r="CW48" i="3"/>
  <c r="CW49" i="3"/>
  <c r="CW50" i="3"/>
  <c r="CW51" i="3"/>
  <c r="CW52" i="3"/>
  <c r="CW53" i="3"/>
  <c r="CW54" i="3"/>
  <c r="CW3" i="3"/>
  <c r="AX4" i="2" l="1"/>
  <c r="AY4" i="2"/>
  <c r="BD4" i="2" s="1"/>
  <c r="AZ4" i="2"/>
  <c r="BE4" i="2" s="1"/>
  <c r="AW5" i="2"/>
  <c r="AX5" i="2"/>
  <c r="BC5" i="2" s="1"/>
  <c r="AY5" i="2"/>
  <c r="BD5" i="2" s="1"/>
  <c r="AZ5" i="2"/>
  <c r="BE5" i="2" s="1"/>
  <c r="AW6" i="2"/>
  <c r="AX6" i="2"/>
  <c r="BC6" i="2" s="1"/>
  <c r="AY6" i="2"/>
  <c r="BD6" i="2" s="1"/>
  <c r="AZ6" i="2"/>
  <c r="BE6" i="2" s="1"/>
  <c r="AW7" i="2"/>
  <c r="AX7" i="2"/>
  <c r="BC7" i="2" s="1"/>
  <c r="AY7" i="2"/>
  <c r="BD7" i="2" s="1"/>
  <c r="AZ7" i="2"/>
  <c r="BE7" i="2" s="1"/>
  <c r="AW8" i="2"/>
  <c r="AX8" i="2"/>
  <c r="BC8" i="2" s="1"/>
  <c r="AY8" i="2"/>
  <c r="BD8" i="2" s="1"/>
  <c r="AZ8" i="2"/>
  <c r="BE8" i="2" s="1"/>
  <c r="AW9" i="2"/>
  <c r="AX9" i="2"/>
  <c r="BC9" i="2" s="1"/>
  <c r="AY9" i="2"/>
  <c r="BD9" i="2" s="1"/>
  <c r="AZ9" i="2"/>
  <c r="BE9" i="2" s="1"/>
  <c r="AW10" i="2"/>
  <c r="AX10" i="2"/>
  <c r="BC10" i="2" s="1"/>
  <c r="AY10" i="2"/>
  <c r="BD10" i="2" s="1"/>
  <c r="AZ10" i="2"/>
  <c r="BE10" i="2" s="1"/>
  <c r="AW11" i="2"/>
  <c r="AX11" i="2"/>
  <c r="BC11" i="2" s="1"/>
  <c r="AY11" i="2"/>
  <c r="BD11" i="2" s="1"/>
  <c r="AZ11" i="2"/>
  <c r="BE11" i="2" s="1"/>
  <c r="AW12" i="2"/>
  <c r="AX12" i="2"/>
  <c r="BC12" i="2" s="1"/>
  <c r="AY12" i="2"/>
  <c r="BD12" i="2" s="1"/>
  <c r="AZ12" i="2"/>
  <c r="BE12" i="2" s="1"/>
  <c r="AW13" i="2"/>
  <c r="AX13" i="2"/>
  <c r="BC13" i="2" s="1"/>
  <c r="AY13" i="2"/>
  <c r="BD13" i="2" s="1"/>
  <c r="AZ13" i="2"/>
  <c r="BE13" i="2" s="1"/>
  <c r="AW14" i="2"/>
  <c r="AX14" i="2"/>
  <c r="BC14" i="2" s="1"/>
  <c r="AY14" i="2"/>
  <c r="BD14" i="2" s="1"/>
  <c r="AZ14" i="2"/>
  <c r="BE14" i="2" s="1"/>
  <c r="AW15" i="2"/>
  <c r="AX15" i="2"/>
  <c r="BC15" i="2" s="1"/>
  <c r="AY15" i="2"/>
  <c r="BD15" i="2" s="1"/>
  <c r="AZ15" i="2"/>
  <c r="BE15" i="2" s="1"/>
  <c r="AW16" i="2"/>
  <c r="AX16" i="2"/>
  <c r="BC16" i="2" s="1"/>
  <c r="AY16" i="2"/>
  <c r="BD16" i="2" s="1"/>
  <c r="AZ16" i="2"/>
  <c r="BE16" i="2" s="1"/>
  <c r="AW17" i="2"/>
  <c r="AX17" i="2"/>
  <c r="BC17" i="2" s="1"/>
  <c r="AY17" i="2"/>
  <c r="BD17" i="2" s="1"/>
  <c r="AZ17" i="2"/>
  <c r="BE17" i="2" s="1"/>
  <c r="AW18" i="2"/>
  <c r="AX18" i="2"/>
  <c r="BC18" i="2" s="1"/>
  <c r="AY18" i="2"/>
  <c r="BD18" i="2" s="1"/>
  <c r="AZ18" i="2"/>
  <c r="BE18" i="2" s="1"/>
  <c r="AW19" i="2"/>
  <c r="AX19" i="2"/>
  <c r="BC19" i="2" s="1"/>
  <c r="AY19" i="2"/>
  <c r="BD19" i="2" s="1"/>
  <c r="AZ19" i="2"/>
  <c r="BE19" i="2" s="1"/>
  <c r="AW20" i="2"/>
  <c r="AX20" i="2"/>
  <c r="BC20" i="2" s="1"/>
  <c r="AY20" i="2"/>
  <c r="BD20" i="2" s="1"/>
  <c r="AZ20" i="2"/>
  <c r="BE20" i="2" s="1"/>
  <c r="AW21" i="2"/>
  <c r="AX21" i="2"/>
  <c r="BC21" i="2" s="1"/>
  <c r="AY21" i="2"/>
  <c r="BD21" i="2" s="1"/>
  <c r="AZ21" i="2"/>
  <c r="BE21" i="2" s="1"/>
  <c r="AW22" i="2"/>
  <c r="AX22" i="2"/>
  <c r="BC22" i="2" s="1"/>
  <c r="AY22" i="2"/>
  <c r="BD22" i="2" s="1"/>
  <c r="AZ22" i="2"/>
  <c r="BE22" i="2" s="1"/>
  <c r="AW23" i="2"/>
  <c r="AX23" i="2"/>
  <c r="BC23" i="2" s="1"/>
  <c r="AY23" i="2"/>
  <c r="BD23" i="2" s="1"/>
  <c r="AZ23" i="2"/>
  <c r="BE23" i="2" s="1"/>
  <c r="AW24" i="2"/>
  <c r="AX24" i="2"/>
  <c r="BC24" i="2" s="1"/>
  <c r="AY24" i="2"/>
  <c r="BD24" i="2" s="1"/>
  <c r="AZ24" i="2"/>
  <c r="BE24" i="2" s="1"/>
  <c r="AW25" i="2"/>
  <c r="AX25" i="2"/>
  <c r="BC25" i="2" s="1"/>
  <c r="AY25" i="2"/>
  <c r="BD25" i="2" s="1"/>
  <c r="AZ25" i="2"/>
  <c r="BE25" i="2" s="1"/>
  <c r="AW26" i="2"/>
  <c r="AX26" i="2"/>
  <c r="BC26" i="2" s="1"/>
  <c r="AY26" i="2"/>
  <c r="BD26" i="2" s="1"/>
  <c r="AZ26" i="2"/>
  <c r="BE26" i="2" s="1"/>
  <c r="AW27" i="2"/>
  <c r="AX27" i="2"/>
  <c r="BC27" i="2" s="1"/>
  <c r="AY27" i="2"/>
  <c r="BD27" i="2" s="1"/>
  <c r="AZ27" i="2"/>
  <c r="BE27" i="2" s="1"/>
  <c r="AW28" i="2"/>
  <c r="AX28" i="2"/>
  <c r="BC28" i="2" s="1"/>
  <c r="AY28" i="2"/>
  <c r="BD28" i="2" s="1"/>
  <c r="AZ28" i="2"/>
  <c r="BE28" i="2" s="1"/>
  <c r="AW29" i="2"/>
  <c r="AX29" i="2"/>
  <c r="BC29" i="2" s="1"/>
  <c r="AY29" i="2"/>
  <c r="BD29" i="2" s="1"/>
  <c r="AZ29" i="2"/>
  <c r="BE29" i="2" s="1"/>
  <c r="AW30" i="2"/>
  <c r="AX30" i="2"/>
  <c r="BC30" i="2" s="1"/>
  <c r="AY30" i="2"/>
  <c r="BD30" i="2" s="1"/>
  <c r="AZ30" i="2"/>
  <c r="BE30" i="2" s="1"/>
  <c r="AW31" i="2"/>
  <c r="AX31" i="2"/>
  <c r="BC31" i="2" s="1"/>
  <c r="AY31" i="2"/>
  <c r="BD31" i="2" s="1"/>
  <c r="AZ31" i="2"/>
  <c r="BE31" i="2" s="1"/>
  <c r="AW32" i="2"/>
  <c r="AX32" i="2"/>
  <c r="BC32" i="2" s="1"/>
  <c r="AY32" i="2"/>
  <c r="BD32" i="2" s="1"/>
  <c r="AZ32" i="2"/>
  <c r="BE32" i="2" s="1"/>
  <c r="AW33" i="2"/>
  <c r="AX33" i="2"/>
  <c r="BC33" i="2" s="1"/>
  <c r="AY33" i="2"/>
  <c r="BD33" i="2" s="1"/>
  <c r="AZ33" i="2"/>
  <c r="BE33" i="2" s="1"/>
  <c r="AW34" i="2"/>
  <c r="AX34" i="2"/>
  <c r="BC34" i="2" s="1"/>
  <c r="AY34" i="2"/>
  <c r="BD34" i="2" s="1"/>
  <c r="AZ34" i="2"/>
  <c r="BE34" i="2" s="1"/>
  <c r="AW35" i="2"/>
  <c r="AX35" i="2"/>
  <c r="BC35" i="2" s="1"/>
  <c r="AY35" i="2"/>
  <c r="BD35" i="2" s="1"/>
  <c r="AZ35" i="2"/>
  <c r="BE35" i="2" s="1"/>
  <c r="AW36" i="2"/>
  <c r="AX36" i="2"/>
  <c r="BC36" i="2" s="1"/>
  <c r="AY36" i="2"/>
  <c r="BD36" i="2" s="1"/>
  <c r="AZ36" i="2"/>
  <c r="BE36" i="2" s="1"/>
  <c r="AW37" i="2"/>
  <c r="AX37" i="2"/>
  <c r="BC37" i="2" s="1"/>
  <c r="AY37" i="2"/>
  <c r="BD37" i="2" s="1"/>
  <c r="AZ37" i="2"/>
  <c r="BE37" i="2" s="1"/>
  <c r="AW38" i="2"/>
  <c r="AX38" i="2"/>
  <c r="BC38" i="2" s="1"/>
  <c r="AY38" i="2"/>
  <c r="BD38" i="2" s="1"/>
  <c r="AZ38" i="2"/>
  <c r="BE38" i="2" s="1"/>
  <c r="AW39" i="2"/>
  <c r="AX39" i="2"/>
  <c r="BC39" i="2" s="1"/>
  <c r="AY39" i="2"/>
  <c r="BD39" i="2" s="1"/>
  <c r="AZ39" i="2"/>
  <c r="BE39" i="2" s="1"/>
  <c r="AW40" i="2"/>
  <c r="AX40" i="2"/>
  <c r="BC40" i="2" s="1"/>
  <c r="AY40" i="2"/>
  <c r="BD40" i="2" s="1"/>
  <c r="AZ40" i="2"/>
  <c r="BE40" i="2" s="1"/>
  <c r="AW41" i="2"/>
  <c r="AX41" i="2"/>
  <c r="BC41" i="2" s="1"/>
  <c r="AY41" i="2"/>
  <c r="BD41" i="2" s="1"/>
  <c r="AZ41" i="2"/>
  <c r="BE41" i="2" s="1"/>
  <c r="AW42" i="2"/>
  <c r="AX42" i="2"/>
  <c r="BC42" i="2" s="1"/>
  <c r="AY42" i="2"/>
  <c r="BD42" i="2" s="1"/>
  <c r="AZ42" i="2"/>
  <c r="BE42" i="2" s="1"/>
  <c r="AW43" i="2"/>
  <c r="AX43" i="2"/>
  <c r="BC43" i="2" s="1"/>
  <c r="AY43" i="2"/>
  <c r="BD43" i="2" s="1"/>
  <c r="AZ43" i="2"/>
  <c r="BE43" i="2" s="1"/>
  <c r="AW44" i="2"/>
  <c r="AX44" i="2"/>
  <c r="BC44" i="2" s="1"/>
  <c r="AY44" i="2"/>
  <c r="BD44" i="2" s="1"/>
  <c r="AZ44" i="2"/>
  <c r="BE44" i="2" s="1"/>
  <c r="AW45" i="2"/>
  <c r="AX45" i="2"/>
  <c r="BC45" i="2" s="1"/>
  <c r="AY45" i="2"/>
  <c r="BD45" i="2" s="1"/>
  <c r="AZ45" i="2"/>
  <c r="BE45" i="2" s="1"/>
  <c r="AW46" i="2"/>
  <c r="AX46" i="2"/>
  <c r="BC46" i="2" s="1"/>
  <c r="AY46" i="2"/>
  <c r="BD46" i="2" s="1"/>
  <c r="AZ46" i="2"/>
  <c r="BE46" i="2" s="1"/>
  <c r="AW47" i="2"/>
  <c r="AX47" i="2"/>
  <c r="BC47" i="2" s="1"/>
  <c r="AY47" i="2"/>
  <c r="BD47" i="2" s="1"/>
  <c r="AZ47" i="2"/>
  <c r="BE47" i="2" s="1"/>
  <c r="AW48" i="2"/>
  <c r="AX48" i="2"/>
  <c r="BC48" i="2" s="1"/>
  <c r="AY48" i="2"/>
  <c r="BD48" i="2" s="1"/>
  <c r="AZ48" i="2"/>
  <c r="BE48" i="2" s="1"/>
  <c r="AW49" i="2"/>
  <c r="AX49" i="2"/>
  <c r="BC49" i="2" s="1"/>
  <c r="AY49" i="2"/>
  <c r="BD49" i="2" s="1"/>
  <c r="AZ49" i="2"/>
  <c r="BE49" i="2" s="1"/>
  <c r="AW50" i="2"/>
  <c r="AX50" i="2"/>
  <c r="BC50" i="2" s="1"/>
  <c r="AY50" i="2"/>
  <c r="BD50" i="2" s="1"/>
  <c r="AZ50" i="2"/>
  <c r="BE50" i="2" s="1"/>
  <c r="AW51" i="2"/>
  <c r="AX51" i="2"/>
  <c r="BC51" i="2" s="1"/>
  <c r="AY51" i="2"/>
  <c r="BD51" i="2" s="1"/>
  <c r="AZ51" i="2"/>
  <c r="BE51" i="2" s="1"/>
  <c r="AW52" i="2"/>
  <c r="AX52" i="2"/>
  <c r="BC52" i="2" s="1"/>
  <c r="AY52" i="2"/>
  <c r="BD52" i="2" s="1"/>
  <c r="AZ52" i="2"/>
  <c r="BE52" i="2" s="1"/>
  <c r="AW53" i="2"/>
  <c r="AX53" i="2"/>
  <c r="BC53" i="2" s="1"/>
  <c r="AY53" i="2"/>
  <c r="BD53" i="2" s="1"/>
  <c r="AZ53" i="2"/>
  <c r="BE53" i="2" s="1"/>
  <c r="AW54" i="2"/>
  <c r="AX54" i="2"/>
  <c r="BC54" i="2" s="1"/>
  <c r="AY54" i="2"/>
  <c r="BD54" i="2" s="1"/>
  <c r="AZ54" i="2"/>
  <c r="BE54" i="2" s="1"/>
  <c r="AX3" i="2"/>
  <c r="BC3" i="2" s="1"/>
  <c r="AY3" i="2"/>
  <c r="BD3" i="2" s="1"/>
  <c r="AZ3" i="2"/>
  <c r="BE3" i="2" s="1"/>
  <c r="BB3" i="2"/>
  <c r="BB43" i="2" l="1"/>
  <c r="BF43" i="2"/>
  <c r="BB23" i="2"/>
  <c r="BF23" i="2"/>
  <c r="BB39" i="2"/>
  <c r="BF39" i="2"/>
  <c r="BB15" i="2"/>
  <c r="BF15" i="2"/>
  <c r="BB42" i="2"/>
  <c r="BF42" i="2"/>
  <c r="BB38" i="2"/>
  <c r="BF38" i="2"/>
  <c r="BB34" i="2"/>
  <c r="BF34" i="2"/>
  <c r="BB30" i="2"/>
  <c r="BF30" i="2"/>
  <c r="BB26" i="2"/>
  <c r="BF26" i="2"/>
  <c r="BB22" i="2"/>
  <c r="BF22" i="2"/>
  <c r="BB18" i="2"/>
  <c r="BF18" i="2"/>
  <c r="BB14" i="2"/>
  <c r="BF14" i="2"/>
  <c r="BB10" i="2"/>
  <c r="BF10" i="2"/>
  <c r="BB6" i="2"/>
  <c r="BF6" i="2"/>
  <c r="BB51" i="2"/>
  <c r="BF51" i="2"/>
  <c r="BB11" i="2"/>
  <c r="BF11" i="2"/>
  <c r="BB47" i="2"/>
  <c r="BF47" i="2"/>
  <c r="BB27" i="2"/>
  <c r="BF27" i="2"/>
  <c r="BB54" i="2"/>
  <c r="BF54" i="2"/>
  <c r="BB35" i="2"/>
  <c r="BF35" i="2"/>
  <c r="BB19" i="2"/>
  <c r="BF19" i="2"/>
  <c r="BB46" i="2"/>
  <c r="BF46" i="2"/>
  <c r="BB49" i="2"/>
  <c r="BF49" i="2"/>
  <c r="BB45" i="2"/>
  <c r="BF45" i="2"/>
  <c r="BB41" i="2"/>
  <c r="BF41" i="2"/>
  <c r="BB37" i="2"/>
  <c r="BF37" i="2"/>
  <c r="BB29" i="2"/>
  <c r="BF29" i="2"/>
  <c r="BB25" i="2"/>
  <c r="BF25" i="2"/>
  <c r="BB21" i="2"/>
  <c r="BF21" i="2"/>
  <c r="BB17" i="2"/>
  <c r="BF17" i="2"/>
  <c r="BB13" i="2"/>
  <c r="BF13" i="2"/>
  <c r="BB5" i="2"/>
  <c r="BF5" i="2"/>
  <c r="BD57" i="2"/>
  <c r="BB52" i="2"/>
  <c r="BF52" i="2"/>
  <c r="BB36" i="2"/>
  <c r="BF36" i="2"/>
  <c r="BB28" i="2"/>
  <c r="BF28" i="2"/>
  <c r="BB24" i="2"/>
  <c r="BF24" i="2"/>
  <c r="BB20" i="2"/>
  <c r="BF20" i="2"/>
  <c r="BB16" i="2"/>
  <c r="BF16" i="2"/>
  <c r="BB12" i="2"/>
  <c r="BF12" i="2"/>
  <c r="BB8" i="2"/>
  <c r="BF8" i="2"/>
  <c r="BB31" i="2"/>
  <c r="BF31" i="2"/>
  <c r="BB7" i="2"/>
  <c r="BF7" i="2"/>
  <c r="BB50" i="2"/>
  <c r="BF50" i="2"/>
  <c r="BB53" i="2"/>
  <c r="BF53" i="2"/>
  <c r="BB33" i="2"/>
  <c r="BF33" i="2"/>
  <c r="BB9" i="2"/>
  <c r="BF9" i="2"/>
  <c r="BE57" i="2"/>
  <c r="BC4" i="2"/>
  <c r="BF4" i="2"/>
  <c r="BB48" i="2"/>
  <c r="BF48" i="2"/>
  <c r="BB44" i="2"/>
  <c r="BF44" i="2"/>
  <c r="BB40" i="2"/>
  <c r="BF40" i="2"/>
  <c r="BB32" i="2"/>
  <c r="BF32" i="2"/>
  <c r="BF3" i="2"/>
  <c r="BP4" i="3"/>
  <c r="BP5" i="3"/>
  <c r="BP6" i="3"/>
  <c r="BP7" i="3"/>
  <c r="BP8" i="3"/>
  <c r="BP9" i="3"/>
  <c r="BP10" i="3"/>
  <c r="BP11" i="3"/>
  <c r="BP12" i="3"/>
  <c r="BP13" i="3"/>
  <c r="BP14" i="3"/>
  <c r="BP15" i="3"/>
  <c r="BP16" i="3"/>
  <c r="BP17" i="3"/>
  <c r="BP18" i="3"/>
  <c r="BP19" i="3"/>
  <c r="BP20" i="3"/>
  <c r="BP21" i="3"/>
  <c r="BP22" i="3"/>
  <c r="BP23" i="3"/>
  <c r="BP24" i="3"/>
  <c r="BP25" i="3"/>
  <c r="BP26" i="3"/>
  <c r="BP27" i="3"/>
  <c r="BP28" i="3"/>
  <c r="BP29" i="3"/>
  <c r="BP30" i="3"/>
  <c r="BP31" i="3"/>
  <c r="BP32" i="3"/>
  <c r="BP33" i="3"/>
  <c r="BP34" i="3"/>
  <c r="BP35" i="3"/>
  <c r="BP36" i="3"/>
  <c r="BP37" i="3"/>
  <c r="BP38" i="3"/>
  <c r="BP39" i="3"/>
  <c r="BP40" i="3"/>
  <c r="BP41" i="3"/>
  <c r="BP42" i="3"/>
  <c r="BP43" i="3"/>
  <c r="BP44" i="3"/>
  <c r="BP45" i="3"/>
  <c r="BP46" i="3"/>
  <c r="BP47" i="3"/>
  <c r="BP48" i="3"/>
  <c r="BP49" i="3"/>
  <c r="BP50" i="3"/>
  <c r="BP51" i="3"/>
  <c r="BP52" i="3"/>
  <c r="BP53" i="3"/>
  <c r="BP54" i="3"/>
  <c r="BB4" i="3"/>
  <c r="BB5" i="3"/>
  <c r="BB6" i="3"/>
  <c r="BB7" i="3"/>
  <c r="BB8" i="3"/>
  <c r="BB9" i="3"/>
  <c r="BB10" i="3"/>
  <c r="BB11" i="3"/>
  <c r="BB12" i="3"/>
  <c r="BB13" i="3"/>
  <c r="BB14" i="3"/>
  <c r="BB15" i="3"/>
  <c r="BB16" i="3"/>
  <c r="BB17" i="3"/>
  <c r="BB18" i="3"/>
  <c r="BB19" i="3"/>
  <c r="BB20" i="3"/>
  <c r="BB21" i="3"/>
  <c r="BB22" i="3"/>
  <c r="BB23" i="3"/>
  <c r="BB24" i="3"/>
  <c r="BB25" i="3"/>
  <c r="BB26" i="3"/>
  <c r="BB27" i="3"/>
  <c r="BB28" i="3"/>
  <c r="BB29" i="3"/>
  <c r="BB30" i="3"/>
  <c r="BB31" i="3"/>
  <c r="BB32" i="3"/>
  <c r="BB33" i="3"/>
  <c r="BB34" i="3"/>
  <c r="BB35" i="3"/>
  <c r="BB36" i="3"/>
  <c r="BB37" i="3"/>
  <c r="BB38" i="3"/>
  <c r="BB39" i="3"/>
  <c r="BB40" i="3"/>
  <c r="BB41" i="3"/>
  <c r="BB42" i="3"/>
  <c r="BB43" i="3"/>
  <c r="BB44" i="3"/>
  <c r="BB45" i="3"/>
  <c r="BB46" i="3"/>
  <c r="BB47" i="3"/>
  <c r="BB48" i="3"/>
  <c r="BB49" i="3"/>
  <c r="BB50" i="3"/>
  <c r="BB51" i="3"/>
  <c r="BB52" i="3"/>
  <c r="BB53" i="3"/>
  <c r="BB54" i="3"/>
  <c r="BB60" i="3" s="1"/>
  <c r="AN4" i="3"/>
  <c r="AN5" i="3"/>
  <c r="AN6" i="3"/>
  <c r="AN7" i="3"/>
  <c r="AN8" i="3"/>
  <c r="AN9" i="3"/>
  <c r="AN10" i="3"/>
  <c r="AN11" i="3"/>
  <c r="AN12" i="3"/>
  <c r="AN13" i="3"/>
  <c r="AN14" i="3"/>
  <c r="AN15" i="3"/>
  <c r="AN16" i="3"/>
  <c r="AN17" i="3"/>
  <c r="AN18" i="3"/>
  <c r="AN19" i="3"/>
  <c r="AN20" i="3"/>
  <c r="AN21" i="3"/>
  <c r="AN22" i="3"/>
  <c r="AN23" i="3"/>
  <c r="AN24" i="3"/>
  <c r="AN25" i="3"/>
  <c r="AN26" i="3"/>
  <c r="AN27" i="3"/>
  <c r="AN28" i="3"/>
  <c r="AN29" i="3"/>
  <c r="AN30" i="3"/>
  <c r="AN31" i="3"/>
  <c r="AN32" i="3"/>
  <c r="AN33" i="3"/>
  <c r="AN34" i="3"/>
  <c r="AN35" i="3"/>
  <c r="AN36" i="3"/>
  <c r="AN37" i="3"/>
  <c r="AN38" i="3"/>
  <c r="AN39" i="3"/>
  <c r="AN40" i="3"/>
  <c r="AN41" i="3"/>
  <c r="AN42" i="3"/>
  <c r="AN43" i="3"/>
  <c r="AN44" i="3"/>
  <c r="AN45" i="3"/>
  <c r="AN46" i="3"/>
  <c r="AN47" i="3"/>
  <c r="AN48" i="3"/>
  <c r="AN49" i="3"/>
  <c r="AN50" i="3"/>
  <c r="AN51" i="3"/>
  <c r="AN52" i="3"/>
  <c r="AN53" i="3"/>
  <c r="AN54" i="3"/>
  <c r="Z4" i="3"/>
  <c r="Z5" i="3"/>
  <c r="Z6" i="3"/>
  <c r="Z7" i="3"/>
  <c r="Z8" i="3"/>
  <c r="Z9" i="3"/>
  <c r="Z10" i="3"/>
  <c r="Z11" i="3"/>
  <c r="Z12" i="3"/>
  <c r="Z13" i="3"/>
  <c r="Z14" i="3"/>
  <c r="Z15" i="3"/>
  <c r="Z16" i="3"/>
  <c r="Z17" i="3"/>
  <c r="Z18" i="3"/>
  <c r="Z19" i="3"/>
  <c r="Z20" i="3"/>
  <c r="Z21" i="3"/>
  <c r="Z22" i="3"/>
  <c r="Z23" i="3"/>
  <c r="Z24" i="3"/>
  <c r="Z25" i="3"/>
  <c r="Z26" i="3"/>
  <c r="Z27" i="3"/>
  <c r="Z28" i="3"/>
  <c r="Z29" i="3"/>
  <c r="Z30" i="3"/>
  <c r="Z31" i="3"/>
  <c r="Z32" i="3"/>
  <c r="Z33" i="3"/>
  <c r="Z34" i="3"/>
  <c r="Z35" i="3"/>
  <c r="Z36" i="3"/>
  <c r="Z37" i="3"/>
  <c r="Z38" i="3"/>
  <c r="Z39" i="3"/>
  <c r="Z40" i="3"/>
  <c r="Z41" i="3"/>
  <c r="Z42" i="3"/>
  <c r="Z43" i="3"/>
  <c r="Z44" i="3"/>
  <c r="Z45" i="3"/>
  <c r="Z46" i="3"/>
  <c r="Z47" i="3"/>
  <c r="Z48" i="3"/>
  <c r="Z49" i="3"/>
  <c r="Z50" i="3"/>
  <c r="Z51" i="3"/>
  <c r="Z52" i="3"/>
  <c r="Z53" i="3"/>
  <c r="Z54" i="3"/>
  <c r="FI4" i="2"/>
  <c r="FJ4" i="2"/>
  <c r="FI5" i="2"/>
  <c r="FJ5" i="2"/>
  <c r="FI6" i="2"/>
  <c r="FJ6" i="2"/>
  <c r="FI7" i="2"/>
  <c r="FJ7" i="2"/>
  <c r="FI8" i="2"/>
  <c r="FJ8" i="2"/>
  <c r="FI9" i="2"/>
  <c r="FJ9" i="2"/>
  <c r="FI10" i="2"/>
  <c r="FJ10" i="2"/>
  <c r="FI11" i="2"/>
  <c r="FJ11" i="2"/>
  <c r="FI12" i="2"/>
  <c r="FJ12" i="2"/>
  <c r="FI13" i="2"/>
  <c r="FJ13" i="2"/>
  <c r="FI14" i="2"/>
  <c r="FJ14" i="2"/>
  <c r="FI15" i="2"/>
  <c r="FJ15" i="2"/>
  <c r="FI16" i="2"/>
  <c r="FJ16" i="2"/>
  <c r="FI17" i="2"/>
  <c r="FJ17" i="2"/>
  <c r="FI18" i="2"/>
  <c r="FJ18" i="2"/>
  <c r="FI19" i="2"/>
  <c r="FJ19" i="2"/>
  <c r="FI20" i="2"/>
  <c r="FJ20" i="2"/>
  <c r="FI21" i="2"/>
  <c r="FJ21" i="2"/>
  <c r="FI22" i="2"/>
  <c r="FJ22" i="2"/>
  <c r="FI23" i="2"/>
  <c r="FJ23" i="2"/>
  <c r="FI24" i="2"/>
  <c r="FJ24" i="2"/>
  <c r="FI25" i="2"/>
  <c r="FJ25" i="2"/>
  <c r="FI26" i="2"/>
  <c r="FJ26" i="2"/>
  <c r="FI27" i="2"/>
  <c r="FJ27" i="2"/>
  <c r="FI28" i="2"/>
  <c r="FJ28" i="2"/>
  <c r="FI29" i="2"/>
  <c r="FJ29" i="2"/>
  <c r="FI30" i="2"/>
  <c r="FJ30" i="2"/>
  <c r="FI31" i="2"/>
  <c r="FJ31" i="2"/>
  <c r="FI32" i="2"/>
  <c r="FJ32" i="2"/>
  <c r="FI33" i="2"/>
  <c r="FJ33" i="2"/>
  <c r="FI34" i="2"/>
  <c r="FJ34" i="2"/>
  <c r="FI35" i="2"/>
  <c r="FJ35" i="2"/>
  <c r="FI36" i="2"/>
  <c r="FJ36" i="2"/>
  <c r="FI37" i="2"/>
  <c r="FJ37" i="2"/>
  <c r="FI38" i="2"/>
  <c r="FJ38" i="2"/>
  <c r="FI39" i="2"/>
  <c r="FJ39" i="2"/>
  <c r="FI40" i="2"/>
  <c r="FJ40" i="2"/>
  <c r="FI41" i="2"/>
  <c r="FJ41" i="2"/>
  <c r="FI42" i="2"/>
  <c r="FJ42" i="2"/>
  <c r="FI43" i="2"/>
  <c r="FJ43" i="2"/>
  <c r="FI44" i="2"/>
  <c r="FJ44" i="2"/>
  <c r="FI45" i="2"/>
  <c r="FJ45" i="2"/>
  <c r="FI46" i="2"/>
  <c r="FJ46" i="2"/>
  <c r="FI47" i="2"/>
  <c r="FJ47" i="2"/>
  <c r="FI48" i="2"/>
  <c r="FJ48" i="2"/>
  <c r="FI49" i="2"/>
  <c r="FJ49" i="2"/>
  <c r="FI50" i="2"/>
  <c r="FJ50" i="2"/>
  <c r="FI51" i="2"/>
  <c r="FJ51" i="2"/>
  <c r="FI52" i="2"/>
  <c r="FJ52" i="2"/>
  <c r="FI53" i="2"/>
  <c r="FJ53" i="2"/>
  <c r="FI54" i="2"/>
  <c r="FJ54" i="2"/>
  <c r="FJ3" i="2"/>
  <c r="FI3" i="2"/>
  <c r="BP3" i="3"/>
  <c r="BB3" i="3"/>
  <c r="AN3" i="3"/>
  <c r="Z3" i="3"/>
  <c r="N5" i="2"/>
  <c r="BK54" i="2" l="1"/>
  <c r="BK50" i="2"/>
  <c r="BI43" i="2"/>
  <c r="BI39" i="2"/>
  <c r="BI35" i="2"/>
  <c r="BI31" i="2"/>
  <c r="BK27" i="2"/>
  <c r="BK23" i="2"/>
  <c r="BK19" i="2"/>
  <c r="BK15" i="2"/>
  <c r="BH12" i="2"/>
  <c r="BH8" i="2"/>
  <c r="BH4" i="2"/>
  <c r="BJ54" i="2"/>
  <c r="BJ50" i="2"/>
  <c r="BK46" i="2"/>
  <c r="BH43" i="2"/>
  <c r="BH39" i="2"/>
  <c r="BH35" i="2"/>
  <c r="BH31" i="2"/>
  <c r="BJ27" i="2"/>
  <c r="BJ23" i="2"/>
  <c r="BJ19" i="2"/>
  <c r="BJ15" i="2"/>
  <c r="BK11" i="2"/>
  <c r="BK7" i="2"/>
  <c r="BK3" i="2"/>
  <c r="BI54" i="2"/>
  <c r="BI50" i="2"/>
  <c r="BJ46" i="2"/>
  <c r="BK42" i="2"/>
  <c r="BK38" i="2"/>
  <c r="BK34" i="2"/>
  <c r="BI27" i="2"/>
  <c r="BI23" i="2"/>
  <c r="BI19" i="2"/>
  <c r="BI15" i="2"/>
  <c r="BJ11" i="2"/>
  <c r="BJ7" i="2"/>
  <c r="BJ3" i="2"/>
  <c r="BH54" i="2"/>
  <c r="BH50" i="2"/>
  <c r="BI46" i="2"/>
  <c r="BJ42" i="2"/>
  <c r="BJ38" i="2"/>
  <c r="BJ34" i="2"/>
  <c r="BK30" i="2"/>
  <c r="BH27" i="2"/>
  <c r="BH23" i="2"/>
  <c r="BH19" i="2"/>
  <c r="BH15" i="2"/>
  <c r="BI11" i="2"/>
  <c r="BI7" i="2"/>
  <c r="BI3" i="2"/>
  <c r="BK53" i="2"/>
  <c r="BK49" i="2"/>
  <c r="BH46" i="2"/>
  <c r="BI42" i="2"/>
  <c r="BI38" i="2"/>
  <c r="BI34" i="2"/>
  <c r="BJ30" i="2"/>
  <c r="BK26" i="2"/>
  <c r="BK22" i="2"/>
  <c r="BK18" i="2"/>
  <c r="BH11" i="2"/>
  <c r="BH7" i="2"/>
  <c r="BH3" i="2"/>
  <c r="BJ53" i="2"/>
  <c r="BI30" i="2"/>
  <c r="BJ22" i="2"/>
  <c r="BI49" i="2"/>
  <c r="BJ14" i="2"/>
  <c r="BI45" i="2"/>
  <c r="BI14" i="2"/>
  <c r="BH45" i="2"/>
  <c r="BK25" i="2"/>
  <c r="BJ52" i="2"/>
  <c r="BJ48" i="2"/>
  <c r="BK44" i="2"/>
  <c r="BH41" i="2"/>
  <c r="BH37" i="2"/>
  <c r="BH33" i="2"/>
  <c r="BI29" i="2"/>
  <c r="BJ25" i="2"/>
  <c r="BJ21" i="2"/>
  <c r="BJ17" i="2"/>
  <c r="BK13" i="2"/>
  <c r="BK9" i="2"/>
  <c r="BK5" i="2"/>
  <c r="BI48" i="2"/>
  <c r="BJ44" i="2"/>
  <c r="BK40" i="2"/>
  <c r="BK36" i="2"/>
  <c r="BK32" i="2"/>
  <c r="BH29" i="2"/>
  <c r="BI25" i="2"/>
  <c r="BI21" i="2"/>
  <c r="BI17" i="2"/>
  <c r="BJ13" i="2"/>
  <c r="BJ9" i="2"/>
  <c r="BJ5" i="2"/>
  <c r="BH52" i="2"/>
  <c r="BH48" i="2"/>
  <c r="BI44" i="2"/>
  <c r="BJ40" i="2"/>
  <c r="BJ36" i="2"/>
  <c r="BJ32" i="2"/>
  <c r="BK28" i="2"/>
  <c r="BH21" i="2"/>
  <c r="BH17" i="2"/>
  <c r="BI13" i="2"/>
  <c r="BI9" i="2"/>
  <c r="BI5" i="2"/>
  <c r="BH44" i="2"/>
  <c r="BJ28" i="2"/>
  <c r="BK20" i="2"/>
  <c r="BH13" i="2"/>
  <c r="BH5" i="2"/>
  <c r="BI47" i="2"/>
  <c r="BK31" i="2"/>
  <c r="BH28" i="2"/>
  <c r="BJ12" i="2"/>
  <c r="BH51" i="2"/>
  <c r="BJ31" i="2"/>
  <c r="BH20" i="2"/>
  <c r="BJ49" i="2"/>
  <c r="BJ26" i="2"/>
  <c r="BK14" i="2"/>
  <c r="BI53" i="2"/>
  <c r="BI22" i="2"/>
  <c r="BJ41" i="2"/>
  <c r="BH22" i="2"/>
  <c r="BI41" i="2"/>
  <c r="BJ29" i="2"/>
  <c r="BH10" i="2"/>
  <c r="BI52" i="2"/>
  <c r="BK43" i="2"/>
  <c r="BI16" i="2"/>
  <c r="BJ39" i="2"/>
  <c r="BI12" i="2"/>
  <c r="BH38" i="2"/>
  <c r="BK6" i="2"/>
  <c r="BK33" i="2"/>
  <c r="BI18" i="2"/>
  <c r="BJ37" i="2"/>
  <c r="BH18" i="2"/>
  <c r="BI37" i="2"/>
  <c r="BK21" i="2"/>
  <c r="BH25" i="2"/>
  <c r="BK35" i="2"/>
  <c r="BJ35" i="2"/>
  <c r="BH16" i="2"/>
  <c r="BH34" i="2"/>
  <c r="BK37" i="2"/>
  <c r="BJ10" i="2"/>
  <c r="BJ33" i="2"/>
  <c r="BI6" i="2"/>
  <c r="BI33" i="2"/>
  <c r="BH6" i="2"/>
  <c r="BK51" i="2"/>
  <c r="BK47" i="2"/>
  <c r="BI40" i="2"/>
  <c r="BI36" i="2"/>
  <c r="BI32" i="2"/>
  <c r="BK24" i="2"/>
  <c r="BK16" i="2"/>
  <c r="BH9" i="2"/>
  <c r="BI51" i="2"/>
  <c r="BI24" i="2"/>
  <c r="BJ4" i="2"/>
  <c r="BH47" i="2"/>
  <c r="BH24" i="2"/>
  <c r="BI8" i="2"/>
  <c r="BK45" i="2"/>
  <c r="BK10" i="2"/>
  <c r="BK41" i="2"/>
  <c r="BH30" i="2"/>
  <c r="BJ6" i="2"/>
  <c r="BH49" i="2"/>
  <c r="BK29" i="2"/>
  <c r="BI10" i="2"/>
  <c r="BK48" i="2"/>
  <c r="BK17" i="2"/>
  <c r="BJ51" i="2"/>
  <c r="BJ47" i="2"/>
  <c r="BH40" i="2"/>
  <c r="BH36" i="2"/>
  <c r="BH32" i="2"/>
  <c r="BI28" i="2"/>
  <c r="BJ24" i="2"/>
  <c r="BJ20" i="2"/>
  <c r="BJ16" i="2"/>
  <c r="BK12" i="2"/>
  <c r="BK8" i="2"/>
  <c r="BK4" i="2"/>
  <c r="BK39" i="2"/>
  <c r="BI20" i="2"/>
  <c r="BJ8" i="2"/>
  <c r="BJ43" i="2"/>
  <c r="BI4" i="2"/>
  <c r="BH42" i="2"/>
  <c r="BJ18" i="2"/>
  <c r="BJ45" i="2"/>
  <c r="BI26" i="2"/>
  <c r="BH53" i="2"/>
  <c r="BH26" i="2"/>
  <c r="BK52" i="2"/>
  <c r="BH14" i="2"/>
  <c r="BC57" i="2"/>
  <c r="Q4" i="2"/>
  <c r="EO4" i="2"/>
  <c r="EN4" i="2"/>
  <c r="EM4" i="2"/>
  <c r="EL4" i="2"/>
  <c r="EO7" i="2"/>
  <c r="EO11" i="2"/>
  <c r="EO15" i="2"/>
  <c r="EO19" i="2"/>
  <c r="EO23" i="2"/>
  <c r="EO27" i="2"/>
  <c r="EO31" i="2"/>
  <c r="EO35" i="2"/>
  <c r="EO39" i="2"/>
  <c r="EO43" i="2"/>
  <c r="EO47" i="2"/>
  <c r="EO51" i="2"/>
  <c r="EL3" i="2"/>
  <c r="EL12" i="2"/>
  <c r="EL28" i="2"/>
  <c r="EL13" i="2"/>
  <c r="EO16" i="2"/>
  <c r="EM5" i="2"/>
  <c r="EM9" i="2"/>
  <c r="EM13" i="2"/>
  <c r="EM17" i="2"/>
  <c r="EM21" i="2"/>
  <c r="EM25" i="2"/>
  <c r="EM29" i="2"/>
  <c r="EM33" i="2"/>
  <c r="EM37" i="2"/>
  <c r="EM41" i="2"/>
  <c r="EM45" i="2"/>
  <c r="EM49" i="2"/>
  <c r="EM53" i="2"/>
  <c r="EO6" i="2"/>
  <c r="EO18" i="2"/>
  <c r="EO38" i="2"/>
  <c r="EL39" i="2"/>
  <c r="EM43" i="2"/>
  <c r="EN31" i="2"/>
  <c r="EO3" i="2"/>
  <c r="EL16" i="2"/>
  <c r="EL44" i="2"/>
  <c r="EM36" i="2"/>
  <c r="EN8" i="2"/>
  <c r="EN36" i="2"/>
  <c r="EO12" i="2"/>
  <c r="EO32" i="2"/>
  <c r="EO52" i="2"/>
  <c r="EL49" i="2"/>
  <c r="EN5" i="2"/>
  <c r="EN9" i="2"/>
  <c r="EN13" i="2"/>
  <c r="EN17" i="2"/>
  <c r="EN21" i="2"/>
  <c r="EN25" i="2"/>
  <c r="EN29" i="2"/>
  <c r="EN33" i="2"/>
  <c r="EN37" i="2"/>
  <c r="EN41" i="2"/>
  <c r="EN45" i="2"/>
  <c r="EN49" i="2"/>
  <c r="EN53" i="2"/>
  <c r="EO10" i="2"/>
  <c r="EO14" i="2"/>
  <c r="EO22" i="2"/>
  <c r="EO42" i="2"/>
  <c r="EL43" i="2"/>
  <c r="EM35" i="2"/>
  <c r="EN19" i="2"/>
  <c r="EN43" i="2"/>
  <c r="EL8" i="2"/>
  <c r="EL36" i="2"/>
  <c r="EN24" i="2"/>
  <c r="EO20" i="2"/>
  <c r="EO40" i="2"/>
  <c r="EL53" i="2"/>
  <c r="EO5" i="2"/>
  <c r="EO9" i="2"/>
  <c r="EO13" i="2"/>
  <c r="EO17" i="2"/>
  <c r="EO21" i="2"/>
  <c r="EO25" i="2"/>
  <c r="EO29" i="2"/>
  <c r="EO33" i="2"/>
  <c r="EO37" i="2"/>
  <c r="EO41" i="2"/>
  <c r="EO45" i="2"/>
  <c r="EO49" i="2"/>
  <c r="EO53" i="2"/>
  <c r="EO26" i="2"/>
  <c r="EO50" i="2"/>
  <c r="EL27" i="2"/>
  <c r="EM23" i="2"/>
  <c r="EM51" i="2"/>
  <c r="EN11" i="2"/>
  <c r="EN23" i="2"/>
  <c r="EN35" i="2"/>
  <c r="EN51" i="2"/>
  <c r="EL32" i="2"/>
  <c r="EL48" i="2"/>
  <c r="EM32" i="2"/>
  <c r="EN32" i="2"/>
  <c r="EN52" i="2"/>
  <c r="EO8" i="2"/>
  <c r="EO24" i="2"/>
  <c r="EO48" i="2"/>
  <c r="EL9" i="2"/>
  <c r="EL17" i="2"/>
  <c r="EL29" i="2"/>
  <c r="EL45" i="2"/>
  <c r="EL6" i="2"/>
  <c r="EL10" i="2"/>
  <c r="EL14" i="2"/>
  <c r="EL18" i="2"/>
  <c r="EL22" i="2"/>
  <c r="EL26" i="2"/>
  <c r="EL30" i="2"/>
  <c r="EL34" i="2"/>
  <c r="EL38" i="2"/>
  <c r="EL42" i="2"/>
  <c r="EL46" i="2"/>
  <c r="EL50" i="2"/>
  <c r="EL54" i="2"/>
  <c r="EO30" i="2"/>
  <c r="EO54" i="2"/>
  <c r="EM20" i="2"/>
  <c r="EM44" i="2"/>
  <c r="EN16" i="2"/>
  <c r="EN28" i="2"/>
  <c r="EN44" i="2"/>
  <c r="EO28" i="2"/>
  <c r="EL37" i="2"/>
  <c r="EM6" i="2"/>
  <c r="EM10" i="2"/>
  <c r="EM14" i="2"/>
  <c r="EM18" i="2"/>
  <c r="EM22" i="2"/>
  <c r="EM26" i="2"/>
  <c r="EM30" i="2"/>
  <c r="EM34" i="2"/>
  <c r="EM38" i="2"/>
  <c r="EM42" i="2"/>
  <c r="EM46" i="2"/>
  <c r="EM50" i="2"/>
  <c r="EM54" i="2"/>
  <c r="EO34" i="2"/>
  <c r="EL7" i="2"/>
  <c r="EL15" i="2"/>
  <c r="EL23" i="2"/>
  <c r="EL35" i="2"/>
  <c r="EL51" i="2"/>
  <c r="EM11" i="2"/>
  <c r="EM19" i="2"/>
  <c r="EM31" i="2"/>
  <c r="EM47" i="2"/>
  <c r="EL20" i="2"/>
  <c r="EL52" i="2"/>
  <c r="EM28" i="2"/>
  <c r="EM52" i="2"/>
  <c r="EN12" i="2"/>
  <c r="EN40" i="2"/>
  <c r="EO36" i="2"/>
  <c r="EL5" i="2"/>
  <c r="EL21" i="2"/>
  <c r="EL33" i="2"/>
  <c r="EN6" i="2"/>
  <c r="EN10" i="2"/>
  <c r="EN14" i="2"/>
  <c r="EN18" i="2"/>
  <c r="EN22" i="2"/>
  <c r="EN26" i="2"/>
  <c r="EN30" i="2"/>
  <c r="EN34" i="2"/>
  <c r="EN38" i="2"/>
  <c r="EN42" i="2"/>
  <c r="EN46" i="2"/>
  <c r="EN50" i="2"/>
  <c r="EN54" i="2"/>
  <c r="EO46" i="2"/>
  <c r="EL11" i="2"/>
  <c r="EL19" i="2"/>
  <c r="EL31" i="2"/>
  <c r="EL47" i="2"/>
  <c r="EM3" i="2"/>
  <c r="EM7" i="2"/>
  <c r="EM15" i="2"/>
  <c r="EM27" i="2"/>
  <c r="EM39" i="2"/>
  <c r="EN3" i="2"/>
  <c r="EN7" i="2"/>
  <c r="EN15" i="2"/>
  <c r="EN27" i="2"/>
  <c r="EN39" i="2"/>
  <c r="EN47" i="2"/>
  <c r="EL24" i="2"/>
  <c r="EL40" i="2"/>
  <c r="EM8" i="2"/>
  <c r="EM12" i="2"/>
  <c r="EM16" i="2"/>
  <c r="EM24" i="2"/>
  <c r="EM40" i="2"/>
  <c r="EM48" i="2"/>
  <c r="EN20" i="2"/>
  <c r="EN48" i="2"/>
  <c r="EO44" i="2"/>
  <c r="EL25" i="2"/>
  <c r="EL41" i="2"/>
  <c r="BB57" i="2"/>
  <c r="Z60" i="3"/>
  <c r="BP60" i="3"/>
  <c r="AN60" i="3"/>
  <c r="DK3" i="2"/>
  <c r="DN5" i="2"/>
  <c r="DN16" i="2"/>
  <c r="DP23" i="2"/>
  <c r="DN27" i="2"/>
  <c r="DN34" i="2"/>
  <c r="DN38" i="2"/>
  <c r="DN49" i="2"/>
  <c r="DP52" i="2"/>
  <c r="DP5" i="2"/>
  <c r="DN9" i="2"/>
  <c r="DP12" i="2"/>
  <c r="DP16" i="2"/>
  <c r="DP27" i="2"/>
  <c r="DN31" i="2"/>
  <c r="DN45" i="2"/>
  <c r="DN20" i="2"/>
  <c r="DP34" i="2"/>
  <c r="DP38" i="2"/>
  <c r="DP45" i="2"/>
  <c r="DP49" i="2"/>
  <c r="DN6" i="2"/>
  <c r="DP9" i="2"/>
  <c r="DN24" i="2"/>
  <c r="DP31" i="2"/>
  <c r="DN35" i="2"/>
  <c r="DN42" i="2"/>
  <c r="DN46" i="2"/>
  <c r="DN17" i="2"/>
  <c r="DP20" i="2"/>
  <c r="DP24" i="2"/>
  <c r="DP35" i="2"/>
  <c r="DP7" i="2"/>
  <c r="DP10" i="2"/>
  <c r="DP14" i="2"/>
  <c r="DP21" i="2"/>
  <c r="DP25" i="2"/>
  <c r="DN40" i="2"/>
  <c r="DP47" i="2"/>
  <c r="DN51" i="2"/>
  <c r="DN4" i="2"/>
  <c r="DN11" i="2"/>
  <c r="DN18" i="2"/>
  <c r="DN22" i="2"/>
  <c r="DN33" i="2"/>
  <c r="DP36" i="2"/>
  <c r="DP40" i="2"/>
  <c r="DP51" i="2"/>
  <c r="DP11" i="2"/>
  <c r="DN15" i="2"/>
  <c r="DN29" i="2"/>
  <c r="DN44" i="2"/>
  <c r="DP4" i="2"/>
  <c r="DN8" i="2"/>
  <c r="DP18" i="2"/>
  <c r="DP22" i="2"/>
  <c r="DP29" i="2"/>
  <c r="DP33" i="2"/>
  <c r="DN48" i="2"/>
  <c r="DP15" i="2"/>
  <c r="DP28" i="2"/>
  <c r="DP44" i="2"/>
  <c r="DP26" i="2"/>
  <c r="DP43" i="2"/>
  <c r="DN12" i="2"/>
  <c r="DN37" i="2"/>
  <c r="DN52" i="2"/>
  <c r="DP41" i="2"/>
  <c r="DP42" i="2"/>
  <c r="DP19" i="2"/>
  <c r="DN36" i="2"/>
  <c r="DN13" i="2"/>
  <c r="DN21" i="2"/>
  <c r="DN30" i="2"/>
  <c r="DP37" i="2"/>
  <c r="DN53" i="2"/>
  <c r="DP39" i="2"/>
  <c r="DP32" i="2"/>
  <c r="DP17" i="2"/>
  <c r="DP8" i="2"/>
  <c r="DN19" i="2"/>
  <c r="DN43" i="2"/>
  <c r="DP13" i="2"/>
  <c r="DN39" i="2"/>
  <c r="DN54" i="2"/>
  <c r="DN47" i="2"/>
  <c r="DP54" i="2"/>
  <c r="DN25" i="2"/>
  <c r="DN26" i="2"/>
  <c r="DN50" i="2"/>
  <c r="DN14" i="2"/>
  <c r="DN23" i="2"/>
  <c r="DP30" i="2"/>
  <c r="DP46" i="2"/>
  <c r="DP53" i="2"/>
  <c r="DP6" i="2"/>
  <c r="DP48" i="2"/>
  <c r="DN10" i="2"/>
  <c r="DP50" i="2"/>
  <c r="DN32" i="2"/>
  <c r="DN41" i="2"/>
  <c r="DN7" i="2"/>
  <c r="DN28" i="2"/>
  <c r="DN3" i="2"/>
  <c r="DH3" i="2"/>
  <c r="DP3" i="2"/>
  <c r="Q3" i="2"/>
  <c r="W8" i="2"/>
  <c r="W17" i="2"/>
  <c r="W26" i="2"/>
  <c r="W31" i="2"/>
  <c r="W40" i="2"/>
  <c r="W49" i="2"/>
  <c r="X8" i="2"/>
  <c r="X17" i="2"/>
  <c r="X26" i="2"/>
  <c r="X31" i="2"/>
  <c r="X40" i="2"/>
  <c r="X49" i="2"/>
  <c r="W51" i="2"/>
  <c r="W5" i="2"/>
  <c r="X19" i="2"/>
  <c r="X28" i="2"/>
  <c r="X37" i="2"/>
  <c r="X46" i="2"/>
  <c r="W10" i="2"/>
  <c r="W33" i="2"/>
  <c r="W42" i="2"/>
  <c r="X10" i="2"/>
  <c r="X47" i="2"/>
  <c r="W29" i="2"/>
  <c r="W38" i="2"/>
  <c r="X11" i="2"/>
  <c r="X20" i="2"/>
  <c r="X29" i="2"/>
  <c r="X38" i="2"/>
  <c r="X52" i="2"/>
  <c r="W13" i="2"/>
  <c r="W22" i="2"/>
  <c r="W27" i="2"/>
  <c r="W36" i="2"/>
  <c r="W45" i="2"/>
  <c r="W54" i="2"/>
  <c r="W4" i="2"/>
  <c r="X13" i="2"/>
  <c r="X22" i="2"/>
  <c r="X27" i="2"/>
  <c r="X36" i="2"/>
  <c r="X45" i="2"/>
  <c r="X54" i="2"/>
  <c r="X4" i="2"/>
  <c r="W9" i="2"/>
  <c r="W18" i="2"/>
  <c r="W23" i="2"/>
  <c r="W32" i="2"/>
  <c r="W41" i="2"/>
  <c r="W50" i="2"/>
  <c r="X9" i="2"/>
  <c r="X18" i="2"/>
  <c r="X23" i="2"/>
  <c r="X32" i="2"/>
  <c r="X41" i="2"/>
  <c r="X50" i="2"/>
  <c r="W14" i="2"/>
  <c r="W19" i="2"/>
  <c r="W28" i="2"/>
  <c r="W37" i="2"/>
  <c r="W46" i="2"/>
  <c r="X14" i="2"/>
  <c r="X51" i="2"/>
  <c r="X5" i="2"/>
  <c r="W15" i="2"/>
  <c r="W24" i="2"/>
  <c r="W47" i="2"/>
  <c r="X15" i="2"/>
  <c r="X24" i="2"/>
  <c r="X33" i="2"/>
  <c r="X42" i="2"/>
  <c r="W11" i="2"/>
  <c r="W20" i="2"/>
  <c r="W43" i="2"/>
  <c r="W52" i="2"/>
  <c r="W6" i="2"/>
  <c r="X43" i="2"/>
  <c r="X6" i="2"/>
  <c r="X25" i="2"/>
  <c r="W7" i="2"/>
  <c r="W44" i="2"/>
  <c r="X44" i="2"/>
  <c r="W48" i="2"/>
  <c r="X48" i="2"/>
  <c r="W12" i="2"/>
  <c r="W30" i="2"/>
  <c r="X12" i="2"/>
  <c r="X30" i="2"/>
  <c r="W16" i="2"/>
  <c r="W34" i="2"/>
  <c r="X16" i="2"/>
  <c r="X34" i="2"/>
  <c r="W35" i="2"/>
  <c r="W53" i="2"/>
  <c r="X35" i="2"/>
  <c r="X53" i="2"/>
  <c r="W39" i="2"/>
  <c r="X39" i="2"/>
  <c r="W21" i="2"/>
  <c r="X7" i="2"/>
  <c r="X21" i="2"/>
  <c r="W25" i="2"/>
  <c r="X3" i="2"/>
  <c r="W3" i="2"/>
  <c r="W14" i="3"/>
  <c r="T54" i="2"/>
  <c r="T50" i="2"/>
  <c r="T46" i="2"/>
  <c r="T42" i="2"/>
  <c r="T38" i="2"/>
  <c r="T34" i="2"/>
  <c r="T30" i="2"/>
  <c r="T26" i="2"/>
  <c r="T22" i="2"/>
  <c r="T18" i="2"/>
  <c r="T14" i="2"/>
  <c r="T10" i="2"/>
  <c r="T6" i="2"/>
  <c r="BQ3" i="2"/>
  <c r="T29" i="2"/>
  <c r="T5" i="2"/>
  <c r="S49" i="2"/>
  <c r="S41" i="2"/>
  <c r="S33" i="2"/>
  <c r="S25" i="2"/>
  <c r="S13" i="2"/>
  <c r="S5" i="2"/>
  <c r="R49" i="2"/>
  <c r="R21" i="2"/>
  <c r="R9" i="2"/>
  <c r="Q33" i="2"/>
  <c r="Q5" i="2"/>
  <c r="T52" i="2"/>
  <c r="T16" i="2"/>
  <c r="S54" i="2"/>
  <c r="S50" i="2"/>
  <c r="S46" i="2"/>
  <c r="S42" i="2"/>
  <c r="S38" i="2"/>
  <c r="S34" i="2"/>
  <c r="S30" i="2"/>
  <c r="S26" i="2"/>
  <c r="S22" i="2"/>
  <c r="S18" i="2"/>
  <c r="S14" i="2"/>
  <c r="S10" i="2"/>
  <c r="S6" i="2"/>
  <c r="BP3" i="2"/>
  <c r="R54" i="2"/>
  <c r="R50" i="2"/>
  <c r="R46" i="2"/>
  <c r="R42" i="2"/>
  <c r="R38" i="2"/>
  <c r="R34" i="2"/>
  <c r="R30" i="2"/>
  <c r="R26" i="2"/>
  <c r="R22" i="2"/>
  <c r="R18" i="2"/>
  <c r="R14" i="2"/>
  <c r="R10" i="2"/>
  <c r="R6" i="2"/>
  <c r="BO3" i="2"/>
  <c r="Q54" i="2"/>
  <c r="Q50" i="2"/>
  <c r="Q46" i="2"/>
  <c r="Q42" i="2"/>
  <c r="Q38" i="2"/>
  <c r="Q34" i="2"/>
  <c r="Q30" i="2"/>
  <c r="Q26" i="2"/>
  <c r="Q22" i="2"/>
  <c r="Q18" i="2"/>
  <c r="Q14" i="2"/>
  <c r="Q10" i="2"/>
  <c r="Q6" i="2"/>
  <c r="BN3" i="2"/>
  <c r="T53" i="2"/>
  <c r="T49" i="2"/>
  <c r="T45" i="2"/>
  <c r="T41" i="2"/>
  <c r="T37" i="2"/>
  <c r="T33" i="2"/>
  <c r="T25" i="2"/>
  <c r="T21" i="2"/>
  <c r="T17" i="2"/>
  <c r="T13" i="2"/>
  <c r="T9" i="2"/>
  <c r="S53" i="2"/>
  <c r="S45" i="2"/>
  <c r="S37" i="2"/>
  <c r="S29" i="2"/>
  <c r="S21" i="2"/>
  <c r="S17" i="2"/>
  <c r="S9" i="2"/>
  <c r="R53" i="2"/>
  <c r="R25" i="2"/>
  <c r="R13" i="2"/>
  <c r="Q49" i="2"/>
  <c r="Q21" i="2"/>
  <c r="T32" i="2"/>
  <c r="T4" i="2"/>
  <c r="S52" i="2"/>
  <c r="S48" i="2"/>
  <c r="S44" i="2"/>
  <c r="S40" i="2"/>
  <c r="S36" i="2"/>
  <c r="S32" i="2"/>
  <c r="S28" i="2"/>
  <c r="S24" i="2"/>
  <c r="S20" i="2"/>
  <c r="S16" i="2"/>
  <c r="S12" i="2"/>
  <c r="S8" i="2"/>
  <c r="S4" i="2"/>
  <c r="R48" i="2"/>
  <c r="R44" i="2"/>
  <c r="R40" i="2"/>
  <c r="R36" i="2"/>
  <c r="R32" i="2"/>
  <c r="R28" i="2"/>
  <c r="R24" i="2"/>
  <c r="R20" i="2"/>
  <c r="R16" i="2"/>
  <c r="R12" i="2"/>
  <c r="R8" i="2"/>
  <c r="R4" i="2"/>
  <c r="Q48" i="2"/>
  <c r="Q44" i="2"/>
  <c r="Q40" i="2"/>
  <c r="Q36" i="2"/>
  <c r="Q32" i="2"/>
  <c r="Q28" i="2"/>
  <c r="Q24" i="2"/>
  <c r="Q20" i="2"/>
  <c r="Q12" i="2"/>
  <c r="Q8" i="2"/>
  <c r="T35" i="2"/>
  <c r="T11" i="2"/>
  <c r="R43" i="2"/>
  <c r="R31" i="2"/>
  <c r="R7" i="2"/>
  <c r="Q39" i="2"/>
  <c r="Q19" i="2"/>
  <c r="R41" i="2"/>
  <c r="Q53" i="2"/>
  <c r="Q25" i="2"/>
  <c r="T36" i="2"/>
  <c r="T12" i="2"/>
  <c r="R52" i="2"/>
  <c r="T23" i="2"/>
  <c r="R47" i="2"/>
  <c r="R19" i="2"/>
  <c r="Q47" i="2"/>
  <c r="Q23" i="2"/>
  <c r="R45" i="2"/>
  <c r="R17" i="2"/>
  <c r="R5" i="2"/>
  <c r="Q37" i="2"/>
  <c r="Q9" i="2"/>
  <c r="T48" i="2"/>
  <c r="T20" i="2"/>
  <c r="Q52" i="2"/>
  <c r="Q16" i="2"/>
  <c r="T3" i="2"/>
  <c r="R51" i="2"/>
  <c r="R15" i="2"/>
  <c r="Q35" i="2"/>
  <c r="Q7" i="2"/>
  <c r="R29" i="2"/>
  <c r="Q29" i="2"/>
  <c r="T28" i="2"/>
  <c r="T51" i="2"/>
  <c r="T47" i="2"/>
  <c r="T43" i="2"/>
  <c r="T39" i="2"/>
  <c r="T31" i="2"/>
  <c r="T27" i="2"/>
  <c r="T19" i="2"/>
  <c r="T15" i="2"/>
  <c r="T7" i="2"/>
  <c r="R35" i="2"/>
  <c r="R27" i="2"/>
  <c r="R11" i="2"/>
  <c r="Q43" i="2"/>
  <c r="Q31" i="2"/>
  <c r="Q15" i="2"/>
  <c r="R33" i="2"/>
  <c r="Q45" i="2"/>
  <c r="Q17" i="2"/>
  <c r="T40" i="2"/>
  <c r="T24" i="2"/>
  <c r="S51" i="2"/>
  <c r="S47" i="2"/>
  <c r="S43" i="2"/>
  <c r="S39" i="2"/>
  <c r="S35" i="2"/>
  <c r="S31" i="2"/>
  <c r="S27" i="2"/>
  <c r="S23" i="2"/>
  <c r="S19" i="2"/>
  <c r="S15" i="2"/>
  <c r="S11" i="2"/>
  <c r="S7" i="2"/>
  <c r="S3" i="2"/>
  <c r="R39" i="2"/>
  <c r="R23" i="2"/>
  <c r="R3" i="2"/>
  <c r="Q51" i="2"/>
  <c r="Q27" i="2"/>
  <c r="Q11" i="2"/>
  <c r="R37" i="2"/>
  <c r="Q41" i="2"/>
  <c r="Q13" i="2"/>
  <c r="T44" i="2"/>
  <c r="T8" i="2"/>
  <c r="CT4" i="3"/>
  <c r="V46" i="3"/>
  <c r="J45" i="3"/>
  <c r="CB45" i="3" s="1"/>
  <c r="J39" i="3"/>
  <c r="CB39" i="3" s="1"/>
  <c r="H32" i="3"/>
  <c r="BZ32" i="3" s="1"/>
  <c r="BM44" i="3"/>
  <c r="AY32" i="3"/>
  <c r="AL26" i="3"/>
  <c r="BL36" i="3"/>
  <c r="Y6" i="3"/>
  <c r="CS52" i="3"/>
  <c r="V30" i="3"/>
  <c r="CS29" i="3"/>
  <c r="G53" i="3"/>
  <c r="BY53" i="3" s="1"/>
  <c r="AL36" i="3"/>
  <c r="CU8" i="3"/>
  <c r="G18" i="3"/>
  <c r="BY18" i="3" s="1"/>
  <c r="BN28" i="3"/>
  <c r="BL12" i="3"/>
  <c r="X22" i="3"/>
  <c r="AY48" i="3"/>
  <c r="J52" i="3"/>
  <c r="CB52" i="3" s="1"/>
  <c r="H45" i="3"/>
  <c r="BZ45" i="3" s="1"/>
  <c r="I39" i="3"/>
  <c r="H31" i="3"/>
  <c r="BZ31" i="3" s="1"/>
  <c r="J17" i="3"/>
  <c r="CB17" i="3" s="1"/>
  <c r="U46" i="3"/>
  <c r="U30" i="3"/>
  <c r="W22" i="3"/>
  <c r="U14" i="3"/>
  <c r="X6" i="3"/>
  <c r="AM42" i="3"/>
  <c r="AK26" i="3"/>
  <c r="AM18" i="3"/>
  <c r="AL10" i="3"/>
  <c r="AZ54" i="3"/>
  <c r="AZ38" i="3"/>
  <c r="AY22" i="3"/>
  <c r="BL44" i="3"/>
  <c r="BM28" i="3"/>
  <c r="CT49" i="3"/>
  <c r="CR29" i="3"/>
  <c r="CT8" i="3"/>
  <c r="I52" i="3"/>
  <c r="G45" i="3"/>
  <c r="BY45" i="3" s="1"/>
  <c r="J37" i="3"/>
  <c r="CB37" i="3" s="1"/>
  <c r="G31" i="3"/>
  <c r="BY31" i="3" s="1"/>
  <c r="I17" i="3"/>
  <c r="V52" i="3"/>
  <c r="V36" i="3"/>
  <c r="W6" i="3"/>
  <c r="AI50" i="3"/>
  <c r="AL42" i="3"/>
  <c r="AJ26" i="3"/>
  <c r="AL18" i="3"/>
  <c r="AJ10" i="3"/>
  <c r="AY54" i="3"/>
  <c r="AY38" i="3"/>
  <c r="AX22" i="3"/>
  <c r="AZ14" i="3"/>
  <c r="AY6" i="3"/>
  <c r="BM50" i="3"/>
  <c r="BL28" i="3"/>
  <c r="BL18" i="3"/>
  <c r="CS49" i="3"/>
  <c r="CU28" i="3"/>
  <c r="CS8" i="3"/>
  <c r="H52" i="3"/>
  <c r="BZ52" i="3" s="1"/>
  <c r="J44" i="3"/>
  <c r="CB44" i="3" s="1"/>
  <c r="H37" i="3"/>
  <c r="BZ37" i="3" s="1"/>
  <c r="J30" i="3"/>
  <c r="CB30" i="3" s="1"/>
  <c r="H17" i="3"/>
  <c r="BZ17" i="3" s="1"/>
  <c r="U52" i="3"/>
  <c r="V6" i="3"/>
  <c r="AK42" i="3"/>
  <c r="AI26" i="3"/>
  <c r="AI10" i="3"/>
  <c r="AX54" i="3"/>
  <c r="AX38" i="3"/>
  <c r="AW22" i="3"/>
  <c r="AY14" i="3"/>
  <c r="AW6" i="3"/>
  <c r="BL50" i="3"/>
  <c r="BM34" i="3"/>
  <c r="BK18" i="3"/>
  <c r="BM10" i="3"/>
  <c r="CR49" i="3"/>
  <c r="CT28" i="3"/>
  <c r="CT5" i="3"/>
  <c r="G52" i="3"/>
  <c r="BY52" i="3" s="1"/>
  <c r="I44" i="3"/>
  <c r="G37" i="3"/>
  <c r="BY37" i="3" s="1"/>
  <c r="J28" i="3"/>
  <c r="CB28" i="3" s="1"/>
  <c r="I14" i="3"/>
  <c r="V44" i="3"/>
  <c r="Y35" i="3"/>
  <c r="V28" i="3"/>
  <c r="V12" i="3"/>
  <c r="U6" i="3"/>
  <c r="AJ42" i="3"/>
  <c r="AW54" i="3"/>
  <c r="AW38" i="3"/>
  <c r="BK50" i="3"/>
  <c r="BL34" i="3"/>
  <c r="CU48" i="3"/>
  <c r="CS28" i="3"/>
  <c r="CS5" i="3"/>
  <c r="J51" i="3"/>
  <c r="CB51" i="3" s="1"/>
  <c r="H44" i="3"/>
  <c r="BZ44" i="3" s="1"/>
  <c r="J36" i="3"/>
  <c r="CB36" i="3" s="1"/>
  <c r="H27" i="3"/>
  <c r="BZ27" i="3" s="1"/>
  <c r="H14" i="3"/>
  <c r="BZ14" i="3" s="1"/>
  <c r="Y51" i="3"/>
  <c r="X35" i="3"/>
  <c r="U28" i="3"/>
  <c r="X19" i="3"/>
  <c r="U12" i="3"/>
  <c r="AI48" i="3"/>
  <c r="AI42" i="3"/>
  <c r="BA21" i="3"/>
  <c r="BA5" i="3"/>
  <c r="BO41" i="3"/>
  <c r="BK34" i="3"/>
  <c r="BO17" i="3"/>
  <c r="CT48" i="3"/>
  <c r="CT25" i="3"/>
  <c r="CR5" i="3"/>
  <c r="I51" i="3"/>
  <c r="G44" i="3"/>
  <c r="BY44" i="3" s="1"/>
  <c r="I36" i="3"/>
  <c r="G27" i="3"/>
  <c r="BY27" i="3" s="1"/>
  <c r="G10" i="3"/>
  <c r="BY10" i="3" s="1"/>
  <c r="X51" i="3"/>
  <c r="W35" i="3"/>
  <c r="W19" i="3"/>
  <c r="AM31" i="3"/>
  <c r="AI24" i="3"/>
  <c r="AL15" i="3"/>
  <c r="AI8" i="3"/>
  <c r="BA43" i="3"/>
  <c r="BA37" i="3"/>
  <c r="BA27" i="3"/>
  <c r="BO49" i="3"/>
  <c r="BN17" i="3"/>
  <c r="CS48" i="3"/>
  <c r="CS25" i="3"/>
  <c r="CU4" i="3"/>
  <c r="J49" i="3"/>
  <c r="CB49" i="3" s="1"/>
  <c r="J43" i="3"/>
  <c r="CB43" i="3" s="1"/>
  <c r="H36" i="3"/>
  <c r="BZ36" i="3" s="1"/>
  <c r="J26" i="3"/>
  <c r="CB26" i="3" s="1"/>
  <c r="I9" i="3"/>
  <c r="W51" i="3"/>
  <c r="Y11" i="3"/>
  <c r="AL3" i="3"/>
  <c r="AM47" i="3"/>
  <c r="AL31" i="3"/>
  <c r="AK15" i="3"/>
  <c r="AZ43" i="3"/>
  <c r="AZ27" i="3"/>
  <c r="BA11" i="3"/>
  <c r="BK3" i="3"/>
  <c r="BO33" i="3"/>
  <c r="BO7" i="3"/>
  <c r="CS41" i="3"/>
  <c r="CU20" i="3"/>
  <c r="H49" i="3"/>
  <c r="BZ49" i="3" s="1"/>
  <c r="I43" i="3"/>
  <c r="G36" i="3"/>
  <c r="BY36" i="3" s="1"/>
  <c r="I26" i="3"/>
  <c r="H9" i="3"/>
  <c r="BZ9" i="3" s="1"/>
  <c r="W41" i="3"/>
  <c r="X11" i="3"/>
  <c r="AL47" i="3"/>
  <c r="AK31" i="3"/>
  <c r="AJ15" i="3"/>
  <c r="AM7" i="3"/>
  <c r="AX51" i="3"/>
  <c r="AY43" i="3"/>
  <c r="AY27" i="3"/>
  <c r="BA19" i="3"/>
  <c r="AY11" i="3"/>
  <c r="BO3" i="3"/>
  <c r="BO39" i="3"/>
  <c r="BN33" i="3"/>
  <c r="BO23" i="3"/>
  <c r="BM7" i="3"/>
  <c r="CU40" i="3"/>
  <c r="CS20" i="3"/>
  <c r="G49" i="3"/>
  <c r="BY49" i="3" s="1"/>
  <c r="J41" i="3"/>
  <c r="CB41" i="3" s="1"/>
  <c r="J35" i="3"/>
  <c r="CB35" i="3" s="1"/>
  <c r="H26" i="3"/>
  <c r="BZ26" i="3" s="1"/>
  <c r="I6" i="3"/>
  <c r="V41" i="3"/>
  <c r="X33" i="3"/>
  <c r="W25" i="3"/>
  <c r="X17" i="3"/>
  <c r="AK47" i="3"/>
  <c r="AJ31" i="3"/>
  <c r="AL7" i="3"/>
  <c r="AX43" i="3"/>
  <c r="AX27" i="3"/>
  <c r="AX11" i="3"/>
  <c r="BN3" i="3"/>
  <c r="BL47" i="3"/>
  <c r="BN39" i="3"/>
  <c r="BN23" i="3"/>
  <c r="BL7" i="3"/>
  <c r="CT40" i="3"/>
  <c r="CT17" i="3"/>
  <c r="J48" i="3"/>
  <c r="CB48" i="3" s="1"/>
  <c r="H41" i="3"/>
  <c r="BZ41" i="3" s="1"/>
  <c r="I35" i="3"/>
  <c r="G26" i="3"/>
  <c r="BY26" i="3" s="1"/>
  <c r="H6" i="3"/>
  <c r="BZ6" i="3" s="1"/>
  <c r="U41" i="3"/>
  <c r="W33" i="3"/>
  <c r="U25" i="3"/>
  <c r="W17" i="3"/>
  <c r="AK53" i="3"/>
  <c r="AJ47" i="3"/>
  <c r="AK21" i="3"/>
  <c r="AW43" i="3"/>
  <c r="AW27" i="3"/>
  <c r="AW11" i="3"/>
  <c r="BM3" i="3"/>
  <c r="BM39" i="3"/>
  <c r="BM23" i="3"/>
  <c r="BK7" i="3"/>
  <c r="CS40" i="3"/>
  <c r="CS17" i="3"/>
  <c r="I48" i="3"/>
  <c r="G41" i="3"/>
  <c r="J33" i="3"/>
  <c r="CB33" i="3" s="1"/>
  <c r="J25" i="3"/>
  <c r="CB25" i="3" s="1"/>
  <c r="G6" i="3"/>
  <c r="BY6" i="3" s="1"/>
  <c r="V17" i="3"/>
  <c r="U9" i="3"/>
  <c r="AJ53" i="3"/>
  <c r="AK37" i="3"/>
  <c r="AI21" i="3"/>
  <c r="AK13" i="3"/>
  <c r="AX49" i="3"/>
  <c r="AX33" i="3"/>
  <c r="AX17" i="3"/>
  <c r="BL39" i="3"/>
  <c r="BL23" i="3"/>
  <c r="BK13" i="3"/>
  <c r="CT37" i="3"/>
  <c r="CR17" i="3"/>
  <c r="G3" i="3"/>
  <c r="BY3" i="3" s="1"/>
  <c r="H48" i="3"/>
  <c r="BZ48" i="3" s="1"/>
  <c r="J40" i="3"/>
  <c r="CB40" i="3" s="1"/>
  <c r="H33" i="3"/>
  <c r="BZ33" i="3" s="1"/>
  <c r="I25" i="3"/>
  <c r="J5" i="3"/>
  <c r="CB5" i="3" s="1"/>
  <c r="Y40" i="3"/>
  <c r="Y24" i="3"/>
  <c r="U17" i="3"/>
  <c r="AI53" i="3"/>
  <c r="AJ37" i="3"/>
  <c r="AK29" i="3"/>
  <c r="AJ13" i="3"/>
  <c r="AI5" i="3"/>
  <c r="AW49" i="3"/>
  <c r="AW33" i="3"/>
  <c r="BK45" i="3"/>
  <c r="BK39" i="3"/>
  <c r="BK23" i="3"/>
  <c r="CS37" i="3"/>
  <c r="CU16" i="3"/>
  <c r="J3" i="3"/>
  <c r="CB3" i="3" s="1"/>
  <c r="G48" i="3"/>
  <c r="BY48" i="3" s="1"/>
  <c r="I40" i="3"/>
  <c r="G33" i="3"/>
  <c r="BY33" i="3" s="1"/>
  <c r="I21" i="3"/>
  <c r="I5" i="3"/>
  <c r="Y46" i="3"/>
  <c r="Y8" i="3"/>
  <c r="AI37" i="3"/>
  <c r="AM20" i="3"/>
  <c r="AI13" i="3"/>
  <c r="AX25" i="3"/>
  <c r="BA16" i="3"/>
  <c r="AX9" i="3"/>
  <c r="BK29" i="3"/>
  <c r="BO12" i="3"/>
  <c r="BK5" i="3"/>
  <c r="CR37" i="3"/>
  <c r="CT16" i="3"/>
  <c r="J53" i="3"/>
  <c r="CB53" i="3" s="1"/>
  <c r="J47" i="3"/>
  <c r="CB47" i="3" s="1"/>
  <c r="H40" i="3"/>
  <c r="BZ40" i="3" s="1"/>
  <c r="J32" i="3"/>
  <c r="CB32" i="3" s="1"/>
  <c r="I18" i="3"/>
  <c r="H5" i="3"/>
  <c r="BZ5" i="3" s="1"/>
  <c r="X46" i="3"/>
  <c r="Y30" i="3"/>
  <c r="AM52" i="3"/>
  <c r="AL44" i="3"/>
  <c r="AL20" i="3"/>
  <c r="AM4" i="3"/>
  <c r="BA48" i="3"/>
  <c r="AY40" i="3"/>
  <c r="BA32" i="3"/>
  <c r="AZ16" i="3"/>
  <c r="AW9" i="3"/>
  <c r="BN52" i="3"/>
  <c r="BO44" i="3"/>
  <c r="BN12" i="3"/>
  <c r="CU36" i="3"/>
  <c r="CS16" i="3"/>
  <c r="H53" i="3"/>
  <c r="BZ53" i="3" s="1"/>
  <c r="I47" i="3"/>
  <c r="G40" i="3"/>
  <c r="BY40" i="3" s="1"/>
  <c r="I32" i="3"/>
  <c r="H18" i="3"/>
  <c r="BZ18" i="3" s="1"/>
  <c r="W46" i="3"/>
  <c r="Y38" i="3"/>
  <c r="W30" i="3"/>
  <c r="Y22" i="3"/>
  <c r="AL52" i="3"/>
  <c r="AM36" i="3"/>
  <c r="AL4" i="3"/>
  <c r="AZ48" i="3"/>
  <c r="AZ32" i="3"/>
  <c r="AY16" i="3"/>
  <c r="BL52" i="3"/>
  <c r="BN44" i="3"/>
  <c r="BO28" i="3"/>
  <c r="BM12" i="3"/>
  <c r="CU52" i="3"/>
  <c r="CS32" i="3"/>
  <c r="CS9" i="3"/>
  <c r="BK21" i="3"/>
  <c r="BO15" i="3"/>
  <c r="BL10" i="3"/>
  <c r="BO4" i="3"/>
  <c r="CT45" i="3"/>
  <c r="CT36" i="3"/>
  <c r="CR25" i="3"/>
  <c r="CT13" i="3"/>
  <c r="CU5" i="3"/>
  <c r="CU9" i="3"/>
  <c r="CU13" i="3"/>
  <c r="CU17" i="3"/>
  <c r="CU21" i="3"/>
  <c r="CU25" i="3"/>
  <c r="CU29" i="3"/>
  <c r="CU33" i="3"/>
  <c r="CU37" i="3"/>
  <c r="CU41" i="3"/>
  <c r="CU45" i="3"/>
  <c r="CU49" i="3"/>
  <c r="CU53" i="3"/>
  <c r="BL5" i="3"/>
  <c r="BN10" i="3"/>
  <c r="BL13" i="3"/>
  <c r="BN18" i="3"/>
  <c r="BL21" i="3"/>
  <c r="BN26" i="3"/>
  <c r="BL29" i="3"/>
  <c r="BN34" i="3"/>
  <c r="BL37" i="3"/>
  <c r="BN42" i="3"/>
  <c r="BL45" i="3"/>
  <c r="BN50" i="3"/>
  <c r="BL53" i="3"/>
  <c r="AW4" i="3"/>
  <c r="BA6" i="3"/>
  <c r="AY9" i="3"/>
  <c r="AW12" i="3"/>
  <c r="BA14" i="3"/>
  <c r="AY17" i="3"/>
  <c r="AW20" i="3"/>
  <c r="BA22" i="3"/>
  <c r="AY25" i="3"/>
  <c r="AW28" i="3"/>
  <c r="BA30" i="3"/>
  <c r="AY33" i="3"/>
  <c r="AW36" i="3"/>
  <c r="BA38" i="3"/>
  <c r="AY41" i="3"/>
  <c r="AW44" i="3"/>
  <c r="BA46" i="3"/>
  <c r="AY49" i="3"/>
  <c r="AW52" i="3"/>
  <c r="BA54" i="3"/>
  <c r="AL5" i="3"/>
  <c r="AJ8" i="3"/>
  <c r="AL13" i="3"/>
  <c r="AJ16" i="3"/>
  <c r="AL21" i="3"/>
  <c r="AJ24" i="3"/>
  <c r="AL29" i="3"/>
  <c r="AJ32" i="3"/>
  <c r="AL37" i="3"/>
  <c r="AJ40" i="3"/>
  <c r="AL45" i="3"/>
  <c r="AJ48" i="3"/>
  <c r="AL53" i="3"/>
  <c r="W4" i="3"/>
  <c r="U7" i="3"/>
  <c r="Y9" i="3"/>
  <c r="W12" i="3"/>
  <c r="U15" i="3"/>
  <c r="Y17" i="3"/>
  <c r="W20" i="3"/>
  <c r="U23" i="3"/>
  <c r="Y25" i="3"/>
  <c r="W28" i="3"/>
  <c r="U31" i="3"/>
  <c r="Y33" i="3"/>
  <c r="W36" i="3"/>
  <c r="U39" i="3"/>
  <c r="Y41" i="3"/>
  <c r="W44" i="3"/>
  <c r="U47" i="3"/>
  <c r="Y49" i="3"/>
  <c r="W52" i="3"/>
  <c r="V3" i="3"/>
  <c r="J6" i="3"/>
  <c r="CB6" i="3" s="1"/>
  <c r="J10" i="3"/>
  <c r="CB10" i="3" s="1"/>
  <c r="J14" i="3"/>
  <c r="CB14" i="3" s="1"/>
  <c r="J18" i="3"/>
  <c r="CB18" i="3" s="1"/>
  <c r="J22" i="3"/>
  <c r="CB22" i="3" s="1"/>
  <c r="CR6" i="3"/>
  <c r="CR10" i="3"/>
  <c r="CR14" i="3"/>
  <c r="CR18" i="3"/>
  <c r="CR22" i="3"/>
  <c r="CR26" i="3"/>
  <c r="CR30" i="3"/>
  <c r="CR34" i="3"/>
  <c r="CR38" i="3"/>
  <c r="CR42" i="3"/>
  <c r="CR46" i="3"/>
  <c r="CR50" i="3"/>
  <c r="CR54" i="3"/>
  <c r="BM5" i="3"/>
  <c r="BK8" i="3"/>
  <c r="BO10" i="3"/>
  <c r="BM13" i="3"/>
  <c r="BK16" i="3"/>
  <c r="BO18" i="3"/>
  <c r="BM21" i="3"/>
  <c r="BK24" i="3"/>
  <c r="BO26" i="3"/>
  <c r="BM29" i="3"/>
  <c r="BK32" i="3"/>
  <c r="BO34" i="3"/>
  <c r="BM37" i="3"/>
  <c r="BK40" i="3"/>
  <c r="BO42" i="3"/>
  <c r="BM45" i="3"/>
  <c r="BK48" i="3"/>
  <c r="BO50" i="3"/>
  <c r="BM53" i="3"/>
  <c r="AX4" i="3"/>
  <c r="AZ9" i="3"/>
  <c r="AX12" i="3"/>
  <c r="AZ17" i="3"/>
  <c r="AX20" i="3"/>
  <c r="AZ25" i="3"/>
  <c r="AX28" i="3"/>
  <c r="AZ33" i="3"/>
  <c r="AX36" i="3"/>
  <c r="AZ41" i="3"/>
  <c r="AX44" i="3"/>
  <c r="AZ49" i="3"/>
  <c r="AX52" i="3"/>
  <c r="AM5" i="3"/>
  <c r="AK8" i="3"/>
  <c r="AI11" i="3"/>
  <c r="AM13" i="3"/>
  <c r="AK16" i="3"/>
  <c r="AI19" i="3"/>
  <c r="AM21" i="3"/>
  <c r="AK24" i="3"/>
  <c r="AI27" i="3"/>
  <c r="AM29" i="3"/>
  <c r="AK32" i="3"/>
  <c r="AI35" i="3"/>
  <c r="AM37" i="3"/>
  <c r="AK40" i="3"/>
  <c r="AI43" i="3"/>
  <c r="AM45" i="3"/>
  <c r="AK48" i="3"/>
  <c r="AI51" i="3"/>
  <c r="AM53" i="3"/>
  <c r="X4" i="3"/>
  <c r="V7" i="3"/>
  <c r="X12" i="3"/>
  <c r="V15" i="3"/>
  <c r="X20" i="3"/>
  <c r="V23" i="3"/>
  <c r="X28" i="3"/>
  <c r="V31" i="3"/>
  <c r="X36" i="3"/>
  <c r="V39" i="3"/>
  <c r="X44" i="3"/>
  <c r="V47" i="3"/>
  <c r="X52" i="3"/>
  <c r="W3" i="3"/>
  <c r="G7" i="3"/>
  <c r="BY7" i="3" s="1"/>
  <c r="G11" i="3"/>
  <c r="BY11" i="3" s="1"/>
  <c r="G15" i="3"/>
  <c r="BY15" i="3" s="1"/>
  <c r="G19" i="3"/>
  <c r="BY19" i="3" s="1"/>
  <c r="G23" i="3"/>
  <c r="BY23" i="3" s="1"/>
  <c r="CS6" i="3"/>
  <c r="CS10" i="3"/>
  <c r="CS14" i="3"/>
  <c r="CS18" i="3"/>
  <c r="CS22" i="3"/>
  <c r="CS26" i="3"/>
  <c r="CS30" i="3"/>
  <c r="CS34" i="3"/>
  <c r="CS38" i="3"/>
  <c r="CS42" i="3"/>
  <c r="CS46" i="3"/>
  <c r="CS50" i="3"/>
  <c r="CS54" i="3"/>
  <c r="BN5" i="3"/>
  <c r="BL8" i="3"/>
  <c r="BN13" i="3"/>
  <c r="BL16" i="3"/>
  <c r="BN21" i="3"/>
  <c r="BL24" i="3"/>
  <c r="BN29" i="3"/>
  <c r="BL32" i="3"/>
  <c r="BN37" i="3"/>
  <c r="BL40" i="3"/>
  <c r="BN45" i="3"/>
  <c r="BL48" i="3"/>
  <c r="BN53" i="3"/>
  <c r="AY4" i="3"/>
  <c r="AW7" i="3"/>
  <c r="BA9" i="3"/>
  <c r="AY12" i="3"/>
  <c r="AW15" i="3"/>
  <c r="BA17" i="3"/>
  <c r="AY20" i="3"/>
  <c r="AW23" i="3"/>
  <c r="BA25" i="3"/>
  <c r="AY28" i="3"/>
  <c r="AW31" i="3"/>
  <c r="BA33" i="3"/>
  <c r="AY36" i="3"/>
  <c r="AW39" i="3"/>
  <c r="BA41" i="3"/>
  <c r="AY44" i="3"/>
  <c r="AW47" i="3"/>
  <c r="BA49" i="3"/>
  <c r="AY52" i="3"/>
  <c r="AX3" i="3"/>
  <c r="AL8" i="3"/>
  <c r="AJ11" i="3"/>
  <c r="AL16" i="3"/>
  <c r="AJ19" i="3"/>
  <c r="AL24" i="3"/>
  <c r="AJ27" i="3"/>
  <c r="AL32" i="3"/>
  <c r="AJ35" i="3"/>
  <c r="AL40" i="3"/>
  <c r="AJ43" i="3"/>
  <c r="AL48" i="3"/>
  <c r="AJ51" i="3"/>
  <c r="Y4" i="3"/>
  <c r="W7" i="3"/>
  <c r="U10" i="3"/>
  <c r="Y12" i="3"/>
  <c r="W15" i="3"/>
  <c r="U18" i="3"/>
  <c r="Y20" i="3"/>
  <c r="W23" i="3"/>
  <c r="U26" i="3"/>
  <c r="Y28" i="3"/>
  <c r="W31" i="3"/>
  <c r="U34" i="3"/>
  <c r="Y36" i="3"/>
  <c r="W39" i="3"/>
  <c r="U42" i="3"/>
  <c r="Y44" i="3"/>
  <c r="W47" i="3"/>
  <c r="U50" i="3"/>
  <c r="Y52" i="3"/>
  <c r="X3" i="3"/>
  <c r="H7" i="3"/>
  <c r="BZ7" i="3" s="1"/>
  <c r="H11" i="3"/>
  <c r="BZ11" i="3" s="1"/>
  <c r="H15" i="3"/>
  <c r="BZ15" i="3" s="1"/>
  <c r="H19" i="3"/>
  <c r="BZ19" i="3" s="1"/>
  <c r="H23" i="3"/>
  <c r="BZ23" i="3" s="1"/>
  <c r="CT6" i="3"/>
  <c r="CT10" i="3"/>
  <c r="CT14" i="3"/>
  <c r="CT18" i="3"/>
  <c r="CT22" i="3"/>
  <c r="CT26" i="3"/>
  <c r="CT30" i="3"/>
  <c r="CT34" i="3"/>
  <c r="CT38" i="3"/>
  <c r="CT42" i="3"/>
  <c r="CT46" i="3"/>
  <c r="CT50" i="3"/>
  <c r="CT54" i="3"/>
  <c r="BO5" i="3"/>
  <c r="BM8" i="3"/>
  <c r="BK11" i="3"/>
  <c r="BO13" i="3"/>
  <c r="BM16" i="3"/>
  <c r="BK19" i="3"/>
  <c r="BO21" i="3"/>
  <c r="BM24" i="3"/>
  <c r="BK27" i="3"/>
  <c r="BO29" i="3"/>
  <c r="BM32" i="3"/>
  <c r="BK35" i="3"/>
  <c r="BO37" i="3"/>
  <c r="BM40" i="3"/>
  <c r="BK43" i="3"/>
  <c r="BO45" i="3"/>
  <c r="BM48" i="3"/>
  <c r="BK51" i="3"/>
  <c r="BO53" i="3"/>
  <c r="AZ4" i="3"/>
  <c r="AX7" i="3"/>
  <c r="AZ12" i="3"/>
  <c r="AX15" i="3"/>
  <c r="AZ20" i="3"/>
  <c r="AX23" i="3"/>
  <c r="AZ28" i="3"/>
  <c r="AX31" i="3"/>
  <c r="AZ36" i="3"/>
  <c r="AX39" i="3"/>
  <c r="AZ44" i="3"/>
  <c r="AX47" i="3"/>
  <c r="AZ52" i="3"/>
  <c r="AY3" i="3"/>
  <c r="AI6" i="3"/>
  <c r="AM8" i="3"/>
  <c r="AK11" i="3"/>
  <c r="AI14" i="3"/>
  <c r="AM16" i="3"/>
  <c r="AK19" i="3"/>
  <c r="AI22" i="3"/>
  <c r="AM24" i="3"/>
  <c r="AK27" i="3"/>
  <c r="AI30" i="3"/>
  <c r="AM32" i="3"/>
  <c r="AK35" i="3"/>
  <c r="AI38" i="3"/>
  <c r="AM40" i="3"/>
  <c r="AK43" i="3"/>
  <c r="AI46" i="3"/>
  <c r="AM48" i="3"/>
  <c r="AK51" i="3"/>
  <c r="AI54" i="3"/>
  <c r="X7" i="3"/>
  <c r="V10" i="3"/>
  <c r="X15" i="3"/>
  <c r="V18" i="3"/>
  <c r="X23" i="3"/>
  <c r="V26" i="3"/>
  <c r="X31" i="3"/>
  <c r="V34" i="3"/>
  <c r="X39" i="3"/>
  <c r="V42" i="3"/>
  <c r="X47" i="3"/>
  <c r="V50" i="3"/>
  <c r="Y3" i="3"/>
  <c r="I7" i="3"/>
  <c r="I11" i="3"/>
  <c r="I15" i="3"/>
  <c r="I19" i="3"/>
  <c r="I23" i="3"/>
  <c r="I27" i="3"/>
  <c r="I31" i="3"/>
  <c r="CU6" i="3"/>
  <c r="CU10" i="3"/>
  <c r="CU14" i="3"/>
  <c r="CU18" i="3"/>
  <c r="CU22" i="3"/>
  <c r="CU26" i="3"/>
  <c r="CU30" i="3"/>
  <c r="CU34" i="3"/>
  <c r="CU38" i="3"/>
  <c r="CU42" i="3"/>
  <c r="CU46" i="3"/>
  <c r="CU50" i="3"/>
  <c r="CU54" i="3"/>
  <c r="BN8" i="3"/>
  <c r="BL11" i="3"/>
  <c r="BN16" i="3"/>
  <c r="BL19" i="3"/>
  <c r="BN24" i="3"/>
  <c r="BL27" i="3"/>
  <c r="BN32" i="3"/>
  <c r="BL35" i="3"/>
  <c r="BN40" i="3"/>
  <c r="BL43" i="3"/>
  <c r="BN48" i="3"/>
  <c r="BL51" i="3"/>
  <c r="BA4" i="3"/>
  <c r="AY7" i="3"/>
  <c r="AW10" i="3"/>
  <c r="BA12" i="3"/>
  <c r="AY15" i="3"/>
  <c r="AW18" i="3"/>
  <c r="BA20" i="3"/>
  <c r="AY23" i="3"/>
  <c r="AW26" i="3"/>
  <c r="BA28" i="3"/>
  <c r="AY31" i="3"/>
  <c r="AW34" i="3"/>
  <c r="BA36" i="3"/>
  <c r="AY39" i="3"/>
  <c r="AW42" i="3"/>
  <c r="BA44" i="3"/>
  <c r="AY47" i="3"/>
  <c r="AW50" i="3"/>
  <c r="BA52" i="3"/>
  <c r="AZ3" i="3"/>
  <c r="AJ6" i="3"/>
  <c r="AL11" i="3"/>
  <c r="AJ14" i="3"/>
  <c r="AL19" i="3"/>
  <c r="AJ22" i="3"/>
  <c r="AL27" i="3"/>
  <c r="AJ30" i="3"/>
  <c r="AL35" i="3"/>
  <c r="AJ38" i="3"/>
  <c r="AL43" i="3"/>
  <c r="AJ46" i="3"/>
  <c r="AL51" i="3"/>
  <c r="AJ54" i="3"/>
  <c r="U5" i="3"/>
  <c r="Y7" i="3"/>
  <c r="W10" i="3"/>
  <c r="U13" i="3"/>
  <c r="Y15" i="3"/>
  <c r="W18" i="3"/>
  <c r="U21" i="3"/>
  <c r="Y23" i="3"/>
  <c r="W26" i="3"/>
  <c r="U29" i="3"/>
  <c r="Y31" i="3"/>
  <c r="W34" i="3"/>
  <c r="U37" i="3"/>
  <c r="Y39" i="3"/>
  <c r="W42" i="3"/>
  <c r="U45" i="3"/>
  <c r="Y47" i="3"/>
  <c r="W50" i="3"/>
  <c r="U53" i="3"/>
  <c r="U3" i="3"/>
  <c r="J7" i="3"/>
  <c r="CB7" i="3" s="1"/>
  <c r="J11" i="3"/>
  <c r="CB11" i="3" s="1"/>
  <c r="J15" i="3"/>
  <c r="CB15" i="3" s="1"/>
  <c r="J19" i="3"/>
  <c r="CB19" i="3" s="1"/>
  <c r="J23" i="3"/>
  <c r="CB23" i="3" s="1"/>
  <c r="J27" i="3"/>
  <c r="CB27" i="3" s="1"/>
  <c r="J31" i="3"/>
  <c r="CB31" i="3" s="1"/>
  <c r="CR7" i="3"/>
  <c r="CR11" i="3"/>
  <c r="CR15" i="3"/>
  <c r="CR19" i="3"/>
  <c r="CR23" i="3"/>
  <c r="CR27" i="3"/>
  <c r="CR31" i="3"/>
  <c r="CR35" i="3"/>
  <c r="CR39" i="3"/>
  <c r="CR43" i="3"/>
  <c r="CR47" i="3"/>
  <c r="CR51" i="3"/>
  <c r="CS3" i="3"/>
  <c r="BK6" i="3"/>
  <c r="BO8" i="3"/>
  <c r="BM11" i="3"/>
  <c r="BK14" i="3"/>
  <c r="BO16" i="3"/>
  <c r="BM19" i="3"/>
  <c r="BK22" i="3"/>
  <c r="BO24" i="3"/>
  <c r="BM27" i="3"/>
  <c r="BK30" i="3"/>
  <c r="BO32" i="3"/>
  <c r="BM35" i="3"/>
  <c r="BK38" i="3"/>
  <c r="BO40" i="3"/>
  <c r="BM43" i="3"/>
  <c r="BK46" i="3"/>
  <c r="BO48" i="3"/>
  <c r="BM51" i="3"/>
  <c r="BK54" i="3"/>
  <c r="AZ7" i="3"/>
  <c r="AX10" i="3"/>
  <c r="AZ15" i="3"/>
  <c r="AX18" i="3"/>
  <c r="AZ23" i="3"/>
  <c r="AX26" i="3"/>
  <c r="AZ31" i="3"/>
  <c r="AX34" i="3"/>
  <c r="AZ39" i="3"/>
  <c r="AX42" i="3"/>
  <c r="AZ47" i="3"/>
  <c r="AX50" i="3"/>
  <c r="BA3" i="3"/>
  <c r="AK6" i="3"/>
  <c r="AI9" i="3"/>
  <c r="AM11" i="3"/>
  <c r="AK14" i="3"/>
  <c r="AI17" i="3"/>
  <c r="AM19" i="3"/>
  <c r="AK22" i="3"/>
  <c r="AI25" i="3"/>
  <c r="AM27" i="3"/>
  <c r="AK30" i="3"/>
  <c r="AI33" i="3"/>
  <c r="AM35" i="3"/>
  <c r="AK38" i="3"/>
  <c r="AI41" i="3"/>
  <c r="AM43" i="3"/>
  <c r="AK46" i="3"/>
  <c r="AI49" i="3"/>
  <c r="AM51" i="3"/>
  <c r="AK54" i="3"/>
  <c r="V5" i="3"/>
  <c r="X10" i="3"/>
  <c r="V13" i="3"/>
  <c r="X18" i="3"/>
  <c r="V21" i="3"/>
  <c r="X26" i="3"/>
  <c r="V29" i="3"/>
  <c r="X34" i="3"/>
  <c r="V37" i="3"/>
  <c r="X42" i="3"/>
  <c r="V45" i="3"/>
  <c r="X50" i="3"/>
  <c r="V53" i="3"/>
  <c r="G4" i="3"/>
  <c r="BY4" i="3" s="1"/>
  <c r="G8" i="3"/>
  <c r="BY8" i="3" s="1"/>
  <c r="G12" i="3"/>
  <c r="BY12" i="3" s="1"/>
  <c r="G16" i="3"/>
  <c r="BY16" i="3" s="1"/>
  <c r="G20" i="3"/>
  <c r="BY20" i="3" s="1"/>
  <c r="G24" i="3"/>
  <c r="BY24" i="3" s="1"/>
  <c r="G28" i="3"/>
  <c r="BY28" i="3" s="1"/>
  <c r="G32" i="3"/>
  <c r="BY32" i="3" s="1"/>
  <c r="CS7" i="3"/>
  <c r="CS11" i="3"/>
  <c r="CS15" i="3"/>
  <c r="CS19" i="3"/>
  <c r="CS23" i="3"/>
  <c r="CS27" i="3"/>
  <c r="CS31" i="3"/>
  <c r="CS35" i="3"/>
  <c r="CS39" i="3"/>
  <c r="CS43" i="3"/>
  <c r="CS47" i="3"/>
  <c r="CS51" i="3"/>
  <c r="CT3" i="3"/>
  <c r="BL6" i="3"/>
  <c r="BN11" i="3"/>
  <c r="BL14" i="3"/>
  <c r="BN19" i="3"/>
  <c r="BL22" i="3"/>
  <c r="BN27" i="3"/>
  <c r="BL30" i="3"/>
  <c r="BN35" i="3"/>
  <c r="BL38" i="3"/>
  <c r="BN43" i="3"/>
  <c r="BL46" i="3"/>
  <c r="BN51" i="3"/>
  <c r="BL54" i="3"/>
  <c r="AW5" i="3"/>
  <c r="BA7" i="3"/>
  <c r="AY10" i="3"/>
  <c r="AW13" i="3"/>
  <c r="BA15" i="3"/>
  <c r="AY18" i="3"/>
  <c r="AW21" i="3"/>
  <c r="BA23" i="3"/>
  <c r="AY26" i="3"/>
  <c r="AW29" i="3"/>
  <c r="BA31" i="3"/>
  <c r="AY34" i="3"/>
  <c r="AW37" i="3"/>
  <c r="BA39" i="3"/>
  <c r="AY42" i="3"/>
  <c r="AW45" i="3"/>
  <c r="BA47" i="3"/>
  <c r="AY50" i="3"/>
  <c r="AW53" i="3"/>
  <c r="AW3" i="3"/>
  <c r="AL6" i="3"/>
  <c r="AJ9" i="3"/>
  <c r="AL14" i="3"/>
  <c r="AJ17" i="3"/>
  <c r="AL22" i="3"/>
  <c r="AJ25" i="3"/>
  <c r="AL30" i="3"/>
  <c r="AJ33" i="3"/>
  <c r="AL38" i="3"/>
  <c r="AJ41" i="3"/>
  <c r="AL46" i="3"/>
  <c r="AJ49" i="3"/>
  <c r="AL54" i="3"/>
  <c r="W5" i="3"/>
  <c r="U8" i="3"/>
  <c r="Y10" i="3"/>
  <c r="W13" i="3"/>
  <c r="U16" i="3"/>
  <c r="Y18" i="3"/>
  <c r="W21" i="3"/>
  <c r="U24" i="3"/>
  <c r="Y26" i="3"/>
  <c r="W29" i="3"/>
  <c r="U32" i="3"/>
  <c r="Y34" i="3"/>
  <c r="W37" i="3"/>
  <c r="U40" i="3"/>
  <c r="Y42" i="3"/>
  <c r="W45" i="3"/>
  <c r="U48" i="3"/>
  <c r="Y50" i="3"/>
  <c r="W53" i="3"/>
  <c r="H4" i="3"/>
  <c r="BZ4" i="3" s="1"/>
  <c r="H8" i="3"/>
  <c r="BZ8" i="3" s="1"/>
  <c r="H12" i="3"/>
  <c r="BZ12" i="3" s="1"/>
  <c r="H16" i="3"/>
  <c r="BZ16" i="3" s="1"/>
  <c r="H20" i="3"/>
  <c r="BZ20" i="3" s="1"/>
  <c r="H24" i="3"/>
  <c r="BZ24" i="3" s="1"/>
  <c r="CT7" i="3"/>
  <c r="CT11" i="3"/>
  <c r="CT15" i="3"/>
  <c r="CT19" i="3"/>
  <c r="CT23" i="3"/>
  <c r="CT27" i="3"/>
  <c r="CT31" i="3"/>
  <c r="CT35" i="3"/>
  <c r="CT39" i="3"/>
  <c r="CT43" i="3"/>
  <c r="CT47" i="3"/>
  <c r="CT51" i="3"/>
  <c r="CU3" i="3"/>
  <c r="BM6" i="3"/>
  <c r="BK9" i="3"/>
  <c r="BO11" i="3"/>
  <c r="BM14" i="3"/>
  <c r="BK17" i="3"/>
  <c r="BO19" i="3"/>
  <c r="BM22" i="3"/>
  <c r="BK25" i="3"/>
  <c r="BO27" i="3"/>
  <c r="BM30" i="3"/>
  <c r="BK33" i="3"/>
  <c r="BO35" i="3"/>
  <c r="BM38" i="3"/>
  <c r="BK41" i="3"/>
  <c r="BO43" i="3"/>
  <c r="BM46" i="3"/>
  <c r="BK49" i="3"/>
  <c r="BO51" i="3"/>
  <c r="BM54" i="3"/>
  <c r="AX5" i="3"/>
  <c r="AZ10" i="3"/>
  <c r="AX13" i="3"/>
  <c r="AZ18" i="3"/>
  <c r="AX21" i="3"/>
  <c r="AZ26" i="3"/>
  <c r="AX29" i="3"/>
  <c r="AZ34" i="3"/>
  <c r="AX37" i="3"/>
  <c r="AZ42" i="3"/>
  <c r="AX45" i="3"/>
  <c r="AZ50" i="3"/>
  <c r="AX53" i="3"/>
  <c r="AI4" i="3"/>
  <c r="AM6" i="3"/>
  <c r="AK9" i="3"/>
  <c r="AI12" i="3"/>
  <c r="AM14" i="3"/>
  <c r="AK17" i="3"/>
  <c r="AI20" i="3"/>
  <c r="AM22" i="3"/>
  <c r="AK25" i="3"/>
  <c r="AI28" i="3"/>
  <c r="AM30" i="3"/>
  <c r="AK33" i="3"/>
  <c r="AI36" i="3"/>
  <c r="AM38" i="3"/>
  <c r="AK41" i="3"/>
  <c r="AI44" i="3"/>
  <c r="AM46" i="3"/>
  <c r="AK49" i="3"/>
  <c r="AI52" i="3"/>
  <c r="AM54" i="3"/>
  <c r="X5" i="3"/>
  <c r="V8" i="3"/>
  <c r="X13" i="3"/>
  <c r="V16" i="3"/>
  <c r="X21" i="3"/>
  <c r="V24" i="3"/>
  <c r="X29" i="3"/>
  <c r="V32" i="3"/>
  <c r="X37" i="3"/>
  <c r="V40" i="3"/>
  <c r="X45" i="3"/>
  <c r="V48" i="3"/>
  <c r="X53" i="3"/>
  <c r="I4" i="3"/>
  <c r="I8" i="3"/>
  <c r="I12" i="3"/>
  <c r="I16" i="3"/>
  <c r="I20" i="3"/>
  <c r="I24" i="3"/>
  <c r="I28" i="3"/>
  <c r="CU7" i="3"/>
  <c r="CU11" i="3"/>
  <c r="CU15" i="3"/>
  <c r="CU19" i="3"/>
  <c r="CU23" i="3"/>
  <c r="CU27" i="3"/>
  <c r="CU31" i="3"/>
  <c r="CU35" i="3"/>
  <c r="CU39" i="3"/>
  <c r="CU43" i="3"/>
  <c r="CU47" i="3"/>
  <c r="CU51" i="3"/>
  <c r="CR3" i="3"/>
  <c r="DH3" i="3" s="1"/>
  <c r="BN6" i="3"/>
  <c r="BL9" i="3"/>
  <c r="BN14" i="3"/>
  <c r="BL17" i="3"/>
  <c r="BN22" i="3"/>
  <c r="BL25" i="3"/>
  <c r="BN30" i="3"/>
  <c r="BL33" i="3"/>
  <c r="BN38" i="3"/>
  <c r="BL41" i="3"/>
  <c r="BN46" i="3"/>
  <c r="BL49" i="3"/>
  <c r="BN54" i="3"/>
  <c r="AY5" i="3"/>
  <c r="AW8" i="3"/>
  <c r="BA10" i="3"/>
  <c r="AY13" i="3"/>
  <c r="AW16" i="3"/>
  <c r="BA18" i="3"/>
  <c r="AY21" i="3"/>
  <c r="AW24" i="3"/>
  <c r="BA26" i="3"/>
  <c r="AY29" i="3"/>
  <c r="AW32" i="3"/>
  <c r="BA34" i="3"/>
  <c r="AY37" i="3"/>
  <c r="AW40" i="3"/>
  <c r="BA42" i="3"/>
  <c r="AY45" i="3"/>
  <c r="AW48" i="3"/>
  <c r="BA50" i="3"/>
  <c r="AY53" i="3"/>
  <c r="AJ4" i="3"/>
  <c r="AL9" i="3"/>
  <c r="AJ12" i="3"/>
  <c r="AL17" i="3"/>
  <c r="AJ20" i="3"/>
  <c r="AL25" i="3"/>
  <c r="AJ28" i="3"/>
  <c r="AL33" i="3"/>
  <c r="AJ36" i="3"/>
  <c r="AL41" i="3"/>
  <c r="AJ44" i="3"/>
  <c r="AL49" i="3"/>
  <c r="AJ52" i="3"/>
  <c r="Y5" i="3"/>
  <c r="W8" i="3"/>
  <c r="U11" i="3"/>
  <c r="Y13" i="3"/>
  <c r="W16" i="3"/>
  <c r="U19" i="3"/>
  <c r="Y21" i="3"/>
  <c r="W24" i="3"/>
  <c r="U27" i="3"/>
  <c r="Y29" i="3"/>
  <c r="W32" i="3"/>
  <c r="U35" i="3"/>
  <c r="Y37" i="3"/>
  <c r="W40" i="3"/>
  <c r="U43" i="3"/>
  <c r="Y45" i="3"/>
  <c r="W48" i="3"/>
  <c r="U51" i="3"/>
  <c r="Y53" i="3"/>
  <c r="J4" i="3"/>
  <c r="CB4" i="3" s="1"/>
  <c r="J8" i="3"/>
  <c r="CB8" i="3" s="1"/>
  <c r="J12" i="3"/>
  <c r="CB12" i="3" s="1"/>
  <c r="J16" i="3"/>
  <c r="CB16" i="3" s="1"/>
  <c r="J20" i="3"/>
  <c r="CB20" i="3" s="1"/>
  <c r="CR4" i="3"/>
  <c r="CR8" i="3"/>
  <c r="CR12" i="3"/>
  <c r="CR16" i="3"/>
  <c r="CR20" i="3"/>
  <c r="CR24" i="3"/>
  <c r="CR28" i="3"/>
  <c r="CR32" i="3"/>
  <c r="CR36" i="3"/>
  <c r="CR40" i="3"/>
  <c r="CR44" i="3"/>
  <c r="CR48" i="3"/>
  <c r="CR52" i="3"/>
  <c r="BK4" i="3"/>
  <c r="BO6" i="3"/>
  <c r="BM9" i="3"/>
  <c r="BK12" i="3"/>
  <c r="BO14" i="3"/>
  <c r="BM17" i="3"/>
  <c r="BK20" i="3"/>
  <c r="BO22" i="3"/>
  <c r="BM25" i="3"/>
  <c r="BK28" i="3"/>
  <c r="BO30" i="3"/>
  <c r="BM33" i="3"/>
  <c r="BK36" i="3"/>
  <c r="BO38" i="3"/>
  <c r="BM41" i="3"/>
  <c r="BK44" i="3"/>
  <c r="BO46" i="3"/>
  <c r="BM49" i="3"/>
  <c r="BK52" i="3"/>
  <c r="BO54" i="3"/>
  <c r="AZ5" i="3"/>
  <c r="AX8" i="3"/>
  <c r="AZ13" i="3"/>
  <c r="AX16" i="3"/>
  <c r="AZ21" i="3"/>
  <c r="AX24" i="3"/>
  <c r="AZ29" i="3"/>
  <c r="AX32" i="3"/>
  <c r="AZ37" i="3"/>
  <c r="AX40" i="3"/>
  <c r="AZ45" i="3"/>
  <c r="AX48" i="3"/>
  <c r="AZ53" i="3"/>
  <c r="AK4" i="3"/>
  <c r="AI7" i="3"/>
  <c r="AM9" i="3"/>
  <c r="AK12" i="3"/>
  <c r="AI15" i="3"/>
  <c r="AM17" i="3"/>
  <c r="AK20" i="3"/>
  <c r="AI23" i="3"/>
  <c r="AM25" i="3"/>
  <c r="AK28" i="3"/>
  <c r="AI31" i="3"/>
  <c r="AM33" i="3"/>
  <c r="AK36" i="3"/>
  <c r="AI39" i="3"/>
  <c r="AM41" i="3"/>
  <c r="AK44" i="3"/>
  <c r="AI47" i="3"/>
  <c r="AM49" i="3"/>
  <c r="AK52" i="3"/>
  <c r="AJ3" i="3"/>
  <c r="X8" i="3"/>
  <c r="V11" i="3"/>
  <c r="X16" i="3"/>
  <c r="V19" i="3"/>
  <c r="X24" i="3"/>
  <c r="V27" i="3"/>
  <c r="X32" i="3"/>
  <c r="V35" i="3"/>
  <c r="X40" i="3"/>
  <c r="V43" i="3"/>
  <c r="X48" i="3"/>
  <c r="V51" i="3"/>
  <c r="G5" i="3"/>
  <c r="G9" i="3"/>
  <c r="BY9" i="3" s="1"/>
  <c r="G13" i="3"/>
  <c r="BY13" i="3" s="1"/>
  <c r="G17" i="3"/>
  <c r="BY17" i="3" s="1"/>
  <c r="G21" i="3"/>
  <c r="BY21" i="3" s="1"/>
  <c r="G25" i="3"/>
  <c r="BY25" i="3" s="1"/>
  <c r="G29" i="3"/>
  <c r="BY29" i="3" s="1"/>
  <c r="I3" i="3"/>
  <c r="ED3" i="3" s="1"/>
  <c r="H51" i="3"/>
  <c r="BZ51" i="3" s="1"/>
  <c r="H47" i="3"/>
  <c r="BZ47" i="3" s="1"/>
  <c r="H43" i="3"/>
  <c r="BZ43" i="3" s="1"/>
  <c r="H39" i="3"/>
  <c r="BZ39" i="3" s="1"/>
  <c r="H35" i="3"/>
  <c r="BZ35" i="3" s="1"/>
  <c r="I30" i="3"/>
  <c r="H25" i="3"/>
  <c r="BZ25" i="3" s="1"/>
  <c r="G14" i="3"/>
  <c r="BY14" i="3" s="1"/>
  <c r="X49" i="3"/>
  <c r="U44" i="3"/>
  <c r="X38" i="3"/>
  <c r="V33" i="3"/>
  <c r="Y27" i="3"/>
  <c r="V22" i="3"/>
  <c r="W11" i="3"/>
  <c r="AI40" i="3"/>
  <c r="AM34" i="3"/>
  <c r="AJ29" i="3"/>
  <c r="AM23" i="3"/>
  <c r="AK18" i="3"/>
  <c r="AK7" i="3"/>
  <c r="BA53" i="3"/>
  <c r="AZ30" i="3"/>
  <c r="AW25" i="3"/>
  <c r="AZ19" i="3"/>
  <c r="AX14" i="3"/>
  <c r="BA8" i="3"/>
  <c r="BL3" i="3"/>
  <c r="BN49" i="3"/>
  <c r="BM26" i="3"/>
  <c r="BN15" i="3"/>
  <c r="BK10" i="3"/>
  <c r="BN4" i="3"/>
  <c r="CS45" i="3"/>
  <c r="CS36" i="3"/>
  <c r="CU24" i="3"/>
  <c r="CS13" i="3"/>
  <c r="CS4" i="3"/>
  <c r="H3" i="3"/>
  <c r="BZ3" i="3" s="1"/>
  <c r="G51" i="3"/>
  <c r="BY51" i="3" s="1"/>
  <c r="G47" i="3"/>
  <c r="BY47" i="3" s="1"/>
  <c r="G43" i="3"/>
  <c r="BY43" i="3" s="1"/>
  <c r="G39" i="3"/>
  <c r="BY39" i="3" s="1"/>
  <c r="G35" i="3"/>
  <c r="BY35" i="3" s="1"/>
  <c r="H30" i="3"/>
  <c r="BZ30" i="3" s="1"/>
  <c r="J24" i="3"/>
  <c r="CB24" i="3" s="1"/>
  <c r="J13" i="3"/>
  <c r="CB13" i="3" s="1"/>
  <c r="Y54" i="3"/>
  <c r="W49" i="3"/>
  <c r="W38" i="3"/>
  <c r="U33" i="3"/>
  <c r="X27" i="3"/>
  <c r="U22" i="3"/>
  <c r="Y16" i="3"/>
  <c r="AK45" i="3"/>
  <c r="AL34" i="3"/>
  <c r="AI29" i="3"/>
  <c r="AL23" i="3"/>
  <c r="AJ18" i="3"/>
  <c r="AM12" i="3"/>
  <c r="AJ7" i="3"/>
  <c r="AX41" i="3"/>
  <c r="BA35" i="3"/>
  <c r="AY30" i="3"/>
  <c r="AY19" i="3"/>
  <c r="AW14" i="3"/>
  <c r="AZ8" i="3"/>
  <c r="BK37" i="3"/>
  <c r="BO31" i="3"/>
  <c r="BL26" i="3"/>
  <c r="BO20" i="3"/>
  <c r="BM15" i="3"/>
  <c r="BM4" i="3"/>
  <c r="CR45" i="3"/>
  <c r="CT33" i="3"/>
  <c r="CT24" i="3"/>
  <c r="CR13" i="3"/>
  <c r="J54" i="3"/>
  <c r="J50" i="3"/>
  <c r="CB50" i="3" s="1"/>
  <c r="J46" i="3"/>
  <c r="CB46" i="3" s="1"/>
  <c r="J42" i="3"/>
  <c r="CB42" i="3" s="1"/>
  <c r="J38" i="3"/>
  <c r="CB38" i="3" s="1"/>
  <c r="J34" i="3"/>
  <c r="CB34" i="3" s="1"/>
  <c r="G30" i="3"/>
  <c r="BY30" i="3" s="1"/>
  <c r="I22" i="3"/>
  <c r="I13" i="3"/>
  <c r="X54" i="3"/>
  <c r="V49" i="3"/>
  <c r="Y43" i="3"/>
  <c r="V38" i="3"/>
  <c r="W27" i="3"/>
  <c r="V4" i="3"/>
  <c r="AM50" i="3"/>
  <c r="AJ45" i="3"/>
  <c r="AM39" i="3"/>
  <c r="AK34" i="3"/>
  <c r="AK23" i="3"/>
  <c r="AI18" i="3"/>
  <c r="AL12" i="3"/>
  <c r="AZ46" i="3"/>
  <c r="AW41" i="3"/>
  <c r="AZ35" i="3"/>
  <c r="AX30" i="3"/>
  <c r="BA24" i="3"/>
  <c r="AX19" i="3"/>
  <c r="AY8" i="3"/>
  <c r="BM42" i="3"/>
  <c r="BN31" i="3"/>
  <c r="BK26" i="3"/>
  <c r="BN20" i="3"/>
  <c r="BL15" i="3"/>
  <c r="BO9" i="3"/>
  <c r="BL4" i="3"/>
  <c r="CU44" i="3"/>
  <c r="CS33" i="3"/>
  <c r="CS24" i="3"/>
  <c r="CU12" i="3"/>
  <c r="I54" i="3"/>
  <c r="I50" i="3"/>
  <c r="I46" i="3"/>
  <c r="I42" i="3"/>
  <c r="I38" i="3"/>
  <c r="I34" i="3"/>
  <c r="J29" i="3"/>
  <c r="CB29" i="3" s="1"/>
  <c r="H22" i="3"/>
  <c r="BZ22" i="3" s="1"/>
  <c r="H13" i="3"/>
  <c r="BZ13" i="3" s="1"/>
  <c r="W54" i="3"/>
  <c r="U49" i="3"/>
  <c r="X43" i="3"/>
  <c r="U38" i="3"/>
  <c r="Y32" i="3"/>
  <c r="X9" i="3"/>
  <c r="U4" i="3"/>
  <c r="AL50" i="3"/>
  <c r="AI45" i="3"/>
  <c r="AL39" i="3"/>
  <c r="AJ34" i="3"/>
  <c r="AM28" i="3"/>
  <c r="AJ23" i="3"/>
  <c r="BA51" i="3"/>
  <c r="AY46" i="3"/>
  <c r="AY35" i="3"/>
  <c r="AW30" i="3"/>
  <c r="AZ24" i="3"/>
  <c r="AW19" i="3"/>
  <c r="BA13" i="3"/>
  <c r="BK53" i="3"/>
  <c r="BO47" i="3"/>
  <c r="BL42" i="3"/>
  <c r="BO36" i="3"/>
  <c r="BM31" i="3"/>
  <c r="BM20" i="3"/>
  <c r="BK15" i="3"/>
  <c r="BN9" i="3"/>
  <c r="CT53" i="3"/>
  <c r="CT44" i="3"/>
  <c r="CR33" i="3"/>
  <c r="CT21" i="3"/>
  <c r="CT12" i="3"/>
  <c r="H54" i="3"/>
  <c r="H50" i="3"/>
  <c r="BZ50" i="3" s="1"/>
  <c r="H46" i="3"/>
  <c r="BZ46" i="3" s="1"/>
  <c r="H42" i="3"/>
  <c r="BZ42" i="3" s="1"/>
  <c r="H38" i="3"/>
  <c r="BZ38" i="3" s="1"/>
  <c r="H34" i="3"/>
  <c r="BZ34" i="3" s="1"/>
  <c r="I29" i="3"/>
  <c r="G22" i="3"/>
  <c r="BY22" i="3" s="1"/>
  <c r="I10" i="3"/>
  <c r="V54" i="3"/>
  <c r="W43" i="3"/>
  <c r="V20" i="3"/>
  <c r="Y14" i="3"/>
  <c r="W9" i="3"/>
  <c r="AI3" i="3"/>
  <c r="AK50" i="3"/>
  <c r="AK39" i="3"/>
  <c r="AI34" i="3"/>
  <c r="AL28" i="3"/>
  <c r="AK5" i="3"/>
  <c r="AZ51" i="3"/>
  <c r="AX46" i="3"/>
  <c r="BA40" i="3"/>
  <c r="AX35" i="3"/>
  <c r="AY24" i="3"/>
  <c r="BN47" i="3"/>
  <c r="BK42" i="3"/>
  <c r="BN36" i="3"/>
  <c r="BL31" i="3"/>
  <c r="BO25" i="3"/>
  <c r="BL20" i="3"/>
  <c r="CS53" i="3"/>
  <c r="CS44" i="3"/>
  <c r="CU32" i="3"/>
  <c r="CS21" i="3"/>
  <c r="CS12" i="3"/>
  <c r="G54" i="3"/>
  <c r="G50" i="3"/>
  <c r="BY50" i="3" s="1"/>
  <c r="G46" i="3"/>
  <c r="BY46" i="3" s="1"/>
  <c r="G42" i="3"/>
  <c r="BY42" i="3" s="1"/>
  <c r="G38" i="3"/>
  <c r="BY38" i="3" s="1"/>
  <c r="G34" i="3"/>
  <c r="BY34" i="3" s="1"/>
  <c r="H29" i="3"/>
  <c r="BZ29" i="3" s="1"/>
  <c r="J21" i="3"/>
  <c r="CB21" i="3" s="1"/>
  <c r="H10" i="3"/>
  <c r="BZ10" i="3" s="1"/>
  <c r="U54" i="3"/>
  <c r="Y48" i="3"/>
  <c r="X25" i="3"/>
  <c r="U20" i="3"/>
  <c r="X14" i="3"/>
  <c r="V9" i="3"/>
  <c r="AM3" i="3"/>
  <c r="AJ50" i="3"/>
  <c r="AM44" i="3"/>
  <c r="AJ39" i="3"/>
  <c r="AI16" i="3"/>
  <c r="AM10" i="3"/>
  <c r="AJ5" i="3"/>
  <c r="AY51" i="3"/>
  <c r="AW46" i="3"/>
  <c r="AZ40" i="3"/>
  <c r="AW35" i="3"/>
  <c r="BA29" i="3"/>
  <c r="AZ6" i="3"/>
  <c r="BO52" i="3"/>
  <c r="BM47" i="3"/>
  <c r="BM36" i="3"/>
  <c r="BK31" i="3"/>
  <c r="BN25" i="3"/>
  <c r="CR53" i="3"/>
  <c r="CT41" i="3"/>
  <c r="CT32" i="3"/>
  <c r="CR21" i="3"/>
  <c r="CT9" i="3"/>
  <c r="I53" i="3"/>
  <c r="I49" i="3"/>
  <c r="I45" i="3"/>
  <c r="I41" i="3"/>
  <c r="I37" i="3"/>
  <c r="I33" i="3"/>
  <c r="H28" i="3"/>
  <c r="BZ28" i="3" s="1"/>
  <c r="H21" i="3"/>
  <c r="BZ21" i="3" s="1"/>
  <c r="J9" i="3"/>
  <c r="CB9" i="3" s="1"/>
  <c r="X41" i="3"/>
  <c r="U36" i="3"/>
  <c r="X30" i="3"/>
  <c r="V25" i="3"/>
  <c r="Y19" i="3"/>
  <c r="V14" i="3"/>
  <c r="AK3" i="3"/>
  <c r="AI32" i="3"/>
  <c r="AM26" i="3"/>
  <c r="AJ21" i="3"/>
  <c r="AM15" i="3"/>
  <c r="AK10" i="3"/>
  <c r="AW51" i="3"/>
  <c r="BA45" i="3"/>
  <c r="AZ22" i="3"/>
  <c r="AW17" i="3"/>
  <c r="AZ11" i="3"/>
  <c r="AX6" i="3"/>
  <c r="BM52" i="3"/>
  <c r="BK47" i="3"/>
  <c r="BN41" i="3"/>
  <c r="BM18" i="3"/>
  <c r="BN7" i="3"/>
  <c r="CT52" i="3"/>
  <c r="CR41" i="3"/>
  <c r="CT29" i="3"/>
  <c r="CT20" i="3"/>
  <c r="CR9" i="3"/>
  <c r="BL48" i="2" l="1"/>
  <c r="BL4" i="2"/>
  <c r="BL40" i="2"/>
  <c r="BL47" i="2"/>
  <c r="BL27" i="2"/>
  <c r="BL29" i="2"/>
  <c r="BL24" i="2"/>
  <c r="BL16" i="2"/>
  <c r="BL6" i="2"/>
  <c r="BL51" i="2"/>
  <c r="BL41" i="2"/>
  <c r="BL26" i="2"/>
  <c r="BL33" i="2"/>
  <c r="BL38" i="2"/>
  <c r="BL20" i="2"/>
  <c r="BL36" i="2"/>
  <c r="BL32" i="2"/>
  <c r="BL45" i="2"/>
  <c r="BL12" i="2"/>
  <c r="BL14" i="2"/>
  <c r="BL50" i="2"/>
  <c r="BL42" i="2"/>
  <c r="BL34" i="2"/>
  <c r="BL28" i="2"/>
  <c r="BL46" i="2"/>
  <c r="BL54" i="2"/>
  <c r="BL11" i="2"/>
  <c r="BL9" i="2"/>
  <c r="BL10" i="2"/>
  <c r="BL49" i="2"/>
  <c r="BL8" i="2"/>
  <c r="BL35" i="2"/>
  <c r="BL52" i="2"/>
  <c r="BL25" i="2"/>
  <c r="BL13" i="2"/>
  <c r="BL22" i="2"/>
  <c r="BL31" i="2"/>
  <c r="BL37" i="2"/>
  <c r="BL3" i="2"/>
  <c r="BL15" i="2"/>
  <c r="BL18" i="2"/>
  <c r="BL44" i="2"/>
  <c r="BL17" i="2"/>
  <c r="BL7" i="2"/>
  <c r="BL19" i="2"/>
  <c r="BL39" i="2"/>
  <c r="BL30" i="2"/>
  <c r="BL53" i="2"/>
  <c r="BL5" i="2"/>
  <c r="BL21" i="2"/>
  <c r="BL23" i="2"/>
  <c r="BL43" i="2"/>
  <c r="Q58" i="2"/>
  <c r="EO56" i="2"/>
  <c r="T60" i="2" s="1"/>
  <c r="EM56" i="2"/>
  <c r="R60" i="2" s="1"/>
  <c r="T58" i="2"/>
  <c r="R58" i="2"/>
  <c r="EL56" i="2"/>
  <c r="Q60" i="2" s="1"/>
  <c r="S58" i="2"/>
  <c r="EN56" i="2"/>
  <c r="S60" i="2" s="1"/>
  <c r="J60" i="3"/>
  <c r="I56" i="3"/>
  <c r="BY54" i="3"/>
  <c r="G56" i="3"/>
  <c r="H60" i="3"/>
  <c r="CB54" i="3"/>
  <c r="J56" i="3"/>
  <c r="BZ54" i="3"/>
  <c r="H56" i="3"/>
  <c r="S56" i="2"/>
  <c r="U9" i="2"/>
  <c r="U19" i="2"/>
  <c r="U33" i="2"/>
  <c r="U50" i="2"/>
  <c r="U37" i="2"/>
  <c r="U4" i="2"/>
  <c r="U17" i="2"/>
  <c r="U5" i="2"/>
  <c r="U44" i="2"/>
  <c r="T56" i="2"/>
  <c r="U28" i="2"/>
  <c r="U34" i="2"/>
  <c r="U38" i="2"/>
  <c r="U11" i="2"/>
  <c r="U52" i="2"/>
  <c r="U45" i="2"/>
  <c r="U3" i="2"/>
  <c r="U6" i="2"/>
  <c r="U39" i="2"/>
  <c r="U15" i="2"/>
  <c r="U29" i="2"/>
  <c r="U23" i="2"/>
  <c r="U10" i="2"/>
  <c r="U31" i="2"/>
  <c r="U47" i="2"/>
  <c r="U14" i="2"/>
  <c r="U43" i="2"/>
  <c r="U7" i="2"/>
  <c r="U8" i="2"/>
  <c r="U18" i="2"/>
  <c r="U51" i="2"/>
  <c r="U35" i="2"/>
  <c r="U12" i="2"/>
  <c r="U22" i="2"/>
  <c r="U20" i="2"/>
  <c r="U26" i="2"/>
  <c r="U48" i="2"/>
  <c r="Q56" i="2"/>
  <c r="U54" i="2"/>
  <c r="U13" i="2"/>
  <c r="U24" i="2"/>
  <c r="U30" i="2"/>
  <c r="U41" i="2"/>
  <c r="U16" i="2"/>
  <c r="U32" i="2"/>
  <c r="U21" i="2"/>
  <c r="U25" i="2"/>
  <c r="U36" i="2"/>
  <c r="U49" i="2"/>
  <c r="U42" i="2"/>
  <c r="U27" i="2"/>
  <c r="U53" i="2"/>
  <c r="U40" i="2"/>
  <c r="U46" i="2"/>
  <c r="R56" i="2"/>
  <c r="DR11" i="2"/>
  <c r="DR43" i="2"/>
  <c r="DR15" i="2"/>
  <c r="DR5" i="2"/>
  <c r="DR46" i="2"/>
  <c r="DR17" i="2"/>
  <c r="DR51" i="2"/>
  <c r="DR35" i="2"/>
  <c r="DR30" i="2"/>
  <c r="DR54" i="2"/>
  <c r="DR4" i="2"/>
  <c r="DR22" i="2"/>
  <c r="DR9" i="2"/>
  <c r="DR19" i="2"/>
  <c r="DR49" i="2"/>
  <c r="DR41" i="2"/>
  <c r="DR23" i="2"/>
  <c r="DR14" i="2"/>
  <c r="CA46" i="3"/>
  <c r="ED46" i="3"/>
  <c r="CA28" i="3"/>
  <c r="ED28" i="3"/>
  <c r="CA48" i="3"/>
  <c r="ED48" i="3"/>
  <c r="DR48" i="2"/>
  <c r="DR7" i="2"/>
  <c r="CA50" i="3"/>
  <c r="ED50" i="3"/>
  <c r="CA18" i="3"/>
  <c r="ED18" i="3"/>
  <c r="CA43" i="3"/>
  <c r="ED43" i="3"/>
  <c r="CA9" i="3"/>
  <c r="ED9" i="3"/>
  <c r="CA39" i="3"/>
  <c r="ED39" i="3"/>
  <c r="DR6" i="2"/>
  <c r="DR8" i="2"/>
  <c r="CA49" i="3"/>
  <c r="ED49" i="3"/>
  <c r="CA34" i="3"/>
  <c r="ED34" i="3"/>
  <c r="CA10" i="3"/>
  <c r="ED10" i="3"/>
  <c r="CA29" i="3"/>
  <c r="ED29" i="3"/>
  <c r="CA54" i="3"/>
  <c r="ED54" i="3"/>
  <c r="CA20" i="3"/>
  <c r="ED20" i="3"/>
  <c r="CA22" i="3"/>
  <c r="ED22" i="3"/>
  <c r="CA16" i="3"/>
  <c r="ED16" i="3"/>
  <c r="CA31" i="3"/>
  <c r="ED31" i="3"/>
  <c r="CA5" i="3"/>
  <c r="ED5" i="3"/>
  <c r="CA35" i="3"/>
  <c r="ED35" i="3"/>
  <c r="DR32" i="2"/>
  <c r="DR44" i="2"/>
  <c r="DR36" i="2"/>
  <c r="DR20" i="2"/>
  <c r="DR27" i="2"/>
  <c r="DR40" i="2"/>
  <c r="CA12" i="3"/>
  <c r="ED12" i="3"/>
  <c r="CA27" i="3"/>
  <c r="ED27" i="3"/>
  <c r="CA21" i="3"/>
  <c r="ED21" i="3"/>
  <c r="DR39" i="2"/>
  <c r="DR28" i="2"/>
  <c r="DR16" i="2"/>
  <c r="DR24" i="2"/>
  <c r="CA8" i="3"/>
  <c r="ED8" i="3"/>
  <c r="CA23" i="3"/>
  <c r="ED23" i="3"/>
  <c r="DR12" i="2"/>
  <c r="CA30" i="3"/>
  <c r="ED30" i="3"/>
  <c r="DR26" i="2"/>
  <c r="CA4" i="3"/>
  <c r="ED4" i="3"/>
  <c r="CA19" i="3"/>
  <c r="ED19" i="3"/>
  <c r="CA40" i="3"/>
  <c r="ED40" i="3"/>
  <c r="DR3" i="2"/>
  <c r="DR37" i="2"/>
  <c r="DR53" i="2"/>
  <c r="CA15" i="3"/>
  <c r="ED15" i="3"/>
  <c r="CA6" i="3"/>
  <c r="ED6" i="3"/>
  <c r="CA36" i="3"/>
  <c r="ED36" i="3"/>
  <c r="DR33" i="2"/>
  <c r="CA24" i="3"/>
  <c r="ED24" i="3"/>
  <c r="CA13" i="3"/>
  <c r="ED13" i="3"/>
  <c r="CA3" i="3"/>
  <c r="CA11" i="3"/>
  <c r="ED11" i="3"/>
  <c r="DR29" i="2"/>
  <c r="DR31" i="2"/>
  <c r="DR52" i="2"/>
  <c r="CA33" i="3"/>
  <c r="ED33" i="3"/>
  <c r="CA7" i="3"/>
  <c r="ED7" i="3"/>
  <c r="CA25" i="3"/>
  <c r="ED25" i="3"/>
  <c r="CA51" i="3"/>
  <c r="ED51" i="3"/>
  <c r="CA17" i="3"/>
  <c r="ED17" i="3"/>
  <c r="DR18" i="2"/>
  <c r="DR47" i="2"/>
  <c r="CA41" i="3"/>
  <c r="ED41" i="3"/>
  <c r="CA14" i="3"/>
  <c r="ED14" i="3"/>
  <c r="CA45" i="3"/>
  <c r="ED45" i="3"/>
  <c r="CA32" i="3"/>
  <c r="ED32" i="3"/>
  <c r="DR42" i="2"/>
  <c r="DR25" i="2"/>
  <c r="CA52" i="3"/>
  <c r="ED52" i="3"/>
  <c r="DR21" i="2"/>
  <c r="CA53" i="3"/>
  <c r="ED53" i="3"/>
  <c r="CA47" i="3"/>
  <c r="ED47" i="3"/>
  <c r="CA44" i="3"/>
  <c r="ED44" i="3"/>
  <c r="DR50" i="2"/>
  <c r="DR13" i="2"/>
  <c r="DR38" i="2"/>
  <c r="CA37" i="3"/>
  <c r="ED37" i="3"/>
  <c r="DR45" i="2"/>
  <c r="CA38" i="3"/>
  <c r="ED38" i="3"/>
  <c r="CA42" i="3"/>
  <c r="ED42" i="3"/>
  <c r="CA26" i="3"/>
  <c r="ED26" i="3"/>
  <c r="DR10" i="2"/>
  <c r="DR34" i="2"/>
  <c r="Z52" i="2"/>
  <c r="CF52" i="2" s="1"/>
  <c r="AA20" i="2"/>
  <c r="AC20" i="2" s="1"/>
  <c r="AA16" i="2"/>
  <c r="CG16" i="2" s="1"/>
  <c r="AA40" i="2"/>
  <c r="CG40" i="2" s="1"/>
  <c r="Z43" i="2"/>
  <c r="CF43" i="2" s="1"/>
  <c r="Z9" i="2"/>
  <c r="CF9" i="2" s="1"/>
  <c r="DI12" i="3"/>
  <c r="CY12" i="3"/>
  <c r="DH39" i="3"/>
  <c r="CX39" i="3"/>
  <c r="DI21" i="3"/>
  <c r="CY21" i="3"/>
  <c r="DK43" i="3"/>
  <c r="DA43" i="3"/>
  <c r="DK54" i="3"/>
  <c r="DA54" i="3"/>
  <c r="DJ10" i="3"/>
  <c r="CZ10" i="3"/>
  <c r="DH34" i="3"/>
  <c r="CX34" i="3"/>
  <c r="DK50" i="3"/>
  <c r="DA50" i="3"/>
  <c r="DK45" i="3"/>
  <c r="DA45" i="3"/>
  <c r="DI25" i="3"/>
  <c r="CY25" i="3"/>
  <c r="DK35" i="3"/>
  <c r="DA35" i="3"/>
  <c r="DI7" i="3"/>
  <c r="CY7" i="3"/>
  <c r="DK46" i="3"/>
  <c r="DA46" i="3"/>
  <c r="DI49" i="3"/>
  <c r="CY49" i="3"/>
  <c r="DH9" i="3"/>
  <c r="CX9" i="3"/>
  <c r="DI53" i="3"/>
  <c r="CY53" i="3"/>
  <c r="DJ12" i="3"/>
  <c r="CZ12" i="3"/>
  <c r="DH20" i="3"/>
  <c r="CX20" i="3"/>
  <c r="DK31" i="3"/>
  <c r="DA31" i="3"/>
  <c r="DJ51" i="3"/>
  <c r="CZ51" i="3"/>
  <c r="DH23" i="3"/>
  <c r="CX23" i="3"/>
  <c r="DK42" i="3"/>
  <c r="DA42" i="3"/>
  <c r="DI10" i="3"/>
  <c r="CY10" i="3"/>
  <c r="DH22" i="3"/>
  <c r="CX22" i="3"/>
  <c r="DK37" i="3"/>
  <c r="DA37" i="3"/>
  <c r="DK16" i="3"/>
  <c r="DA16" i="3"/>
  <c r="DK8" i="3"/>
  <c r="DA8" i="3"/>
  <c r="DK53" i="3"/>
  <c r="DA53" i="3"/>
  <c r="DJ17" i="3"/>
  <c r="CZ17" i="3"/>
  <c r="DK4" i="3"/>
  <c r="DA4" i="3"/>
  <c r="DK39" i="3"/>
  <c r="DA39" i="3"/>
  <c r="DI11" i="3"/>
  <c r="CY11" i="3"/>
  <c r="DK28" i="3"/>
  <c r="DA28" i="3"/>
  <c r="DH27" i="3"/>
  <c r="CX27" i="3"/>
  <c r="DH16" i="3"/>
  <c r="CX16" i="3"/>
  <c r="DK27" i="3"/>
  <c r="DA27" i="3"/>
  <c r="DJ47" i="3"/>
  <c r="CZ47" i="3"/>
  <c r="DH19" i="3"/>
  <c r="CX19" i="3"/>
  <c r="DK38" i="3"/>
  <c r="DA38" i="3"/>
  <c r="DI6" i="3"/>
  <c r="CY6" i="3"/>
  <c r="DH18" i="3"/>
  <c r="CX18" i="3"/>
  <c r="DK33" i="3"/>
  <c r="DA33" i="3"/>
  <c r="DI9" i="3"/>
  <c r="CY9" i="3"/>
  <c r="DI37" i="3"/>
  <c r="CY37" i="3"/>
  <c r="DH5" i="3"/>
  <c r="CX5" i="3"/>
  <c r="DI33" i="3"/>
  <c r="CY33" i="3"/>
  <c r="DI36" i="3"/>
  <c r="CY36" i="3"/>
  <c r="DI19" i="3"/>
  <c r="CY19" i="3"/>
  <c r="DH31" i="3"/>
  <c r="CX31" i="3"/>
  <c r="DJ6" i="3"/>
  <c r="CZ6" i="3"/>
  <c r="DH30" i="3"/>
  <c r="CX30" i="3"/>
  <c r="DK3" i="3"/>
  <c r="DA3" i="3"/>
  <c r="DH26" i="3"/>
  <c r="CX26" i="3"/>
  <c r="DK41" i="3"/>
  <c r="DA41" i="3"/>
  <c r="DI48" i="3"/>
  <c r="CY48" i="3"/>
  <c r="DJ4" i="3"/>
  <c r="CZ4" i="3"/>
  <c r="DJ20" i="3"/>
  <c r="CZ20" i="3"/>
  <c r="DJ21" i="3"/>
  <c r="CZ21" i="3"/>
  <c r="DJ29" i="3"/>
  <c r="CZ29" i="3"/>
  <c r="DH33" i="3"/>
  <c r="CX33" i="3"/>
  <c r="DH13" i="3"/>
  <c r="CX13" i="3"/>
  <c r="DH12" i="3"/>
  <c r="CX12" i="3"/>
  <c r="DK23" i="3"/>
  <c r="DA23" i="3"/>
  <c r="DJ43" i="3"/>
  <c r="CZ43" i="3"/>
  <c r="DH15" i="3"/>
  <c r="CX15" i="3"/>
  <c r="DK34" i="3"/>
  <c r="DA34" i="3"/>
  <c r="DJ54" i="3"/>
  <c r="CZ54" i="3"/>
  <c r="DH14" i="3"/>
  <c r="CX14" i="3"/>
  <c r="DK29" i="3"/>
  <c r="DA29" i="3"/>
  <c r="DI32" i="3"/>
  <c r="CY32" i="3"/>
  <c r="DJ25" i="3"/>
  <c r="CZ25" i="3"/>
  <c r="DJ45" i="3"/>
  <c r="CZ45" i="3"/>
  <c r="DH35" i="3"/>
  <c r="CX35" i="3"/>
  <c r="DK49" i="3"/>
  <c r="DA49" i="3"/>
  <c r="DI18" i="3"/>
  <c r="CY18" i="3"/>
  <c r="DJ40" i="3"/>
  <c r="CZ40" i="3"/>
  <c r="DI44" i="3"/>
  <c r="CY44" i="3"/>
  <c r="DI14" i="3"/>
  <c r="CY14" i="3"/>
  <c r="DH41" i="3"/>
  <c r="CX41" i="3"/>
  <c r="DJ44" i="3"/>
  <c r="CZ44" i="3"/>
  <c r="DJ24" i="3"/>
  <c r="CZ24" i="3"/>
  <c r="DH8" i="3"/>
  <c r="CX8" i="3"/>
  <c r="DK19" i="3"/>
  <c r="DA19" i="3"/>
  <c r="DJ39" i="3"/>
  <c r="CZ39" i="3"/>
  <c r="DJ3" i="3"/>
  <c r="CZ3" i="3"/>
  <c r="DH11" i="3"/>
  <c r="CX11" i="3"/>
  <c r="DK30" i="3"/>
  <c r="DA30" i="3"/>
  <c r="DJ50" i="3"/>
  <c r="CZ50" i="3"/>
  <c r="DH10" i="3"/>
  <c r="CX10" i="3"/>
  <c r="DK25" i="3"/>
  <c r="DA25" i="3"/>
  <c r="DK52" i="3"/>
  <c r="DA52" i="3"/>
  <c r="DI20" i="3"/>
  <c r="CY20" i="3"/>
  <c r="DJ48" i="3"/>
  <c r="CZ48" i="3"/>
  <c r="DI29" i="3"/>
  <c r="CY29" i="3"/>
  <c r="DH36" i="3"/>
  <c r="CX36" i="3"/>
  <c r="DI26" i="3"/>
  <c r="CY26" i="3"/>
  <c r="DH32" i="3"/>
  <c r="CX32" i="3"/>
  <c r="DI15" i="3"/>
  <c r="CY15" i="3"/>
  <c r="DI8" i="3"/>
  <c r="CY8" i="3"/>
  <c r="DH28" i="3"/>
  <c r="CX28" i="3"/>
  <c r="DH37" i="3"/>
  <c r="CX37" i="3"/>
  <c r="DH24" i="3"/>
  <c r="CX24" i="3"/>
  <c r="DJ52" i="3"/>
  <c r="CZ52" i="3"/>
  <c r="DJ53" i="3"/>
  <c r="CZ53" i="3"/>
  <c r="DJ33" i="3"/>
  <c r="CZ33" i="3"/>
  <c r="DH4" i="3"/>
  <c r="CX4" i="3"/>
  <c r="DK15" i="3"/>
  <c r="DA15" i="3"/>
  <c r="DJ35" i="3"/>
  <c r="CZ35" i="3"/>
  <c r="DI51" i="3"/>
  <c r="CY51" i="3"/>
  <c r="DH7" i="3"/>
  <c r="CX7" i="3"/>
  <c r="DK26" i="3"/>
  <c r="DA26" i="3"/>
  <c r="DJ46" i="3"/>
  <c r="CZ46" i="3"/>
  <c r="DH6" i="3"/>
  <c r="CX6" i="3"/>
  <c r="DK21" i="3"/>
  <c r="DA21" i="3"/>
  <c r="DK40" i="3"/>
  <c r="DA40" i="3"/>
  <c r="DI22" i="3"/>
  <c r="CY22" i="3"/>
  <c r="DH45" i="3"/>
  <c r="CX45" i="3"/>
  <c r="DK11" i="3"/>
  <c r="DA11" i="3"/>
  <c r="DJ31" i="3"/>
  <c r="CZ31" i="3"/>
  <c r="DI47" i="3"/>
  <c r="CY47" i="3"/>
  <c r="DK22" i="3"/>
  <c r="DA22" i="3"/>
  <c r="DJ42" i="3"/>
  <c r="CZ42" i="3"/>
  <c r="DI54" i="3"/>
  <c r="CY54" i="3"/>
  <c r="DK17" i="3"/>
  <c r="DA17" i="3"/>
  <c r="DH17" i="3"/>
  <c r="CX17" i="3"/>
  <c r="DI5" i="3"/>
  <c r="CY5" i="3"/>
  <c r="DJ8" i="3"/>
  <c r="CZ8" i="3"/>
  <c r="DI52" i="3"/>
  <c r="CY52" i="3"/>
  <c r="DK32" i="3"/>
  <c r="DA32" i="3"/>
  <c r="DJ9" i="3"/>
  <c r="CZ9" i="3"/>
  <c r="DH21" i="3"/>
  <c r="CX21" i="3"/>
  <c r="DK7" i="3"/>
  <c r="DA7" i="3"/>
  <c r="DJ27" i="3"/>
  <c r="CZ27" i="3"/>
  <c r="DI43" i="3"/>
  <c r="CY43" i="3"/>
  <c r="DK18" i="3"/>
  <c r="DA18" i="3"/>
  <c r="DJ38" i="3"/>
  <c r="CZ38" i="3"/>
  <c r="DI50" i="3"/>
  <c r="CY50" i="3"/>
  <c r="DK13" i="3"/>
  <c r="DA13" i="3"/>
  <c r="DJ37" i="3"/>
  <c r="CZ37" i="3"/>
  <c r="DI28" i="3"/>
  <c r="CY28" i="3"/>
  <c r="DH29" i="3"/>
  <c r="CX29" i="3"/>
  <c r="DJ23" i="3"/>
  <c r="CZ23" i="3"/>
  <c r="DI39" i="3"/>
  <c r="CY39" i="3"/>
  <c r="DK14" i="3"/>
  <c r="DA14" i="3"/>
  <c r="DJ34" i="3"/>
  <c r="CZ34" i="3"/>
  <c r="DI46" i="3"/>
  <c r="CY46" i="3"/>
  <c r="DK9" i="3"/>
  <c r="DA9" i="3"/>
  <c r="DI16" i="3"/>
  <c r="CY16" i="3"/>
  <c r="DK48" i="3"/>
  <c r="DA48" i="3"/>
  <c r="DJ5" i="3"/>
  <c r="CZ5" i="3"/>
  <c r="DJ49" i="3"/>
  <c r="CZ49" i="3"/>
  <c r="DJ41" i="3"/>
  <c r="CZ41" i="3"/>
  <c r="DH52" i="3"/>
  <c r="CX52" i="3"/>
  <c r="DJ19" i="3"/>
  <c r="CZ19" i="3"/>
  <c r="DI35" i="3"/>
  <c r="CY35" i="3"/>
  <c r="DI3" i="3"/>
  <c r="CY3" i="3"/>
  <c r="DK10" i="3"/>
  <c r="DA10" i="3"/>
  <c r="DJ30" i="3"/>
  <c r="CZ30" i="3"/>
  <c r="DI42" i="3"/>
  <c r="CY42" i="3"/>
  <c r="DH54" i="3"/>
  <c r="CX54" i="3"/>
  <c r="DK5" i="3"/>
  <c r="DA5" i="3"/>
  <c r="DK36" i="3"/>
  <c r="DA36" i="3"/>
  <c r="DI17" i="3"/>
  <c r="CY17" i="3"/>
  <c r="DJ28" i="3"/>
  <c r="CZ28" i="3"/>
  <c r="DK44" i="3"/>
  <c r="DA44" i="3"/>
  <c r="DJ32" i="3"/>
  <c r="CZ32" i="3"/>
  <c r="DI4" i="3"/>
  <c r="CY4" i="3"/>
  <c r="DH48" i="3"/>
  <c r="CX48" i="3"/>
  <c r="DJ15" i="3"/>
  <c r="CZ15" i="3"/>
  <c r="DI31" i="3"/>
  <c r="CY31" i="3"/>
  <c r="DH51" i="3"/>
  <c r="CX51" i="3"/>
  <c r="DK6" i="3"/>
  <c r="DA6" i="3"/>
  <c r="DJ26" i="3"/>
  <c r="CZ26" i="3"/>
  <c r="DI38" i="3"/>
  <c r="CY38" i="3"/>
  <c r="DH50" i="3"/>
  <c r="CX50" i="3"/>
  <c r="DJ13" i="3"/>
  <c r="CZ13" i="3"/>
  <c r="DI40" i="3"/>
  <c r="CY40" i="3"/>
  <c r="DH49" i="3"/>
  <c r="CX49" i="3"/>
  <c r="DK47" i="3"/>
  <c r="DA47" i="3"/>
  <c r="DH53" i="3"/>
  <c r="CX53" i="3"/>
  <c r="DH44" i="3"/>
  <c r="CX44" i="3"/>
  <c r="CX3" i="3"/>
  <c r="DI27" i="3"/>
  <c r="CY27" i="3"/>
  <c r="DH47" i="3"/>
  <c r="CX47" i="3"/>
  <c r="DH46" i="3"/>
  <c r="CX46" i="3"/>
  <c r="DJ14" i="3"/>
  <c r="CZ14" i="3"/>
  <c r="DH38" i="3"/>
  <c r="CX38" i="3"/>
  <c r="DI45" i="3"/>
  <c r="CY45" i="3"/>
  <c r="DJ16" i="3"/>
  <c r="CZ16" i="3"/>
  <c r="DK12" i="3"/>
  <c r="DA12" i="3"/>
  <c r="DI13" i="3"/>
  <c r="CY13" i="3"/>
  <c r="DJ11" i="3"/>
  <c r="CZ11" i="3"/>
  <c r="DJ22" i="3"/>
  <c r="CZ22" i="3"/>
  <c r="DI34" i="3"/>
  <c r="CY34" i="3"/>
  <c r="DH25" i="3"/>
  <c r="CX25" i="3"/>
  <c r="DK20" i="3"/>
  <c r="DA20" i="3"/>
  <c r="DI24" i="3"/>
  <c r="CY24" i="3"/>
  <c r="DK24" i="3"/>
  <c r="DA24" i="3"/>
  <c r="DH40" i="3"/>
  <c r="CX40" i="3"/>
  <c r="DK51" i="3"/>
  <c r="DA51" i="3"/>
  <c r="DJ7" i="3"/>
  <c r="CZ7" i="3"/>
  <c r="DI23" i="3"/>
  <c r="CY23" i="3"/>
  <c r="DH43" i="3"/>
  <c r="CX43" i="3"/>
  <c r="DJ18" i="3"/>
  <c r="CZ18" i="3"/>
  <c r="DI30" i="3"/>
  <c r="CY30" i="3"/>
  <c r="DH42" i="3"/>
  <c r="CX42" i="3"/>
  <c r="DJ36" i="3"/>
  <c r="CZ36" i="3"/>
  <c r="DI41" i="3"/>
  <c r="CY41" i="3"/>
  <c r="K5" i="3"/>
  <c r="BY5" i="3"/>
  <c r="K41" i="3"/>
  <c r="BY41" i="3"/>
  <c r="K33" i="3"/>
  <c r="K21" i="3"/>
  <c r="K24" i="3"/>
  <c r="K23" i="3"/>
  <c r="K35" i="3"/>
  <c r="K17" i="3"/>
  <c r="K20" i="3"/>
  <c r="K19" i="3"/>
  <c r="K6" i="3"/>
  <c r="Z7" i="2"/>
  <c r="AB7" i="2" s="1"/>
  <c r="K39" i="3"/>
  <c r="K13" i="3"/>
  <c r="K16" i="3"/>
  <c r="K15" i="3"/>
  <c r="K3" i="3"/>
  <c r="AA36" i="2"/>
  <c r="AC36" i="2" s="1"/>
  <c r="AA30" i="2"/>
  <c r="CG30" i="2" s="1"/>
  <c r="K43" i="3"/>
  <c r="K9" i="3"/>
  <c r="K47" i="3"/>
  <c r="K8" i="3"/>
  <c r="K4" i="3"/>
  <c r="K38" i="3"/>
  <c r="Z24" i="2"/>
  <c r="CF24" i="2" s="1"/>
  <c r="Z17" i="2"/>
  <c r="CF17" i="2" s="1"/>
  <c r="K46" i="3"/>
  <c r="K27" i="3"/>
  <c r="K10" i="3"/>
  <c r="K48" i="3"/>
  <c r="K42" i="3"/>
  <c r="K22" i="3"/>
  <c r="K50" i="3"/>
  <c r="K44" i="3"/>
  <c r="K18" i="3"/>
  <c r="K29" i="3"/>
  <c r="K32" i="3"/>
  <c r="K51" i="3"/>
  <c r="K25" i="3"/>
  <c r="K28" i="3"/>
  <c r="K31" i="3"/>
  <c r="K49" i="3"/>
  <c r="K53" i="3"/>
  <c r="K45" i="3"/>
  <c r="K40" i="3"/>
  <c r="K37" i="3"/>
  <c r="K34" i="3"/>
  <c r="K12" i="3"/>
  <c r="K11" i="3"/>
  <c r="K7" i="3"/>
  <c r="K52" i="3"/>
  <c r="K14" i="3"/>
  <c r="K36" i="3"/>
  <c r="K26" i="3"/>
  <c r="K54" i="3"/>
  <c r="K30" i="3"/>
  <c r="AA49" i="2"/>
  <c r="CG49" i="2" s="1"/>
  <c r="AA43" i="2"/>
  <c r="CG43" i="2" s="1"/>
  <c r="AA50" i="2"/>
  <c r="AC50" i="2" s="1"/>
  <c r="AA39" i="2"/>
  <c r="CG39" i="2" s="1"/>
  <c r="Z42" i="2"/>
  <c r="CF42" i="2" s="1"/>
  <c r="Z5" i="2"/>
  <c r="CF5" i="2" s="1"/>
  <c r="AA19" i="2"/>
  <c r="CG19" i="2" s="1"/>
  <c r="AA25" i="2"/>
  <c r="CG25" i="2" s="1"/>
  <c r="AA35" i="2"/>
  <c r="CG35" i="2" s="1"/>
  <c r="AA29" i="2"/>
  <c r="AC29" i="2" s="1"/>
  <c r="Z38" i="2"/>
  <c r="CF38" i="2" s="1"/>
  <c r="Z51" i="2"/>
  <c r="CF51" i="2" s="1"/>
  <c r="Z8" i="2"/>
  <c r="AB8" i="2" s="1"/>
  <c r="AA37" i="2"/>
  <c r="CG37" i="2" s="1"/>
  <c r="AA52" i="2"/>
  <c r="AC52" i="2" s="1"/>
  <c r="Z30" i="2"/>
  <c r="AB30" i="2" s="1"/>
  <c r="Z47" i="2"/>
  <c r="AA42" i="2"/>
  <c r="AA22" i="2"/>
  <c r="Z15" i="2"/>
  <c r="AA41" i="2"/>
  <c r="AA44" i="2"/>
  <c r="Z27" i="2"/>
  <c r="Z41" i="2"/>
  <c r="Z39" i="2"/>
  <c r="Z14" i="2"/>
  <c r="AA26" i="2"/>
  <c r="Z18" i="2"/>
  <c r="Z22" i="2"/>
  <c r="Z44" i="2"/>
  <c r="AA4" i="2"/>
  <c r="AA32" i="2"/>
  <c r="AA33" i="2"/>
  <c r="Z26" i="2"/>
  <c r="AA11" i="2"/>
  <c r="Z32" i="2"/>
  <c r="Z36" i="2"/>
  <c r="Z37" i="2"/>
  <c r="Z19" i="2"/>
  <c r="Z53" i="2"/>
  <c r="Z46" i="2"/>
  <c r="AA15" i="2"/>
  <c r="AA31" i="2"/>
  <c r="AA48" i="2"/>
  <c r="AA45" i="2"/>
  <c r="Z3" i="2"/>
  <c r="Z40" i="2"/>
  <c r="Z45" i="2"/>
  <c r="Z25" i="2"/>
  <c r="AA6" i="2"/>
  <c r="AA14" i="2"/>
  <c r="Z29" i="2"/>
  <c r="AA8" i="2"/>
  <c r="Z23" i="2"/>
  <c r="Z33" i="2"/>
  <c r="AA38" i="2"/>
  <c r="Z11" i="2"/>
  <c r="Z13" i="2"/>
  <c r="AA23" i="2"/>
  <c r="Z48" i="2"/>
  <c r="AA9" i="2"/>
  <c r="AA34" i="2"/>
  <c r="Z6" i="2"/>
  <c r="Z31" i="2"/>
  <c r="AA13" i="2"/>
  <c r="Z49" i="2"/>
  <c r="AA54" i="2"/>
  <c r="BT12" i="3"/>
  <c r="Z35" i="2"/>
  <c r="AA7" i="2"/>
  <c r="AA3" i="2"/>
  <c r="AA12" i="2"/>
  <c r="AA17" i="2"/>
  <c r="AA5" i="2"/>
  <c r="Z34" i="2"/>
  <c r="AA21" i="2"/>
  <c r="AA27" i="2"/>
  <c r="Z4" i="2"/>
  <c r="AA10" i="2"/>
  <c r="Z16" i="2"/>
  <c r="AA18" i="2"/>
  <c r="Z54" i="2"/>
  <c r="AA24" i="2"/>
  <c r="Z12" i="2"/>
  <c r="AA47" i="2"/>
  <c r="Z20" i="2"/>
  <c r="BV33" i="3"/>
  <c r="AA51" i="2"/>
  <c r="AA53" i="2"/>
  <c r="Z50" i="2"/>
  <c r="AA46" i="2"/>
  <c r="Z10" i="2"/>
  <c r="CG3" i="3"/>
  <c r="AA28" i="2"/>
  <c r="Z28" i="2"/>
  <c r="Z21" i="2"/>
  <c r="BU16" i="3"/>
  <c r="CH5" i="3"/>
  <c r="BS36" i="3"/>
  <c r="BR13" i="3"/>
  <c r="BW23" i="3"/>
  <c r="BV18" i="3"/>
  <c r="BU10" i="3"/>
  <c r="BU36" i="3"/>
  <c r="BU39" i="3"/>
  <c r="BS12" i="3"/>
  <c r="BS30" i="3"/>
  <c r="BU37" i="3"/>
  <c r="BS29" i="3"/>
  <c r="BS6" i="3"/>
  <c r="BV47" i="3"/>
  <c r="BU12" i="3"/>
  <c r="BV52" i="3"/>
  <c r="BW6" i="3"/>
  <c r="BV53" i="3"/>
  <c r="BU5" i="3"/>
  <c r="BT33" i="3"/>
  <c r="BU8" i="3"/>
  <c r="BT15" i="3"/>
  <c r="CG6" i="3"/>
  <c r="BU47" i="3"/>
  <c r="BV16" i="3"/>
  <c r="BS43" i="3"/>
  <c r="BR14" i="3"/>
  <c r="BT28" i="3"/>
  <c r="BU4" i="3"/>
  <c r="BV35" i="3"/>
  <c r="BS41" i="3"/>
  <c r="BW32" i="3"/>
  <c r="BV4" i="3"/>
  <c r="BW26" i="3"/>
  <c r="BS28" i="3"/>
  <c r="BW24" i="3"/>
  <c r="BR41" i="3"/>
  <c r="BT48" i="3"/>
  <c r="BT46" i="3"/>
  <c r="BR46" i="3"/>
  <c r="BS45" i="3"/>
  <c r="BV26" i="3"/>
  <c r="BR40" i="3"/>
  <c r="BV20" i="3"/>
  <c r="BW8" i="3"/>
  <c r="BR22" i="3"/>
  <c r="CH4" i="3"/>
  <c r="BV3" i="3"/>
  <c r="BU11" i="3"/>
  <c r="BU20" i="3"/>
  <c r="CI7" i="3"/>
  <c r="BR5" i="3"/>
  <c r="BR6" i="3"/>
  <c r="BR39" i="3"/>
  <c r="BT41" i="3"/>
  <c r="BT43" i="3"/>
  <c r="BS48" i="3"/>
  <c r="BS47" i="3"/>
  <c r="BW17" i="3"/>
  <c r="BS10" i="3"/>
  <c r="BT14" i="3"/>
  <c r="BW40" i="3"/>
  <c r="BW36" i="3"/>
  <c r="BW44" i="3"/>
  <c r="BT47" i="3"/>
  <c r="BU29" i="3"/>
  <c r="BV30" i="3"/>
  <c r="BW53" i="3"/>
  <c r="BW48" i="3"/>
  <c r="BW49" i="3"/>
  <c r="BR19" i="3"/>
  <c r="BR37" i="3"/>
  <c r="BW39" i="3"/>
  <c r="BR36" i="3"/>
  <c r="BV54" i="3"/>
  <c r="BV31" i="3"/>
  <c r="CJ7" i="3"/>
  <c r="BS11" i="3"/>
  <c r="BU15" i="3"/>
  <c r="BS15" i="3"/>
  <c r="BV36" i="3"/>
  <c r="BU41" i="3"/>
  <c r="BS37" i="3"/>
  <c r="BR17" i="3"/>
  <c r="BW51" i="3"/>
  <c r="BS31" i="3"/>
  <c r="BU7" i="3"/>
  <c r="BR42" i="3"/>
  <c r="BS19" i="3"/>
  <c r="BV24" i="3"/>
  <c r="BU34" i="3"/>
  <c r="BR47" i="3"/>
  <c r="BU52" i="3"/>
  <c r="BW47" i="3"/>
  <c r="BW43" i="3"/>
  <c r="BR12" i="3"/>
  <c r="BU42" i="3"/>
  <c r="BU38" i="3"/>
  <c r="BR38" i="3"/>
  <c r="BR18" i="3"/>
  <c r="BT38" i="3"/>
  <c r="BV51" i="3"/>
  <c r="BV12" i="3"/>
  <c r="BS7" i="3"/>
  <c r="BU33" i="3"/>
  <c r="BV7" i="3"/>
  <c r="BT34" i="3"/>
  <c r="BW52" i="3"/>
  <c r="BT19" i="3"/>
  <c r="BV25" i="3"/>
  <c r="BS49" i="3"/>
  <c r="BS17" i="3"/>
  <c r="BS22" i="3"/>
  <c r="BU31" i="3"/>
  <c r="BR30" i="3"/>
  <c r="BV13" i="3"/>
  <c r="BT29" i="3"/>
  <c r="BU53" i="3"/>
  <c r="CH7" i="3"/>
  <c r="BW50" i="3"/>
  <c r="BT37" i="3"/>
  <c r="BV15" i="3"/>
  <c r="CI6" i="3"/>
  <c r="BS5" i="3"/>
  <c r="BR44" i="3"/>
  <c r="BR52" i="3"/>
  <c r="BT9" i="3"/>
  <c r="BV11" i="3"/>
  <c r="BV21" i="3"/>
  <c r="BU17" i="3"/>
  <c r="BV27" i="3"/>
  <c r="BR25" i="3"/>
  <c r="BW25" i="3"/>
  <c r="BS9" i="3"/>
  <c r="BT22" i="3"/>
  <c r="BV39" i="3"/>
  <c r="BT52" i="3"/>
  <c r="BU35" i="3"/>
  <c r="BS26" i="3"/>
  <c r="BT13" i="3"/>
  <c r="BU6" i="3"/>
  <c r="BR21" i="3"/>
  <c r="BW35" i="3"/>
  <c r="BS40" i="3"/>
  <c r="BV38" i="3"/>
  <c r="BW11" i="3"/>
  <c r="BR51" i="3"/>
  <c r="BU25" i="3"/>
  <c r="BT39" i="3"/>
  <c r="BR10" i="3"/>
  <c r="CI3" i="3"/>
  <c r="BU46" i="3"/>
  <c r="BS53" i="3"/>
  <c r="BT10" i="3"/>
  <c r="BT50" i="3"/>
  <c r="BW13" i="3"/>
  <c r="BW41" i="3"/>
  <c r="BS20" i="3"/>
  <c r="CJ3" i="3"/>
  <c r="BU40" i="3"/>
  <c r="CH6" i="3"/>
  <c r="BW21" i="3"/>
  <c r="BR32" i="3"/>
  <c r="BW29" i="3"/>
  <c r="BS14" i="3"/>
  <c r="BR24" i="3"/>
  <c r="BU22" i="3"/>
  <c r="BT30" i="3"/>
  <c r="BU54" i="3"/>
  <c r="BT54" i="3"/>
  <c r="BR54" i="3"/>
  <c r="BT11" i="3"/>
  <c r="BR34" i="3"/>
  <c r="BS35" i="3"/>
  <c r="BT35" i="3"/>
  <c r="BS39" i="3"/>
  <c r="BV37" i="3"/>
  <c r="BV9" i="3"/>
  <c r="BR11" i="3"/>
  <c r="BT53" i="3"/>
  <c r="BV10" i="3"/>
  <c r="BS24" i="3"/>
  <c r="BR28" i="3"/>
  <c r="BU19" i="3"/>
  <c r="CG5" i="3"/>
  <c r="BT49" i="3"/>
  <c r="BV6" i="3"/>
  <c r="BT21" i="3"/>
  <c r="BV42" i="3"/>
  <c r="BR45" i="3"/>
  <c r="BS54" i="3"/>
  <c r="BR9" i="3"/>
  <c r="BT51" i="3"/>
  <c r="BV8" i="3"/>
  <c r="BT31" i="3"/>
  <c r="BU32" i="3"/>
  <c r="BS34" i="3"/>
  <c r="BV32" i="3"/>
  <c r="BR35" i="3"/>
  <c r="BR50" i="3"/>
  <c r="BT7" i="3"/>
  <c r="BV49" i="3"/>
  <c r="BR7" i="3"/>
  <c r="BW7" i="3"/>
  <c r="BT8" i="3"/>
  <c r="BV50" i="3"/>
  <c r="BR8" i="3"/>
  <c r="BR23" i="3"/>
  <c r="BU21" i="3"/>
  <c r="BT25" i="3"/>
  <c r="BU26" i="3"/>
  <c r="BV46" i="3"/>
  <c r="BR4" i="3"/>
  <c r="BU14" i="3"/>
  <c r="BT42" i="3"/>
  <c r="BU51" i="3"/>
  <c r="CG4" i="3"/>
  <c r="BR49" i="3"/>
  <c r="BT6" i="3"/>
  <c r="BV48" i="3"/>
  <c r="BT26" i="3"/>
  <c r="BU27" i="3"/>
  <c r="BV28" i="3"/>
  <c r="BS27" i="3"/>
  <c r="BT32" i="3"/>
  <c r="BT4" i="3"/>
  <c r="BV5" i="3"/>
  <c r="BR48" i="3"/>
  <c r="BT5" i="3"/>
  <c r="BT20" i="3"/>
  <c r="BS16" i="3"/>
  <c r="BV22" i="3"/>
  <c r="BS21" i="3"/>
  <c r="BT45" i="3"/>
  <c r="CH3" i="3"/>
  <c r="BU30" i="3"/>
  <c r="BT16" i="3"/>
  <c r="BR16" i="3"/>
  <c r="BS46" i="3"/>
  <c r="BV23" i="3"/>
  <c r="BR26" i="3"/>
  <c r="BU24" i="3"/>
  <c r="BT27" i="3"/>
  <c r="BU28" i="3"/>
  <c r="BV29" i="3"/>
  <c r="BV44" i="3"/>
  <c r="BS51" i="3"/>
  <c r="BT44" i="3"/>
  <c r="BV45" i="3"/>
  <c r="BS52" i="3"/>
  <c r="BW10" i="3"/>
  <c r="BV17" i="3"/>
  <c r="BU13" i="3"/>
  <c r="BR20" i="3"/>
  <c r="BU18" i="3"/>
  <c r="BW4" i="3"/>
  <c r="BS4" i="3"/>
  <c r="BV19" i="3"/>
  <c r="BV34" i="3"/>
  <c r="BU43" i="3"/>
  <c r="BU50" i="3"/>
  <c r="BV43" i="3"/>
  <c r="BS50" i="3"/>
  <c r="BW15" i="3"/>
  <c r="BT23" i="3"/>
  <c r="BU23" i="3"/>
  <c r="BS23" i="3"/>
  <c r="BR27" i="3"/>
  <c r="BU48" i="3"/>
  <c r="BV41" i="3"/>
  <c r="BR43" i="3"/>
  <c r="BU49" i="3"/>
  <c r="CJ6" i="3"/>
  <c r="BR15" i="3"/>
  <c r="BS8" i="3"/>
  <c r="BT17" i="3"/>
  <c r="BS13" i="3"/>
  <c r="BS33" i="3"/>
  <c r="BS38" i="3"/>
  <c r="BV40" i="3"/>
  <c r="BT18" i="3"/>
  <c r="BS18" i="3"/>
  <c r="BT24" i="3"/>
  <c r="BU45" i="3"/>
  <c r="BU44" i="3"/>
  <c r="BT40" i="3"/>
  <c r="BS44" i="3"/>
  <c r="BV14" i="3"/>
  <c r="CI5" i="3"/>
  <c r="BU9" i="3"/>
  <c r="BR31" i="3"/>
  <c r="BT36" i="3"/>
  <c r="BW42" i="3"/>
  <c r="BR53" i="3"/>
  <c r="BW34" i="3"/>
  <c r="BR33" i="3"/>
  <c r="BS32" i="3"/>
  <c r="BS25" i="3"/>
  <c r="BR29" i="3"/>
  <c r="BW31" i="3"/>
  <c r="BW9" i="3"/>
  <c r="BW16" i="3"/>
  <c r="BW38" i="3"/>
  <c r="CJ4" i="3"/>
  <c r="BW46" i="3"/>
  <c r="BW19" i="3"/>
  <c r="BW12" i="3"/>
  <c r="BW54" i="3"/>
  <c r="BW56" i="3" s="1"/>
  <c r="CI4" i="3"/>
  <c r="BW33" i="3"/>
  <c r="BW18" i="3"/>
  <c r="BW14" i="3"/>
  <c r="BW30" i="3"/>
  <c r="BW22" i="3"/>
  <c r="BW27" i="3"/>
  <c r="BW28" i="3"/>
  <c r="CJ5" i="3"/>
  <c r="BW5" i="3"/>
  <c r="BW37" i="3"/>
  <c r="BW20" i="3"/>
  <c r="CG7" i="3"/>
  <c r="BW45" i="3"/>
  <c r="BS42" i="3"/>
  <c r="BR3" i="3"/>
  <c r="BT3" i="3"/>
  <c r="BS3" i="3"/>
  <c r="BU3" i="3"/>
  <c r="BW3" i="3"/>
  <c r="CQ7" i="2"/>
  <c r="CQ6" i="2"/>
  <c r="CQ5" i="2"/>
  <c r="CQ4" i="2"/>
  <c r="CQ3" i="2"/>
  <c r="CN9" i="2"/>
  <c r="CN10" i="2" s="1"/>
  <c r="CN11" i="2" s="1"/>
  <c r="CN12" i="2" s="1"/>
  <c r="CN13" i="2" s="1"/>
  <c r="CN14" i="2" s="1"/>
  <c r="CN15" i="2" s="1"/>
  <c r="CN16" i="2" s="1"/>
  <c r="CN17" i="2" s="1"/>
  <c r="CN18" i="2" s="1"/>
  <c r="CN19" i="2" s="1"/>
  <c r="CN20" i="2" s="1"/>
  <c r="CN21" i="2" s="1"/>
  <c r="CN22" i="2" s="1"/>
  <c r="CN23" i="2" s="1"/>
  <c r="CN24" i="2" s="1"/>
  <c r="CN25" i="2" s="1"/>
  <c r="CN26" i="2" s="1"/>
  <c r="CN27" i="2" s="1"/>
  <c r="CN28" i="2" s="1"/>
  <c r="CN29" i="2" s="1"/>
  <c r="CN30" i="2" s="1"/>
  <c r="CN31" i="2" s="1"/>
  <c r="CN32" i="2" s="1"/>
  <c r="CN33" i="2" s="1"/>
  <c r="CN34" i="2" s="1"/>
  <c r="CN35" i="2" s="1"/>
  <c r="CN36" i="2" s="1"/>
  <c r="CN37" i="2" s="1"/>
  <c r="CN38" i="2" s="1"/>
  <c r="CN39" i="2" s="1"/>
  <c r="CN40" i="2" s="1"/>
  <c r="CN41" i="2" s="1"/>
  <c r="CN42" i="2" s="1"/>
  <c r="CN43" i="2" s="1"/>
  <c r="CN44" i="2" s="1"/>
  <c r="CN45" i="2" s="1"/>
  <c r="CN46" i="2" s="1"/>
  <c r="CN47" i="2" s="1"/>
  <c r="CN48" i="2" s="1"/>
  <c r="CN49" i="2" s="1"/>
  <c r="CN50" i="2" s="1"/>
  <c r="CN51" i="2" s="1"/>
  <c r="CN52" i="2" s="1"/>
  <c r="CN53" i="2" s="1"/>
  <c r="CN54" i="2" s="1"/>
  <c r="BW60" i="2"/>
  <c r="BV60" i="2"/>
  <c r="BU60" i="2"/>
  <c r="BT60" i="2"/>
  <c r="BW59" i="2"/>
  <c r="BV59" i="2"/>
  <c r="BU59" i="2"/>
  <c r="BT59" i="2"/>
  <c r="BW58" i="2"/>
  <c r="BV58" i="2"/>
  <c r="BU58" i="2"/>
  <c r="BT58" i="2"/>
  <c r="BW57" i="2"/>
  <c r="BV57" i="2"/>
  <c r="BU57" i="2"/>
  <c r="BT57" i="2"/>
  <c r="BW56" i="2"/>
  <c r="BV56" i="2"/>
  <c r="BU56" i="2"/>
  <c r="BT56" i="2"/>
  <c r="CC11" i="3" l="1"/>
  <c r="CD11" i="3" s="1"/>
  <c r="CC3" i="3"/>
  <c r="CD3" i="3" s="1"/>
  <c r="CC40" i="3"/>
  <c r="CD40" i="3" s="1"/>
  <c r="CC34" i="3"/>
  <c r="CD34" i="3" s="1"/>
  <c r="CC47" i="3"/>
  <c r="CD47" i="3" s="1"/>
  <c r="CC26" i="3"/>
  <c r="CD26" i="3" s="1"/>
  <c r="CC53" i="3"/>
  <c r="CD53" i="3" s="1"/>
  <c r="CC17" i="3"/>
  <c r="CD17" i="3" s="1"/>
  <c r="CC13" i="3"/>
  <c r="CD13" i="3" s="1"/>
  <c r="CC19" i="3"/>
  <c r="CD19" i="3" s="1"/>
  <c r="CC21" i="3"/>
  <c r="CD21" i="3" s="1"/>
  <c r="CC31" i="3"/>
  <c r="CD31" i="3" s="1"/>
  <c r="CC49" i="3"/>
  <c r="CD49" i="3" s="1"/>
  <c r="CC48" i="3"/>
  <c r="CD48" i="3" s="1"/>
  <c r="BZ56" i="3"/>
  <c r="CC42" i="3"/>
  <c r="CD42" i="3" s="1"/>
  <c r="CC52" i="3"/>
  <c r="CD52" i="3" s="1"/>
  <c r="CC51" i="3"/>
  <c r="CD51" i="3" s="1"/>
  <c r="CC24" i="3"/>
  <c r="CD24" i="3" s="1"/>
  <c r="CC4" i="3"/>
  <c r="CD4" i="3" s="1"/>
  <c r="CC27" i="3"/>
  <c r="CD27" i="3" s="1"/>
  <c r="CC16" i="3"/>
  <c r="CD16" i="3" s="1"/>
  <c r="CC28" i="3"/>
  <c r="CD28" i="3" s="1"/>
  <c r="CB56" i="3"/>
  <c r="CC38" i="3"/>
  <c r="CD38" i="3" s="1"/>
  <c r="CC25" i="3"/>
  <c r="CD25" i="3" s="1"/>
  <c r="CC12" i="3"/>
  <c r="CD12" i="3" s="1"/>
  <c r="CC22" i="3"/>
  <c r="CD22" i="3" s="1"/>
  <c r="CC39" i="3"/>
  <c r="CD39" i="3" s="1"/>
  <c r="CC46" i="3"/>
  <c r="CD46" i="3" s="1"/>
  <c r="CC36" i="3"/>
  <c r="CD36" i="3" s="1"/>
  <c r="CC30" i="3"/>
  <c r="CD30" i="3" s="1"/>
  <c r="CC37" i="3"/>
  <c r="CD37" i="3" s="1"/>
  <c r="CC32" i="3"/>
  <c r="CD32" i="3" s="1"/>
  <c r="CC7" i="3"/>
  <c r="CD7" i="3" s="1"/>
  <c r="CC20" i="3"/>
  <c r="CD20" i="3" s="1"/>
  <c r="CC9" i="3"/>
  <c r="CD9" i="3" s="1"/>
  <c r="CC6" i="3"/>
  <c r="CD6" i="3" s="1"/>
  <c r="CC45" i="3"/>
  <c r="CD45" i="3" s="1"/>
  <c r="CC33" i="3"/>
  <c r="CD33" i="3" s="1"/>
  <c r="CC23" i="3"/>
  <c r="CD23" i="3" s="1"/>
  <c r="CC43" i="3"/>
  <c r="CD43" i="3" s="1"/>
  <c r="CC15" i="3"/>
  <c r="CD15" i="3" s="1"/>
  <c r="CC14" i="3"/>
  <c r="CD14" i="3" s="1"/>
  <c r="CC8" i="3"/>
  <c r="CD8" i="3" s="1"/>
  <c r="CC29" i="3"/>
  <c r="CD29" i="3" s="1"/>
  <c r="CC18" i="3"/>
  <c r="CD18" i="3" s="1"/>
  <c r="CC44" i="3"/>
  <c r="CD44" i="3" s="1"/>
  <c r="CC35" i="3"/>
  <c r="CD35" i="3" s="1"/>
  <c r="CC10" i="3"/>
  <c r="CD10" i="3" s="1"/>
  <c r="CC50" i="3"/>
  <c r="CD50" i="3" s="1"/>
  <c r="DM50" i="3"/>
  <c r="DM3" i="3"/>
  <c r="DM40" i="3"/>
  <c r="DM7" i="3"/>
  <c r="DM24" i="3"/>
  <c r="DM12" i="3"/>
  <c r="DM44" i="3"/>
  <c r="DM51" i="3"/>
  <c r="DM21" i="3"/>
  <c r="DM30" i="3"/>
  <c r="DM16" i="3"/>
  <c r="DM25" i="3"/>
  <c r="DM20" i="3"/>
  <c r="DM48" i="3"/>
  <c r="U58" i="2"/>
  <c r="DM49" i="3"/>
  <c r="DM4" i="3"/>
  <c r="DM8" i="3"/>
  <c r="DM27" i="3"/>
  <c r="DM39" i="3"/>
  <c r="DM43" i="3"/>
  <c r="DM52" i="3"/>
  <c r="DM6" i="3"/>
  <c r="DM32" i="3"/>
  <c r="DM10" i="3"/>
  <c r="DM35" i="3"/>
  <c r="DM15" i="3"/>
  <c r="DM31" i="3"/>
  <c r="DM18" i="3"/>
  <c r="DM46" i="3"/>
  <c r="DM54" i="3"/>
  <c r="DM22" i="3"/>
  <c r="DM38" i="3"/>
  <c r="DM47" i="3"/>
  <c r="DM36" i="3"/>
  <c r="DM41" i="3"/>
  <c r="DM9" i="3"/>
  <c r="DM34" i="3"/>
  <c r="DM17" i="3"/>
  <c r="DM45" i="3"/>
  <c r="DM37" i="3"/>
  <c r="DM13" i="3"/>
  <c r="DM26" i="3"/>
  <c r="DM5" i="3"/>
  <c r="DM23" i="3"/>
  <c r="DM11" i="3"/>
  <c r="DM42" i="3"/>
  <c r="DM29" i="3"/>
  <c r="DM19" i="3"/>
  <c r="DM28" i="3"/>
  <c r="DM14" i="3"/>
  <c r="DM33" i="3"/>
  <c r="DM53" i="3"/>
  <c r="BY56" i="3"/>
  <c r="K58" i="3"/>
  <c r="K56" i="3"/>
  <c r="CC54" i="3"/>
  <c r="CA56" i="3"/>
  <c r="U56" i="2"/>
  <c r="CC5" i="3"/>
  <c r="CD5" i="3" s="1"/>
  <c r="CG20" i="2"/>
  <c r="AB43" i="2"/>
  <c r="CC41" i="3"/>
  <c r="CD41" i="3" s="1"/>
  <c r="AB52" i="2"/>
  <c r="AC16" i="2"/>
  <c r="AC40" i="2"/>
  <c r="CF7" i="2"/>
  <c r="AB9" i="2"/>
  <c r="AB17" i="2"/>
  <c r="AC30" i="2"/>
  <c r="AB24" i="2"/>
  <c r="AC49" i="2"/>
  <c r="CG36" i="2"/>
  <c r="AC43" i="2"/>
  <c r="CG29" i="2"/>
  <c r="CG50" i="2"/>
  <c r="AC19" i="2"/>
  <c r="CF8" i="2"/>
  <c r="AC39" i="2"/>
  <c r="AB42" i="2"/>
  <c r="AC25" i="2"/>
  <c r="AB5" i="2"/>
  <c r="AB51" i="2"/>
  <c r="AC35" i="2"/>
  <c r="AB38" i="2"/>
  <c r="CG52" i="2"/>
  <c r="AC37" i="2"/>
  <c r="CF30" i="2"/>
  <c r="CG53" i="2"/>
  <c r="AC53" i="2"/>
  <c r="CF11" i="2"/>
  <c r="AB11" i="2"/>
  <c r="CG3" i="2"/>
  <c r="AC3" i="2"/>
  <c r="CF33" i="2"/>
  <c r="AB33" i="2"/>
  <c r="CF19" i="2"/>
  <c r="AB19" i="2"/>
  <c r="CF27" i="2"/>
  <c r="AB27" i="2"/>
  <c r="CG46" i="2"/>
  <c r="AC46" i="2"/>
  <c r="CG31" i="2"/>
  <c r="AC31" i="2"/>
  <c r="CF39" i="2"/>
  <c r="AB39" i="2"/>
  <c r="CG42" i="2"/>
  <c r="AC42" i="2"/>
  <c r="CF20" i="2"/>
  <c r="AB20" i="2"/>
  <c r="CG7" i="2"/>
  <c r="AC7" i="2"/>
  <c r="CF23" i="2"/>
  <c r="AB23" i="2"/>
  <c r="CF37" i="2"/>
  <c r="AB37" i="2"/>
  <c r="CG44" i="2"/>
  <c r="AC44" i="2"/>
  <c r="CG23" i="2"/>
  <c r="AC23" i="2"/>
  <c r="CG26" i="2"/>
  <c r="AC26" i="2"/>
  <c r="CF50" i="2"/>
  <c r="AB50" i="2"/>
  <c r="CG5" i="2"/>
  <c r="AC5" i="2"/>
  <c r="CF13" i="2"/>
  <c r="AB13" i="2"/>
  <c r="CG15" i="2"/>
  <c r="AC15" i="2"/>
  <c r="CF14" i="2"/>
  <c r="AB14" i="2"/>
  <c r="CG17" i="2"/>
  <c r="AC17" i="2"/>
  <c r="CF46" i="2"/>
  <c r="AB46" i="2"/>
  <c r="CG22" i="2"/>
  <c r="AC22" i="2"/>
  <c r="CG12" i="2"/>
  <c r="AC12" i="2"/>
  <c r="CG47" i="2"/>
  <c r="AC47" i="2"/>
  <c r="CF35" i="2"/>
  <c r="AB35" i="2"/>
  <c r="CG8" i="2"/>
  <c r="AC8" i="2"/>
  <c r="CF36" i="2"/>
  <c r="AB36" i="2"/>
  <c r="CG41" i="2"/>
  <c r="AC41" i="2"/>
  <c r="CF34" i="2"/>
  <c r="AB34" i="2"/>
  <c r="CG51" i="2"/>
  <c r="AC51" i="2"/>
  <c r="CG38" i="2"/>
  <c r="AC38" i="2"/>
  <c r="CF53" i="2"/>
  <c r="AB53" i="2"/>
  <c r="CF41" i="2"/>
  <c r="AB41" i="2"/>
  <c r="CF12" i="2"/>
  <c r="AB12" i="2"/>
  <c r="CF29" i="2"/>
  <c r="AB29" i="2"/>
  <c r="CF32" i="2"/>
  <c r="AB32" i="2"/>
  <c r="CF15" i="2"/>
  <c r="AB15" i="2"/>
  <c r="CG24" i="2"/>
  <c r="AC24" i="2"/>
  <c r="CG54" i="2"/>
  <c r="AC54" i="2"/>
  <c r="CG14" i="2"/>
  <c r="AC14" i="2"/>
  <c r="CG11" i="2"/>
  <c r="AC11" i="2"/>
  <c r="CF47" i="2"/>
  <c r="AB47" i="2"/>
  <c r="CF54" i="2"/>
  <c r="AB54" i="2"/>
  <c r="CF49" i="2"/>
  <c r="AB49" i="2"/>
  <c r="CG6" i="2"/>
  <c r="AC6" i="2"/>
  <c r="CF26" i="2"/>
  <c r="AB26" i="2"/>
  <c r="CF21" i="2"/>
  <c r="AB21" i="2"/>
  <c r="CF16" i="2"/>
  <c r="AB16" i="2"/>
  <c r="CF31" i="2"/>
  <c r="AB31" i="2"/>
  <c r="CF45" i="2"/>
  <c r="AB45" i="2"/>
  <c r="CG32" i="2"/>
  <c r="AC32" i="2"/>
  <c r="CF28" i="2"/>
  <c r="AB28" i="2"/>
  <c r="CG10" i="2"/>
  <c r="AC10" i="2"/>
  <c r="CF6" i="2"/>
  <c r="AB6" i="2"/>
  <c r="CF40" i="2"/>
  <c r="AB40" i="2"/>
  <c r="CG4" i="2"/>
  <c r="AC4" i="2"/>
  <c r="CG18" i="2"/>
  <c r="AC18" i="2"/>
  <c r="CG13" i="2"/>
  <c r="AC13" i="2"/>
  <c r="CF25" i="2"/>
  <c r="AB25" i="2"/>
  <c r="CG33" i="2"/>
  <c r="AC33" i="2"/>
  <c r="CG28" i="2"/>
  <c r="AC28" i="2"/>
  <c r="CF4" i="2"/>
  <c r="AB4" i="2"/>
  <c r="CG34" i="2"/>
  <c r="AC34" i="2"/>
  <c r="CF3" i="2"/>
  <c r="AB3" i="2"/>
  <c r="CF44" i="2"/>
  <c r="AB44" i="2"/>
  <c r="CG27" i="2"/>
  <c r="AC27" i="2"/>
  <c r="CG9" i="2"/>
  <c r="AC9" i="2"/>
  <c r="CG45" i="2"/>
  <c r="AC45" i="2"/>
  <c r="CF22" i="2"/>
  <c r="AB22" i="2"/>
  <c r="CF10" i="2"/>
  <c r="AB10" i="2"/>
  <c r="CG21" i="2"/>
  <c r="AC21" i="2"/>
  <c r="CF48" i="2"/>
  <c r="AB48" i="2"/>
  <c r="CG48" i="2"/>
  <c r="AC48" i="2"/>
  <c r="CF18" i="2"/>
  <c r="AB18" i="2"/>
  <c r="CK7" i="3"/>
  <c r="CK3" i="3"/>
  <c r="CK6" i="3"/>
  <c r="CK4" i="3"/>
  <c r="CK5" i="3"/>
  <c r="CG8" i="3"/>
  <c r="CH8" i="3"/>
  <c r="CI8" i="3"/>
  <c r="CJ8" i="3"/>
  <c r="BQ23" i="2"/>
  <c r="CB23" i="2" s="1"/>
  <c r="ED4" i="2"/>
  <c r="ED12" i="2"/>
  <c r="ED20" i="2"/>
  <c r="ED28" i="2"/>
  <c r="ED36" i="2"/>
  <c r="ED44" i="2"/>
  <c r="ED52" i="2"/>
  <c r="EE12" i="2"/>
  <c r="EE20" i="2"/>
  <c r="EE28" i="2"/>
  <c r="EE44" i="2"/>
  <c r="ED11" i="2"/>
  <c r="EE19" i="2"/>
  <c r="EE4" i="2"/>
  <c r="EE36" i="2"/>
  <c r="EE52" i="2"/>
  <c r="ED43" i="2"/>
  <c r="EE11" i="2"/>
  <c r="EE51" i="2"/>
  <c r="ED5" i="2"/>
  <c r="ED13" i="2"/>
  <c r="ED21" i="2"/>
  <c r="ED29" i="2"/>
  <c r="ED37" i="2"/>
  <c r="ED45" i="2"/>
  <c r="ED53" i="2"/>
  <c r="EE5" i="2"/>
  <c r="EE21" i="2"/>
  <c r="EE29" i="2"/>
  <c r="EE37" i="2"/>
  <c r="EE45" i="2"/>
  <c r="EE53" i="2"/>
  <c r="EE14" i="2"/>
  <c r="EE30" i="2"/>
  <c r="EE46" i="2"/>
  <c r="ED7" i="2"/>
  <c r="ED31" i="2"/>
  <c r="EE3" i="2"/>
  <c r="EE15" i="2"/>
  <c r="EE31" i="2"/>
  <c r="EE47" i="2"/>
  <c r="ED16" i="2"/>
  <c r="ED32" i="2"/>
  <c r="ED40" i="2"/>
  <c r="EE34" i="2"/>
  <c r="EE50" i="2"/>
  <c r="ED27" i="2"/>
  <c r="EE27" i="2"/>
  <c r="EE13" i="2"/>
  <c r="ED15" i="2"/>
  <c r="ED39" i="2"/>
  <c r="EE10" i="2"/>
  <c r="ED35" i="2"/>
  <c r="ED6" i="2"/>
  <c r="ED14" i="2"/>
  <c r="ED22" i="2"/>
  <c r="ED30" i="2"/>
  <c r="ED38" i="2"/>
  <c r="ED46" i="2"/>
  <c r="ED54" i="2"/>
  <c r="EE6" i="2"/>
  <c r="EE22" i="2"/>
  <c r="EE38" i="2"/>
  <c r="EE54" i="2"/>
  <c r="ED23" i="2"/>
  <c r="ED47" i="2"/>
  <c r="EE7" i="2"/>
  <c r="EE23" i="2"/>
  <c r="EE39" i="2"/>
  <c r="ED3" i="2"/>
  <c r="ED8" i="2"/>
  <c r="ED24" i="2"/>
  <c r="ED48" i="2"/>
  <c r="EE18" i="2"/>
  <c r="ED51" i="2"/>
  <c r="EE43" i="2"/>
  <c r="EE8" i="2"/>
  <c r="EE16" i="2"/>
  <c r="EE24" i="2"/>
  <c r="EE32" i="2"/>
  <c r="EE40" i="2"/>
  <c r="EE48" i="2"/>
  <c r="ED9" i="2"/>
  <c r="ED17" i="2"/>
  <c r="ED25" i="2"/>
  <c r="ED33" i="2"/>
  <c r="ED41" i="2"/>
  <c r="ED49" i="2"/>
  <c r="EE9" i="2"/>
  <c r="EE17" i="2"/>
  <c r="EE25" i="2"/>
  <c r="EE33" i="2"/>
  <c r="EE41" i="2"/>
  <c r="EE49" i="2"/>
  <c r="ED10" i="2"/>
  <c r="ED18" i="2"/>
  <c r="ED26" i="2"/>
  <c r="ED34" i="2"/>
  <c r="ED42" i="2"/>
  <c r="ED50" i="2"/>
  <c r="EE26" i="2"/>
  <c r="EE42" i="2"/>
  <c r="ED19" i="2"/>
  <c r="EE35" i="2"/>
  <c r="BQ11" i="2"/>
  <c r="CB11" i="2" s="1"/>
  <c r="BP37" i="2"/>
  <c r="CA37" i="2" s="1"/>
  <c r="BP42" i="2"/>
  <c r="CA42" i="2" s="1"/>
  <c r="BN19" i="2"/>
  <c r="BY19" i="2" s="1"/>
  <c r="BO44" i="2"/>
  <c r="BZ44" i="2" s="1"/>
  <c r="BO43" i="2"/>
  <c r="BZ43" i="2" s="1"/>
  <c r="BQ9" i="2"/>
  <c r="CB9" i="2" s="1"/>
  <c r="BN26" i="2"/>
  <c r="BY26" i="2" s="1"/>
  <c r="BO34" i="2"/>
  <c r="BZ34" i="2" s="1"/>
  <c r="BP30" i="2"/>
  <c r="CA30" i="2" s="1"/>
  <c r="BO18" i="2"/>
  <c r="BZ18" i="2" s="1"/>
  <c r="BP10" i="2"/>
  <c r="CA10" i="2" s="1"/>
  <c r="BO10" i="2"/>
  <c r="BZ10" i="2" s="1"/>
  <c r="BN34" i="2"/>
  <c r="BY34" i="2" s="1"/>
  <c r="BO6" i="2"/>
  <c r="BZ6" i="2" s="1"/>
  <c r="BQ48" i="2"/>
  <c r="CB48" i="2" s="1"/>
  <c r="DH4" i="2"/>
  <c r="DH12" i="2"/>
  <c r="DH20" i="2"/>
  <c r="DH28" i="2"/>
  <c r="DH36" i="2"/>
  <c r="DH44" i="2"/>
  <c r="DH52" i="2"/>
  <c r="DI4" i="2"/>
  <c r="DI12" i="2"/>
  <c r="DI20" i="2"/>
  <c r="DI28" i="2"/>
  <c r="DI36" i="2"/>
  <c r="DI44" i="2"/>
  <c r="DI52" i="2"/>
  <c r="DH5" i="2"/>
  <c r="DH13" i="2"/>
  <c r="DH21" i="2"/>
  <c r="DH29" i="2"/>
  <c r="DH37" i="2"/>
  <c r="DH45" i="2"/>
  <c r="DH53" i="2"/>
  <c r="DI9" i="2"/>
  <c r="DI41" i="2"/>
  <c r="DH26" i="2"/>
  <c r="DI18" i="2"/>
  <c r="DI26" i="2"/>
  <c r="DI42" i="2"/>
  <c r="DH19" i="2"/>
  <c r="DH35" i="2"/>
  <c r="DH51" i="2"/>
  <c r="DI19" i="2"/>
  <c r="DI43" i="2"/>
  <c r="DI5" i="2"/>
  <c r="DI13" i="2"/>
  <c r="DI21" i="2"/>
  <c r="DI29" i="2"/>
  <c r="DI37" i="2"/>
  <c r="DI45" i="2"/>
  <c r="DI53" i="2"/>
  <c r="DH6" i="2"/>
  <c r="DH14" i="2"/>
  <c r="DH22" i="2"/>
  <c r="DH30" i="2"/>
  <c r="DH38" i="2"/>
  <c r="DH46" i="2"/>
  <c r="DH54" i="2"/>
  <c r="DI6" i="2"/>
  <c r="DI14" i="2"/>
  <c r="DI22" i="2"/>
  <c r="DI30" i="2"/>
  <c r="DI38" i="2"/>
  <c r="DI46" i="2"/>
  <c r="DI54" i="2"/>
  <c r="DH7" i="2"/>
  <c r="DH15" i="2"/>
  <c r="DH23" i="2"/>
  <c r="DH31" i="2"/>
  <c r="DH39" i="2"/>
  <c r="DH47" i="2"/>
  <c r="DI3" i="2"/>
  <c r="DI7" i="2"/>
  <c r="DI15" i="2"/>
  <c r="DI23" i="2"/>
  <c r="DI31" i="2"/>
  <c r="DI39" i="2"/>
  <c r="DI47" i="2"/>
  <c r="DH8" i="2"/>
  <c r="DH16" i="2"/>
  <c r="DH24" i="2"/>
  <c r="DH32" i="2"/>
  <c r="DH40" i="2"/>
  <c r="DH48" i="2"/>
  <c r="DI8" i="2"/>
  <c r="DI16" i="2"/>
  <c r="DI24" i="2"/>
  <c r="DI32" i="2"/>
  <c r="DI40" i="2"/>
  <c r="DI48" i="2"/>
  <c r="DH9" i="2"/>
  <c r="DH17" i="2"/>
  <c r="DH25" i="2"/>
  <c r="DH33" i="2"/>
  <c r="DH41" i="2"/>
  <c r="DH49" i="2"/>
  <c r="DI17" i="2"/>
  <c r="DI25" i="2"/>
  <c r="DI33" i="2"/>
  <c r="DI49" i="2"/>
  <c r="DH18" i="2"/>
  <c r="DH34" i="2"/>
  <c r="DH42" i="2"/>
  <c r="DH50" i="2"/>
  <c r="DI10" i="2"/>
  <c r="DI34" i="2"/>
  <c r="DI50" i="2"/>
  <c r="DH11" i="2"/>
  <c r="DH27" i="2"/>
  <c r="DH43" i="2"/>
  <c r="DI11" i="2"/>
  <c r="DI27" i="2"/>
  <c r="DI35" i="2"/>
  <c r="DI51" i="2"/>
  <c r="DH10" i="2"/>
  <c r="BP6" i="2"/>
  <c r="CA6" i="2" s="1"/>
  <c r="BN33" i="2"/>
  <c r="BY33" i="2" s="1"/>
  <c r="BN28" i="2"/>
  <c r="BY28" i="2" s="1"/>
  <c r="BQ16" i="2"/>
  <c r="CB16" i="2" s="1"/>
  <c r="BN27" i="2"/>
  <c r="BY27" i="2" s="1"/>
  <c r="BQ12" i="2"/>
  <c r="CB12" i="2" s="1"/>
  <c r="BN10" i="2"/>
  <c r="BY10" i="2" s="1"/>
  <c r="BO29" i="2"/>
  <c r="BZ29" i="2" s="1"/>
  <c r="BZ3" i="2"/>
  <c r="BP4" i="2"/>
  <c r="CA4" i="2" s="1"/>
  <c r="BQ8" i="2"/>
  <c r="CB8" i="2" s="1"/>
  <c r="BN16" i="2"/>
  <c r="BY16" i="2" s="1"/>
  <c r="BO30" i="2"/>
  <c r="BZ30" i="2" s="1"/>
  <c r="BO4" i="2"/>
  <c r="BZ4" i="2" s="1"/>
  <c r="BP54" i="2"/>
  <c r="CA54" i="2" s="1"/>
  <c r="BP28" i="2"/>
  <c r="CA28" i="2" s="1"/>
  <c r="BQ10" i="2"/>
  <c r="CB10" i="2" s="1"/>
  <c r="DL10" i="2"/>
  <c r="DL18" i="2"/>
  <c r="DL26" i="2"/>
  <c r="DL34" i="2"/>
  <c r="DL42" i="2"/>
  <c r="DL50" i="2"/>
  <c r="DL19" i="2"/>
  <c r="DL43" i="2"/>
  <c r="DL4" i="2"/>
  <c r="DL20" i="2"/>
  <c r="DL44" i="2"/>
  <c r="DL30" i="2"/>
  <c r="DK39" i="2"/>
  <c r="DL7" i="2"/>
  <c r="DL47" i="2"/>
  <c r="DK8" i="2"/>
  <c r="DK40" i="2"/>
  <c r="DK11" i="2"/>
  <c r="DK19" i="2"/>
  <c r="DK27" i="2"/>
  <c r="DK35" i="2"/>
  <c r="DK43" i="2"/>
  <c r="DK51" i="2"/>
  <c r="DL11" i="2"/>
  <c r="DL27" i="2"/>
  <c r="DL35" i="2"/>
  <c r="DL51" i="2"/>
  <c r="DL12" i="2"/>
  <c r="DL36" i="2"/>
  <c r="DL14" i="2"/>
  <c r="DL54" i="2"/>
  <c r="DK15" i="2"/>
  <c r="DK47" i="2"/>
  <c r="DL23" i="2"/>
  <c r="DK16" i="2"/>
  <c r="DK48" i="2"/>
  <c r="DK4" i="2"/>
  <c r="DK12" i="2"/>
  <c r="DK20" i="2"/>
  <c r="DK28" i="2"/>
  <c r="DK36" i="2"/>
  <c r="DK44" i="2"/>
  <c r="DK52" i="2"/>
  <c r="DL28" i="2"/>
  <c r="DL52" i="2"/>
  <c r="DL38" i="2"/>
  <c r="DK31" i="2"/>
  <c r="DL31" i="2"/>
  <c r="DK24" i="2"/>
  <c r="DL8" i="2"/>
  <c r="DL24" i="2"/>
  <c r="DL40" i="2"/>
  <c r="DK17" i="2"/>
  <c r="DK33" i="2"/>
  <c r="DK49" i="2"/>
  <c r="DL9" i="2"/>
  <c r="DL17" i="2"/>
  <c r="DL33" i="2"/>
  <c r="DL49" i="2"/>
  <c r="DK18" i="2"/>
  <c r="DK34" i="2"/>
  <c r="DK50" i="2"/>
  <c r="DK5" i="2"/>
  <c r="DK13" i="2"/>
  <c r="DK21" i="2"/>
  <c r="DK29" i="2"/>
  <c r="DK37" i="2"/>
  <c r="DK45" i="2"/>
  <c r="DK53" i="2"/>
  <c r="DK6" i="2"/>
  <c r="DK22" i="2"/>
  <c r="DK38" i="2"/>
  <c r="DK54" i="2"/>
  <c r="DL6" i="2"/>
  <c r="DL46" i="2"/>
  <c r="DK23" i="2"/>
  <c r="DL15" i="2"/>
  <c r="DK32" i="2"/>
  <c r="DL16" i="2"/>
  <c r="DL32" i="2"/>
  <c r="DL48" i="2"/>
  <c r="DK9" i="2"/>
  <c r="DK25" i="2"/>
  <c r="DK41" i="2"/>
  <c r="DL25" i="2"/>
  <c r="DL41" i="2"/>
  <c r="DK10" i="2"/>
  <c r="DK26" i="2"/>
  <c r="DK42" i="2"/>
  <c r="DL5" i="2"/>
  <c r="DL13" i="2"/>
  <c r="DL21" i="2"/>
  <c r="DL29" i="2"/>
  <c r="DL37" i="2"/>
  <c r="DL45" i="2"/>
  <c r="DL53" i="2"/>
  <c r="DK14" i="2"/>
  <c r="DK30" i="2"/>
  <c r="DK46" i="2"/>
  <c r="DL22" i="2"/>
  <c r="DK7" i="2"/>
  <c r="DL3" i="2"/>
  <c r="DL39" i="2"/>
  <c r="BO28" i="2"/>
  <c r="BZ28" i="2" s="1"/>
  <c r="BQ47" i="2"/>
  <c r="CB47" i="2" s="1"/>
  <c r="BN49" i="2"/>
  <c r="BY49" i="2" s="1"/>
  <c r="BO52" i="2"/>
  <c r="BZ52" i="2" s="1"/>
  <c r="BP22" i="2"/>
  <c r="CA22" i="2" s="1"/>
  <c r="BQ46" i="2"/>
  <c r="CB46" i="2" s="1"/>
  <c r="BN48" i="2"/>
  <c r="BY48" i="2" s="1"/>
  <c r="BO51" i="2"/>
  <c r="BZ51" i="2" s="1"/>
  <c r="BO22" i="2"/>
  <c r="BZ22" i="2" s="1"/>
  <c r="BQ41" i="2"/>
  <c r="CB41" i="2" s="1"/>
  <c r="BQ39" i="2"/>
  <c r="CB39" i="2" s="1"/>
  <c r="BP52" i="2"/>
  <c r="CA52" i="2" s="1"/>
  <c r="BN44" i="2"/>
  <c r="BY44" i="2" s="1"/>
  <c r="BP21" i="2"/>
  <c r="CA21" i="2" s="1"/>
  <c r="BO46" i="2"/>
  <c r="BZ46" i="2" s="1"/>
  <c r="BN42" i="2"/>
  <c r="BY42" i="2" s="1"/>
  <c r="BP45" i="2"/>
  <c r="CA45" i="2" s="1"/>
  <c r="BO19" i="2"/>
  <c r="BZ19" i="2" s="1"/>
  <c r="BQ27" i="2"/>
  <c r="CB27" i="2" s="1"/>
  <c r="BP50" i="2"/>
  <c r="CA50" i="2" s="1"/>
  <c r="BQ40" i="2"/>
  <c r="CB40" i="2" s="1"/>
  <c r="BN43" i="2"/>
  <c r="BY43" i="2" s="1"/>
  <c r="BO21" i="2"/>
  <c r="BZ21" i="2" s="1"/>
  <c r="BN35" i="2"/>
  <c r="BY35" i="2" s="1"/>
  <c r="BO45" i="2"/>
  <c r="BZ45" i="2" s="1"/>
  <c r="BP18" i="2"/>
  <c r="CA18" i="2" s="1"/>
  <c r="BQ24" i="2"/>
  <c r="CB24" i="2" s="1"/>
  <c r="BN15" i="2"/>
  <c r="BY15" i="2" s="1"/>
  <c r="BO37" i="2"/>
  <c r="BZ37" i="2" s="1"/>
  <c r="BO14" i="2"/>
  <c r="BZ14" i="2" s="1"/>
  <c r="BQ32" i="2"/>
  <c r="CB32" i="2" s="1"/>
  <c r="BN51" i="2"/>
  <c r="BY51" i="2" s="1"/>
  <c r="BN14" i="2"/>
  <c r="BY14" i="2" s="1"/>
  <c r="BP36" i="2"/>
  <c r="CA36" i="2" s="1"/>
  <c r="BP13" i="2"/>
  <c r="CA13" i="2" s="1"/>
  <c r="BQ29" i="2"/>
  <c r="CB29" i="2" s="1"/>
  <c r="BN50" i="2"/>
  <c r="BY50" i="2" s="1"/>
  <c r="BN11" i="2"/>
  <c r="BY11" i="2" s="1"/>
  <c r="BO36" i="2"/>
  <c r="BZ36" i="2" s="1"/>
  <c r="BO13" i="2"/>
  <c r="BZ13" i="2" s="1"/>
  <c r="BQ28" i="2"/>
  <c r="CB28" i="2" s="1"/>
  <c r="BN32" i="2"/>
  <c r="BY32" i="2" s="1"/>
  <c r="BO54" i="2"/>
  <c r="BZ54" i="2" s="1"/>
  <c r="BO42" i="2"/>
  <c r="BZ42" i="2" s="1"/>
  <c r="BO27" i="2"/>
  <c r="BZ27" i="2" s="1"/>
  <c r="BP12" i="2"/>
  <c r="CA12" i="2" s="1"/>
  <c r="BQ45" i="2"/>
  <c r="CB45" i="2" s="1"/>
  <c r="BQ15" i="2"/>
  <c r="CB15" i="2" s="1"/>
  <c r="BN31" i="2"/>
  <c r="BP53" i="2"/>
  <c r="CA53" i="2" s="1"/>
  <c r="BP38" i="2"/>
  <c r="CA38" i="2" s="1"/>
  <c r="BP26" i="2"/>
  <c r="CA26" i="2" s="1"/>
  <c r="BO12" i="2"/>
  <c r="BZ12" i="2" s="1"/>
  <c r="BQ44" i="2"/>
  <c r="CB44" i="2" s="1"/>
  <c r="BQ14" i="2"/>
  <c r="CB14" i="2" s="1"/>
  <c r="BY3" i="2"/>
  <c r="BN30" i="2"/>
  <c r="BY30" i="2" s="1"/>
  <c r="BO53" i="2"/>
  <c r="BZ53" i="2" s="1"/>
  <c r="BO38" i="2"/>
  <c r="BZ38" i="2" s="1"/>
  <c r="BO26" i="2"/>
  <c r="BZ26" i="2" s="1"/>
  <c r="BO11" i="2"/>
  <c r="BZ11" i="2" s="1"/>
  <c r="BQ43" i="2"/>
  <c r="CB43" i="2" s="1"/>
  <c r="BQ13" i="2"/>
  <c r="CB13" i="2" s="1"/>
  <c r="BN47" i="2"/>
  <c r="BY47" i="2" s="1"/>
  <c r="BN18" i="2"/>
  <c r="BY18" i="2" s="1"/>
  <c r="BO50" i="2"/>
  <c r="BZ50" i="2" s="1"/>
  <c r="BO35" i="2"/>
  <c r="BZ35" i="2" s="1"/>
  <c r="BP20" i="2"/>
  <c r="CA20" i="2" s="1"/>
  <c r="BP5" i="2"/>
  <c r="CA5" i="2" s="1"/>
  <c r="BQ31" i="2"/>
  <c r="CB31" i="2" s="1"/>
  <c r="BQ7" i="2"/>
  <c r="CB7" i="2" s="1"/>
  <c r="BN46" i="2"/>
  <c r="BY46" i="2" s="1"/>
  <c r="BN17" i="2"/>
  <c r="BY17" i="2" s="1"/>
  <c r="BP46" i="2"/>
  <c r="CA46" i="2" s="1"/>
  <c r="BP34" i="2"/>
  <c r="CA34" i="2" s="1"/>
  <c r="BO20" i="2"/>
  <c r="BZ20" i="2" s="1"/>
  <c r="BO5" i="2"/>
  <c r="BZ5" i="2" s="1"/>
  <c r="BQ30" i="2"/>
  <c r="CB30" i="2" s="1"/>
  <c r="BN39" i="2"/>
  <c r="BY39" i="2" s="1"/>
  <c r="BN12" i="2"/>
  <c r="BP44" i="2"/>
  <c r="CA44" i="2" s="1"/>
  <c r="BP29" i="2"/>
  <c r="CA29" i="2" s="1"/>
  <c r="BP14" i="2"/>
  <c r="CA14" i="2" s="1"/>
  <c r="CB3" i="2"/>
  <c r="BQ25" i="2"/>
  <c r="CB25" i="2" s="1"/>
  <c r="BN41" i="2"/>
  <c r="BN25" i="2"/>
  <c r="BN9" i="2"/>
  <c r="BP49" i="2"/>
  <c r="CA49" i="2" s="1"/>
  <c r="BP41" i="2"/>
  <c r="CA41" i="2" s="1"/>
  <c r="BP33" i="2"/>
  <c r="CA33" i="2" s="1"/>
  <c r="BP25" i="2"/>
  <c r="CA25" i="2" s="1"/>
  <c r="BP17" i="2"/>
  <c r="CA17" i="2" s="1"/>
  <c r="BP9" i="2"/>
  <c r="CA9" i="2" s="1"/>
  <c r="BQ54" i="2"/>
  <c r="CB54" i="2" s="1"/>
  <c r="BQ38" i="2"/>
  <c r="CB38" i="2" s="1"/>
  <c r="BQ22" i="2"/>
  <c r="CB22" i="2" s="1"/>
  <c r="BQ6" i="2"/>
  <c r="CB6" i="2" s="1"/>
  <c r="BN40" i="2"/>
  <c r="BN24" i="2"/>
  <c r="BN8" i="2"/>
  <c r="BO49" i="2"/>
  <c r="BZ49" i="2" s="1"/>
  <c r="BO41" i="2"/>
  <c r="BZ41" i="2" s="1"/>
  <c r="BO33" i="2"/>
  <c r="BZ33" i="2" s="1"/>
  <c r="BO25" i="2"/>
  <c r="BZ25" i="2" s="1"/>
  <c r="BO17" i="2"/>
  <c r="BZ17" i="2" s="1"/>
  <c r="BO9" i="2"/>
  <c r="BZ9" i="2" s="1"/>
  <c r="BQ53" i="2"/>
  <c r="CB53" i="2" s="1"/>
  <c r="BQ37" i="2"/>
  <c r="CB37" i="2" s="1"/>
  <c r="BQ21" i="2"/>
  <c r="CB21" i="2" s="1"/>
  <c r="BQ5" i="2"/>
  <c r="CB5" i="2" s="1"/>
  <c r="BN23" i="2"/>
  <c r="BN7" i="2"/>
  <c r="BP48" i="2"/>
  <c r="CA48" i="2" s="1"/>
  <c r="BP40" i="2"/>
  <c r="CA40" i="2" s="1"/>
  <c r="BP32" i="2"/>
  <c r="CA32" i="2" s="1"/>
  <c r="BP24" i="2"/>
  <c r="CA24" i="2" s="1"/>
  <c r="BP16" i="2"/>
  <c r="CA16" i="2" s="1"/>
  <c r="BP8" i="2"/>
  <c r="CA8" i="2" s="1"/>
  <c r="BQ52" i="2"/>
  <c r="CB52" i="2" s="1"/>
  <c r="BQ36" i="2"/>
  <c r="CB36" i="2" s="1"/>
  <c r="BQ20" i="2"/>
  <c r="CB20" i="2" s="1"/>
  <c r="BQ4" i="2"/>
  <c r="CB4" i="2" s="1"/>
  <c r="BN54" i="2"/>
  <c r="BN38" i="2"/>
  <c r="BN22" i="2"/>
  <c r="BN6" i="2"/>
  <c r="BO48" i="2"/>
  <c r="BZ48" i="2" s="1"/>
  <c r="BO40" i="2"/>
  <c r="BZ40" i="2" s="1"/>
  <c r="BO32" i="2"/>
  <c r="BZ32" i="2" s="1"/>
  <c r="BO24" i="2"/>
  <c r="BZ24" i="2" s="1"/>
  <c r="BO16" i="2"/>
  <c r="BZ16" i="2" s="1"/>
  <c r="BO8" i="2"/>
  <c r="BZ8" i="2" s="1"/>
  <c r="BQ51" i="2"/>
  <c r="CB51" i="2" s="1"/>
  <c r="BQ35" i="2"/>
  <c r="CB35" i="2" s="1"/>
  <c r="BQ19" i="2"/>
  <c r="CB19" i="2" s="1"/>
  <c r="BN53" i="2"/>
  <c r="BN37" i="2"/>
  <c r="BN21" i="2"/>
  <c r="BN5" i="2"/>
  <c r="BP47" i="2"/>
  <c r="CA47" i="2" s="1"/>
  <c r="BP39" i="2"/>
  <c r="CA39" i="2" s="1"/>
  <c r="BP31" i="2"/>
  <c r="CA31" i="2" s="1"/>
  <c r="BP23" i="2"/>
  <c r="CA23" i="2" s="1"/>
  <c r="BP15" i="2"/>
  <c r="CA15" i="2" s="1"/>
  <c r="BP7" i="2"/>
  <c r="CA7" i="2" s="1"/>
  <c r="BQ50" i="2"/>
  <c r="CB50" i="2" s="1"/>
  <c r="BQ34" i="2"/>
  <c r="CB34" i="2" s="1"/>
  <c r="BQ18" i="2"/>
  <c r="CB18" i="2" s="1"/>
  <c r="BN52" i="2"/>
  <c r="BN36" i="2"/>
  <c r="BN20" i="2"/>
  <c r="BN4" i="2"/>
  <c r="BO47" i="2"/>
  <c r="BZ47" i="2" s="1"/>
  <c r="BO39" i="2"/>
  <c r="BZ39" i="2" s="1"/>
  <c r="BO31" i="2"/>
  <c r="BZ31" i="2" s="1"/>
  <c r="BO23" i="2"/>
  <c r="BZ23" i="2" s="1"/>
  <c r="BO15" i="2"/>
  <c r="BZ15" i="2" s="1"/>
  <c r="BO7" i="2"/>
  <c r="BZ7" i="2" s="1"/>
  <c r="BQ49" i="2"/>
  <c r="CB49" i="2" s="1"/>
  <c r="BQ33" i="2"/>
  <c r="CB33" i="2" s="1"/>
  <c r="BQ17" i="2"/>
  <c r="CB17" i="2" s="1"/>
  <c r="BN45" i="2"/>
  <c r="BN29" i="2"/>
  <c r="BN13" i="2"/>
  <c r="BP51" i="2"/>
  <c r="CA51" i="2" s="1"/>
  <c r="BP43" i="2"/>
  <c r="CA43" i="2" s="1"/>
  <c r="BP35" i="2"/>
  <c r="CA35" i="2" s="1"/>
  <c r="BP27" i="2"/>
  <c r="CA27" i="2" s="1"/>
  <c r="BP19" i="2"/>
  <c r="CA19" i="2" s="1"/>
  <c r="BP11" i="2"/>
  <c r="CA11" i="2" s="1"/>
  <c r="CA3" i="2"/>
  <c r="BQ42" i="2"/>
  <c r="CB42" i="2" s="1"/>
  <c r="BQ26" i="2"/>
  <c r="CB26" i="2" s="1"/>
  <c r="CU5" i="2" l="1"/>
  <c r="DO5" i="2" s="1"/>
  <c r="CV3" i="2"/>
  <c r="DQ3" i="2" s="1"/>
  <c r="CV8" i="2"/>
  <c r="DQ8" i="2" s="1"/>
  <c r="CU7" i="2"/>
  <c r="DO7" i="2" s="1"/>
  <c r="CV6" i="2"/>
  <c r="DQ6" i="2" s="1"/>
  <c r="CU4" i="2"/>
  <c r="DO4" i="2" s="1"/>
  <c r="CT3" i="2"/>
  <c r="CT6" i="2"/>
  <c r="CT8" i="2"/>
  <c r="CT5" i="2"/>
  <c r="CU3" i="2"/>
  <c r="DO3" i="2" s="1"/>
  <c r="CV4" i="2"/>
  <c r="DQ4" i="2" s="1"/>
  <c r="CT9" i="2"/>
  <c r="CU6" i="2"/>
  <c r="DO6" i="2" s="1"/>
  <c r="CT7" i="2"/>
  <c r="CV5" i="2"/>
  <c r="DQ5" i="2" s="1"/>
  <c r="CU8" i="2"/>
  <c r="DO8" i="2" s="1"/>
  <c r="CV7" i="2"/>
  <c r="DQ7" i="2" s="1"/>
  <c r="CT4" i="2"/>
  <c r="CC56" i="3"/>
  <c r="CB56" i="2"/>
  <c r="CA56" i="2"/>
  <c r="BZ56" i="2"/>
  <c r="CD54" i="3"/>
  <c r="CC16" i="2"/>
  <c r="CC10" i="2"/>
  <c r="CC44" i="2"/>
  <c r="CC32" i="2"/>
  <c r="CC19" i="2"/>
  <c r="CC15" i="2"/>
  <c r="CC17" i="2"/>
  <c r="CC28" i="2"/>
  <c r="CC33" i="2"/>
  <c r="CC18" i="2"/>
  <c r="CC14" i="2"/>
  <c r="CC26" i="2"/>
  <c r="CC49" i="2"/>
  <c r="CC47" i="2"/>
  <c r="CC51" i="2"/>
  <c r="CC42" i="2"/>
  <c r="CC39" i="2"/>
  <c r="CC30" i="2"/>
  <c r="CC35" i="2"/>
  <c r="CC46" i="2"/>
  <c r="CC48" i="2"/>
  <c r="CS3" i="2"/>
  <c r="CW3" i="2" s="1"/>
  <c r="DS3" i="2" s="1"/>
  <c r="DL3" i="3" s="1"/>
  <c r="CC3" i="2"/>
  <c r="CC34" i="2"/>
  <c r="CC11" i="2"/>
  <c r="CC43" i="2"/>
  <c r="CC50" i="2"/>
  <c r="CC27" i="2"/>
  <c r="CU9" i="2"/>
  <c r="DO9" i="2" s="1"/>
  <c r="CV9" i="2"/>
  <c r="DQ9" i="2" s="1"/>
  <c r="CK8" i="3"/>
  <c r="CT10" i="2"/>
  <c r="CH9" i="3"/>
  <c r="CI9" i="3"/>
  <c r="CG9" i="3"/>
  <c r="CJ9" i="3"/>
  <c r="BR10" i="2"/>
  <c r="L10" i="3" s="1"/>
  <c r="BR26" i="2"/>
  <c r="L26" i="3" s="1"/>
  <c r="BR39" i="2"/>
  <c r="L39" i="3" s="1"/>
  <c r="BR32" i="2"/>
  <c r="L32" i="3" s="1"/>
  <c r="BR18" i="2"/>
  <c r="L18" i="3" s="1"/>
  <c r="BR14" i="2"/>
  <c r="L14" i="3" s="1"/>
  <c r="BR44" i="2"/>
  <c r="L44" i="3" s="1"/>
  <c r="BR28" i="2"/>
  <c r="L28" i="3" s="1"/>
  <c r="BR31" i="2"/>
  <c r="L31" i="3" s="1"/>
  <c r="BR12" i="2"/>
  <c r="L12" i="3" s="1"/>
  <c r="BY12" i="2"/>
  <c r="BY31" i="2"/>
  <c r="BR11" i="2"/>
  <c r="L11" i="3" s="1"/>
  <c r="BR46" i="2"/>
  <c r="L46" i="3" s="1"/>
  <c r="BR30" i="2"/>
  <c r="L30" i="3" s="1"/>
  <c r="BY40" i="2"/>
  <c r="BR40" i="2"/>
  <c r="L40" i="3" s="1"/>
  <c r="BR4" i="2"/>
  <c r="L4" i="3" s="1"/>
  <c r="BY4" i="2"/>
  <c r="BR48" i="2"/>
  <c r="L48" i="3" s="1"/>
  <c r="BR20" i="2"/>
  <c r="L20" i="3" s="1"/>
  <c r="BY20" i="2"/>
  <c r="BY37" i="2"/>
  <c r="BR37" i="2"/>
  <c r="L37" i="3" s="1"/>
  <c r="BR38" i="2"/>
  <c r="L38" i="3" s="1"/>
  <c r="BY38" i="2"/>
  <c r="BR7" i="2"/>
  <c r="L7" i="3" s="1"/>
  <c r="BY7" i="2"/>
  <c r="BR50" i="2"/>
  <c r="L50" i="3" s="1"/>
  <c r="BR15" i="2"/>
  <c r="L15" i="3" s="1"/>
  <c r="BR36" i="2"/>
  <c r="L36" i="3" s="1"/>
  <c r="BY36" i="2"/>
  <c r="BY53" i="2"/>
  <c r="BR53" i="2"/>
  <c r="L53" i="3" s="1"/>
  <c r="BR54" i="2"/>
  <c r="L54" i="3" s="1"/>
  <c r="BY54" i="2"/>
  <c r="BY23" i="2"/>
  <c r="BR23" i="2"/>
  <c r="L23" i="3" s="1"/>
  <c r="BR34" i="2"/>
  <c r="L34" i="3" s="1"/>
  <c r="BR6" i="2"/>
  <c r="L6" i="3" s="1"/>
  <c r="BY6" i="2"/>
  <c r="BR52" i="2"/>
  <c r="L52" i="3" s="1"/>
  <c r="BY52" i="2"/>
  <c r="BR3" i="2"/>
  <c r="L3" i="3" s="1"/>
  <c r="BR43" i="2"/>
  <c r="L43" i="3" s="1"/>
  <c r="BR35" i="2"/>
  <c r="L35" i="3" s="1"/>
  <c r="BR47" i="2"/>
  <c r="L47" i="3" s="1"/>
  <c r="BR13" i="2"/>
  <c r="L13" i="3" s="1"/>
  <c r="BY13" i="2"/>
  <c r="BY9" i="2"/>
  <c r="BR9" i="2"/>
  <c r="L9" i="3" s="1"/>
  <c r="BR51" i="2"/>
  <c r="L51" i="3" s="1"/>
  <c r="BR17" i="2"/>
  <c r="L17" i="3" s="1"/>
  <c r="BR42" i="2"/>
  <c r="L42" i="3" s="1"/>
  <c r="BY5" i="2"/>
  <c r="BR5" i="2"/>
  <c r="L5" i="3" s="1"/>
  <c r="BR22" i="2"/>
  <c r="L22" i="3" s="1"/>
  <c r="BY22" i="2"/>
  <c r="BR29" i="2"/>
  <c r="L29" i="3" s="1"/>
  <c r="BY29" i="2"/>
  <c r="BR33" i="2"/>
  <c r="L33" i="3" s="1"/>
  <c r="BY25" i="2"/>
  <c r="BR25" i="2"/>
  <c r="L25" i="3" s="1"/>
  <c r="BR19" i="2"/>
  <c r="L19" i="3" s="1"/>
  <c r="BY21" i="2"/>
  <c r="BR21" i="2"/>
  <c r="L21" i="3" s="1"/>
  <c r="BR45" i="2"/>
  <c r="L45" i="3" s="1"/>
  <c r="BY45" i="2"/>
  <c r="BR49" i="2"/>
  <c r="L49" i="3" s="1"/>
  <c r="BY8" i="2"/>
  <c r="BR8" i="2"/>
  <c r="L8" i="3" s="1"/>
  <c r="BY41" i="2"/>
  <c r="BR41" i="2"/>
  <c r="L41" i="3" s="1"/>
  <c r="BR27" i="2"/>
  <c r="L27" i="3" s="1"/>
  <c r="BY24" i="2"/>
  <c r="BR24" i="2"/>
  <c r="L24" i="3" s="1"/>
  <c r="BR16" i="2"/>
  <c r="L16" i="3" s="1"/>
  <c r="CC25" i="2" l="1"/>
  <c r="CC37" i="2"/>
  <c r="CC23" i="2"/>
  <c r="CC41" i="2"/>
  <c r="CC20" i="2"/>
  <c r="CC21" i="2"/>
  <c r="CC13" i="2"/>
  <c r="CC53" i="2"/>
  <c r="CC36" i="2"/>
  <c r="CC40" i="2"/>
  <c r="CC31" i="2"/>
  <c r="CC24" i="2"/>
  <c r="CC45" i="2"/>
  <c r="CC29" i="2"/>
  <c r="CC52" i="2"/>
  <c r="CC12" i="2"/>
  <c r="CC22" i="2"/>
  <c r="CC38" i="2"/>
  <c r="CE27" i="3"/>
  <c r="DM27" i="2"/>
  <c r="CE26" i="3"/>
  <c r="DM26" i="2"/>
  <c r="CE49" i="3"/>
  <c r="DM49" i="2"/>
  <c r="CE37" i="3"/>
  <c r="CE50" i="3"/>
  <c r="DM50" i="2"/>
  <c r="CE14" i="3"/>
  <c r="DM14" i="2"/>
  <c r="CE43" i="3"/>
  <c r="DM43" i="2"/>
  <c r="CE18" i="3"/>
  <c r="DM18" i="2"/>
  <c r="CE22" i="3"/>
  <c r="DM22" i="2"/>
  <c r="CE11" i="3"/>
  <c r="DM11" i="2"/>
  <c r="CE33" i="3"/>
  <c r="DM33" i="2"/>
  <c r="CE34" i="3"/>
  <c r="DM34" i="2"/>
  <c r="CE28" i="3"/>
  <c r="DM28" i="2"/>
  <c r="CC54" i="2"/>
  <c r="BY56" i="2"/>
  <c r="CC4" i="2"/>
  <c r="CS4" i="2"/>
  <c r="CW4" i="2" s="1"/>
  <c r="CE3" i="3"/>
  <c r="DM3" i="2"/>
  <c r="CE17" i="3"/>
  <c r="DM17" i="2"/>
  <c r="CE47" i="3"/>
  <c r="DM47" i="2"/>
  <c r="CE15" i="3"/>
  <c r="DM15" i="2"/>
  <c r="CE48" i="3"/>
  <c r="DM48" i="2"/>
  <c r="CE19" i="3"/>
  <c r="DM19" i="2"/>
  <c r="CE46" i="3"/>
  <c r="DM46" i="2"/>
  <c r="CE32" i="3"/>
  <c r="DM32" i="2"/>
  <c r="CE23" i="3"/>
  <c r="DM23" i="2"/>
  <c r="CE35" i="3"/>
  <c r="DM35" i="2"/>
  <c r="CE44" i="3"/>
  <c r="DM44" i="2"/>
  <c r="CE30" i="3"/>
  <c r="DM30" i="2"/>
  <c r="CE10" i="3"/>
  <c r="DM10" i="2"/>
  <c r="CE25" i="3"/>
  <c r="DM25" i="2"/>
  <c r="CE16" i="3"/>
  <c r="DM16" i="2"/>
  <c r="CE40" i="3"/>
  <c r="DM40" i="2"/>
  <c r="CE39" i="3"/>
  <c r="DM39" i="2"/>
  <c r="CE31" i="3"/>
  <c r="CE42" i="3"/>
  <c r="DM42" i="2"/>
  <c r="DM12" i="2"/>
  <c r="CE51" i="3"/>
  <c r="DM51" i="2"/>
  <c r="CS9" i="2"/>
  <c r="CW9" i="2" s="1"/>
  <c r="DT9" i="2" s="1"/>
  <c r="CC9" i="2"/>
  <c r="CS7" i="2"/>
  <c r="CW7" i="2" s="1"/>
  <c r="DT7" i="2" s="1"/>
  <c r="CC7" i="2"/>
  <c r="CS6" i="2"/>
  <c r="CW6" i="2" s="1"/>
  <c r="DT6" i="2" s="1"/>
  <c r="CC6" i="2"/>
  <c r="CS5" i="2"/>
  <c r="CW5" i="2" s="1"/>
  <c r="DT5" i="2" s="1"/>
  <c r="CC5" i="2"/>
  <c r="CS8" i="2"/>
  <c r="CW8" i="2" s="1"/>
  <c r="DT8" i="2" s="1"/>
  <c r="CC8" i="2"/>
  <c r="CK9" i="3"/>
  <c r="CV10" i="2"/>
  <c r="DQ10" i="2" s="1"/>
  <c r="CS10" i="2"/>
  <c r="CU10" i="2"/>
  <c r="DO10" i="2" s="1"/>
  <c r="CI10" i="3"/>
  <c r="CG10" i="3"/>
  <c r="CH10" i="3"/>
  <c r="CJ10" i="3"/>
  <c r="CE45" i="3" l="1"/>
  <c r="CE20" i="3"/>
  <c r="CE24" i="3"/>
  <c r="DM41" i="2"/>
  <c r="DM31" i="2"/>
  <c r="CE38" i="3"/>
  <c r="DM37" i="2"/>
  <c r="CE29" i="3"/>
  <c r="CE12" i="3"/>
  <c r="DM36" i="2"/>
  <c r="CE36" i="3"/>
  <c r="CE53" i="3"/>
  <c r="CE52" i="3"/>
  <c r="CE21" i="3"/>
  <c r="CE13" i="3"/>
  <c r="DM29" i="2"/>
  <c r="DM20" i="2"/>
  <c r="DM38" i="2"/>
  <c r="DM52" i="2"/>
  <c r="DM24" i="2"/>
  <c r="CE41" i="3"/>
  <c r="DM21" i="2"/>
  <c r="DM13" i="2"/>
  <c r="DM45" i="2"/>
  <c r="DM53" i="2"/>
  <c r="CX4" i="2"/>
  <c r="DT4" i="2"/>
  <c r="CE8" i="3"/>
  <c r="DM8" i="2"/>
  <c r="CE9" i="3"/>
  <c r="DM9" i="2"/>
  <c r="CE54" i="3"/>
  <c r="DM54" i="2"/>
  <c r="CE5" i="3"/>
  <c r="DM5" i="2"/>
  <c r="CE6" i="3"/>
  <c r="DM6" i="2"/>
  <c r="CE7" i="3"/>
  <c r="DM7" i="2"/>
  <c r="CE4" i="3"/>
  <c r="DM4" i="2"/>
  <c r="DS8" i="2"/>
  <c r="DL8" i="3" s="1"/>
  <c r="CX8" i="2"/>
  <c r="DS7" i="2"/>
  <c r="DL7" i="3" s="1"/>
  <c r="CX7" i="2"/>
  <c r="DS5" i="2"/>
  <c r="DL5" i="3" s="1"/>
  <c r="CX5" i="2"/>
  <c r="DS6" i="2"/>
  <c r="DL6" i="3" s="1"/>
  <c r="CX6" i="2"/>
  <c r="DS4" i="2"/>
  <c r="DL4" i="3" s="1"/>
  <c r="DS9" i="2"/>
  <c r="DL9" i="3" s="1"/>
  <c r="CX9" i="2"/>
  <c r="CW10" i="2"/>
  <c r="DT10" i="2" s="1"/>
  <c r="CI11" i="3"/>
  <c r="CH11" i="3"/>
  <c r="CJ11" i="3"/>
  <c r="CG11" i="3"/>
  <c r="CS11" i="2"/>
  <c r="CV11" i="2"/>
  <c r="DQ11" i="2" s="1"/>
  <c r="CU11" i="2"/>
  <c r="DO11" i="2" s="1"/>
  <c r="CT11" i="2"/>
  <c r="CK10" i="3"/>
  <c r="DS10" i="2" l="1"/>
  <c r="DL10" i="3" s="1"/>
  <c r="CX10" i="2"/>
  <c r="CK11" i="3"/>
  <c r="CH12" i="3"/>
  <c r="CG12" i="3"/>
  <c r="CJ12" i="3"/>
  <c r="CI12" i="3"/>
  <c r="CT12" i="2"/>
  <c r="CU12" i="2"/>
  <c r="DO12" i="2" s="1"/>
  <c r="CV12" i="2"/>
  <c r="DQ12" i="2" s="1"/>
  <c r="CS12" i="2"/>
  <c r="CW11" i="2"/>
  <c r="DT11" i="2" s="1"/>
  <c r="DS11" i="2" l="1"/>
  <c r="DL11" i="3" s="1"/>
  <c r="CX11" i="2"/>
  <c r="CW12" i="2"/>
  <c r="DT12" i="2" s="1"/>
  <c r="CK12" i="3"/>
  <c r="CJ13" i="3"/>
  <c r="CH13" i="3"/>
  <c r="CG13" i="3"/>
  <c r="CI13" i="3"/>
  <c r="CT13" i="2"/>
  <c r="CU13" i="2"/>
  <c r="DO13" i="2" s="1"/>
  <c r="CV13" i="2"/>
  <c r="DQ13" i="2" s="1"/>
  <c r="CS13" i="2"/>
  <c r="DS12" i="2" l="1"/>
  <c r="DL12" i="3" s="1"/>
  <c r="CX12" i="2"/>
  <c r="CW13" i="2"/>
  <c r="DT13" i="2" s="1"/>
  <c r="CK13" i="3"/>
  <c r="CH14" i="3"/>
  <c r="CI14" i="3"/>
  <c r="CJ14" i="3"/>
  <c r="CG14" i="3"/>
  <c r="CU14" i="2"/>
  <c r="DO14" i="2" s="1"/>
  <c r="CT14" i="2"/>
  <c r="CV14" i="2"/>
  <c r="DQ14" i="2" s="1"/>
  <c r="CS14" i="2"/>
  <c r="DS13" i="2" l="1"/>
  <c r="DL13" i="3" s="1"/>
  <c r="CX13" i="2"/>
  <c r="CW14" i="2"/>
  <c r="DT14" i="2" s="1"/>
  <c r="CK14" i="3"/>
  <c r="CI15" i="3"/>
  <c r="CG15" i="3"/>
  <c r="CH15" i="3"/>
  <c r="CJ15" i="3"/>
  <c r="CT15" i="2"/>
  <c r="CV15" i="2"/>
  <c r="DQ15" i="2" s="1"/>
  <c r="CS15" i="2"/>
  <c r="CU15" i="2"/>
  <c r="DO15" i="2" s="1"/>
  <c r="DS14" i="2" l="1"/>
  <c r="DL14" i="3" s="1"/>
  <c r="CX14" i="2"/>
  <c r="CK15" i="3"/>
  <c r="CW15" i="2"/>
  <c r="DT15" i="2" s="1"/>
  <c r="CH16" i="3"/>
  <c r="CG16" i="3"/>
  <c r="CI16" i="3"/>
  <c r="CJ16" i="3"/>
  <c r="CS16" i="2"/>
  <c r="CV16" i="2"/>
  <c r="DQ16" i="2" s="1"/>
  <c r="CT16" i="2"/>
  <c r="CU16" i="2"/>
  <c r="DO16" i="2" s="1"/>
  <c r="DS15" i="2" l="1"/>
  <c r="DL15" i="3" s="1"/>
  <c r="CX15" i="2"/>
  <c r="CK16" i="3"/>
  <c r="CW16" i="2"/>
  <c r="DT16" i="2" s="1"/>
  <c r="CH17" i="3"/>
  <c r="CJ17" i="3"/>
  <c r="CG17" i="3"/>
  <c r="CI17" i="3"/>
  <c r="CS17" i="2"/>
  <c r="CT17" i="2"/>
  <c r="CV17" i="2"/>
  <c r="DQ17" i="2" s="1"/>
  <c r="CU17" i="2"/>
  <c r="DO17" i="2" s="1"/>
  <c r="DS16" i="2" l="1"/>
  <c r="DL16" i="3" s="1"/>
  <c r="CX16" i="2"/>
  <c r="CW17" i="2"/>
  <c r="DT17" i="2" s="1"/>
  <c r="CK17" i="3"/>
  <c r="CH18" i="3"/>
  <c r="CI18" i="3"/>
  <c r="CG18" i="3"/>
  <c r="CJ18" i="3"/>
  <c r="CU18" i="2"/>
  <c r="DO18" i="2" s="1"/>
  <c r="CV18" i="2"/>
  <c r="DQ18" i="2" s="1"/>
  <c r="CS18" i="2"/>
  <c r="CT18" i="2"/>
  <c r="DS17" i="2" l="1"/>
  <c r="DL17" i="3" s="1"/>
  <c r="CX17" i="2"/>
  <c r="CW18" i="2"/>
  <c r="DT18" i="2" s="1"/>
  <c r="CK18" i="3"/>
  <c r="CG19" i="3"/>
  <c r="CI19" i="3"/>
  <c r="CH19" i="3"/>
  <c r="CJ19" i="3"/>
  <c r="CT19" i="2"/>
  <c r="CU19" i="2"/>
  <c r="DO19" i="2" s="1"/>
  <c r="CS19" i="2"/>
  <c r="CV19" i="2"/>
  <c r="DQ19" i="2" s="1"/>
  <c r="DS18" i="2" l="1"/>
  <c r="DL18" i="3" s="1"/>
  <c r="CX18" i="2"/>
  <c r="CW19" i="2"/>
  <c r="DT19" i="2" s="1"/>
  <c r="CK19" i="3"/>
  <c r="CH20" i="3"/>
  <c r="CJ20" i="3"/>
  <c r="CI20" i="3"/>
  <c r="CG20" i="3"/>
  <c r="CU20" i="2"/>
  <c r="DO20" i="2" s="1"/>
  <c r="CV20" i="2"/>
  <c r="DQ20" i="2" s="1"/>
  <c r="CT20" i="2"/>
  <c r="CS20" i="2"/>
  <c r="DS19" i="2" l="1"/>
  <c r="DL19" i="3" s="1"/>
  <c r="CX19" i="2"/>
  <c r="CW20" i="2"/>
  <c r="DT20" i="2" s="1"/>
  <c r="CK20" i="3"/>
  <c r="CH21" i="3"/>
  <c r="CJ21" i="3"/>
  <c r="CI21" i="3"/>
  <c r="CG21" i="3"/>
  <c r="CV21" i="2"/>
  <c r="DQ21" i="2" s="1"/>
  <c r="CT21" i="2"/>
  <c r="CU21" i="2"/>
  <c r="DO21" i="2" s="1"/>
  <c r="CS21" i="2"/>
  <c r="DS20" i="2" l="1"/>
  <c r="DL20" i="3" s="1"/>
  <c r="CX20" i="2"/>
  <c r="CK21" i="3"/>
  <c r="CH22" i="3"/>
  <c r="CG22" i="3"/>
  <c r="CJ22" i="3"/>
  <c r="CI22" i="3"/>
  <c r="CU22" i="2"/>
  <c r="DO22" i="2" s="1"/>
  <c r="CT22" i="2"/>
  <c r="CV22" i="2"/>
  <c r="DQ22" i="2" s="1"/>
  <c r="CS22" i="2"/>
  <c r="CW21" i="2"/>
  <c r="DT21" i="2" s="1"/>
  <c r="DS21" i="2" l="1"/>
  <c r="DL21" i="3" s="1"/>
  <c r="CX21" i="2"/>
  <c r="CW22" i="2"/>
  <c r="DT22" i="2" s="1"/>
  <c r="CK22" i="3"/>
  <c r="CG23" i="3"/>
  <c r="CH23" i="3"/>
  <c r="CJ23" i="3"/>
  <c r="CI23" i="3"/>
  <c r="CV23" i="2"/>
  <c r="DQ23" i="2" s="1"/>
  <c r="CT23" i="2"/>
  <c r="CU23" i="2"/>
  <c r="DO23" i="2" s="1"/>
  <c r="CS23" i="2"/>
  <c r="DS22" i="2" l="1"/>
  <c r="DL22" i="3" s="1"/>
  <c r="CX22" i="2"/>
  <c r="CW23" i="2"/>
  <c r="DT23" i="2" s="1"/>
  <c r="CK23" i="3"/>
  <c r="CH24" i="3"/>
  <c r="CG24" i="3"/>
  <c r="CJ24" i="3"/>
  <c r="CI24" i="3"/>
  <c r="CT24" i="2"/>
  <c r="CV24" i="2"/>
  <c r="DQ24" i="2" s="1"/>
  <c r="CU24" i="2"/>
  <c r="DO24" i="2" s="1"/>
  <c r="CS24" i="2"/>
  <c r="DS23" i="2" l="1"/>
  <c r="DL23" i="3" s="1"/>
  <c r="CX23" i="2"/>
  <c r="CW24" i="2"/>
  <c r="DT24" i="2" s="1"/>
  <c r="CK24" i="3"/>
  <c r="CI25" i="3"/>
  <c r="CJ25" i="3"/>
  <c r="CG25" i="3"/>
  <c r="CH25" i="3"/>
  <c r="CU25" i="2"/>
  <c r="DO25" i="2" s="1"/>
  <c r="CT25" i="2"/>
  <c r="CV25" i="2"/>
  <c r="DQ25" i="2" s="1"/>
  <c r="CS25" i="2"/>
  <c r="DS24" i="2" l="1"/>
  <c r="DL24" i="3" s="1"/>
  <c r="CX24" i="2"/>
  <c r="CW25" i="2"/>
  <c r="DT25" i="2" s="1"/>
  <c r="CK25" i="3"/>
  <c r="CG26" i="3"/>
  <c r="CJ26" i="3"/>
  <c r="CI26" i="3"/>
  <c r="CH26" i="3"/>
  <c r="CS26" i="2"/>
  <c r="CT26" i="2"/>
  <c r="CU26" i="2"/>
  <c r="DO26" i="2" s="1"/>
  <c r="CV26" i="2"/>
  <c r="DQ26" i="2" s="1"/>
  <c r="DS25" i="2" l="1"/>
  <c r="DL25" i="3" s="1"/>
  <c r="CX25" i="2"/>
  <c r="CW26" i="2"/>
  <c r="DT26" i="2" s="1"/>
  <c r="CK26" i="3"/>
  <c r="CG27" i="3"/>
  <c r="CH27" i="3"/>
  <c r="CI27" i="3"/>
  <c r="CJ27" i="3"/>
  <c r="CT27" i="2"/>
  <c r="CU27" i="2"/>
  <c r="DO27" i="2" s="1"/>
  <c r="CV27" i="2"/>
  <c r="DQ27" i="2" s="1"/>
  <c r="CS27" i="2"/>
  <c r="DS26" i="2" l="1"/>
  <c r="DL26" i="3" s="1"/>
  <c r="CX26" i="2"/>
  <c r="CW27" i="2"/>
  <c r="DT27" i="2" s="1"/>
  <c r="CK27" i="3"/>
  <c r="CJ28" i="3"/>
  <c r="CH28" i="3"/>
  <c r="CI28" i="3"/>
  <c r="CG28" i="3"/>
  <c r="CS28" i="2"/>
  <c r="CV28" i="2"/>
  <c r="DQ28" i="2" s="1"/>
  <c r="CU28" i="2"/>
  <c r="DO28" i="2" s="1"/>
  <c r="CT28" i="2"/>
  <c r="DS27" i="2" l="1"/>
  <c r="DL27" i="3" s="1"/>
  <c r="CX27" i="2"/>
  <c r="CK28" i="3"/>
  <c r="CJ29" i="3"/>
  <c r="CH29" i="3"/>
  <c r="CI29" i="3"/>
  <c r="CG29" i="3"/>
  <c r="CT29" i="2"/>
  <c r="CV29" i="2"/>
  <c r="DQ29" i="2" s="1"/>
  <c r="CU29" i="2"/>
  <c r="DO29" i="2" s="1"/>
  <c r="CS29" i="2"/>
  <c r="CW28" i="2"/>
  <c r="DT28" i="2" s="1"/>
  <c r="DS28" i="2" l="1"/>
  <c r="DL28" i="3" s="1"/>
  <c r="CX28" i="2"/>
  <c r="CW29" i="2"/>
  <c r="DT29" i="2" s="1"/>
  <c r="CK29" i="3"/>
  <c r="CJ30" i="3"/>
  <c r="CG30" i="3"/>
  <c r="CH30" i="3"/>
  <c r="CI30" i="3"/>
  <c r="CU30" i="2"/>
  <c r="DO30" i="2" s="1"/>
  <c r="CV30" i="2"/>
  <c r="DQ30" i="2" s="1"/>
  <c r="CT30" i="2"/>
  <c r="CS30" i="2"/>
  <c r="DS29" i="2" l="1"/>
  <c r="DL29" i="3" s="1"/>
  <c r="CX29" i="2"/>
  <c r="CW30" i="2"/>
  <c r="DT30" i="2" s="1"/>
  <c r="CH31" i="3"/>
  <c r="CG31" i="3"/>
  <c r="CI31" i="3"/>
  <c r="CJ31" i="3"/>
  <c r="CU31" i="2"/>
  <c r="DO31" i="2" s="1"/>
  <c r="CT31" i="2"/>
  <c r="CV31" i="2"/>
  <c r="DQ31" i="2" s="1"/>
  <c r="CS31" i="2"/>
  <c r="CK30" i="3"/>
  <c r="DS30" i="2" l="1"/>
  <c r="DL30" i="3" s="1"/>
  <c r="CX30" i="2"/>
  <c r="CW31" i="2"/>
  <c r="DT31" i="2" s="1"/>
  <c r="CK31" i="3"/>
  <c r="CG32" i="3"/>
  <c r="CI32" i="3"/>
  <c r="CH32" i="3"/>
  <c r="CJ32" i="3"/>
  <c r="CU32" i="2"/>
  <c r="DO32" i="2" s="1"/>
  <c r="CS32" i="2"/>
  <c r="CT32" i="2"/>
  <c r="CV32" i="2"/>
  <c r="DQ32" i="2" s="1"/>
  <c r="DS31" i="2" l="1"/>
  <c r="DL31" i="3" s="1"/>
  <c r="CX31" i="2"/>
  <c r="CW32" i="2"/>
  <c r="DT32" i="2" s="1"/>
  <c r="CK32" i="3"/>
  <c r="CH33" i="3"/>
  <c r="CG33" i="3"/>
  <c r="CJ33" i="3"/>
  <c r="CI33" i="3"/>
  <c r="CT33" i="2"/>
  <c r="CV33" i="2"/>
  <c r="DQ33" i="2" s="1"/>
  <c r="CS33" i="2"/>
  <c r="CU33" i="2"/>
  <c r="DO33" i="2" s="1"/>
  <c r="DS32" i="2" l="1"/>
  <c r="DL32" i="3" s="1"/>
  <c r="CX32" i="2"/>
  <c r="CK33" i="3"/>
  <c r="CW33" i="2"/>
  <c r="DT33" i="2" s="1"/>
  <c r="CH34" i="3"/>
  <c r="CJ34" i="3"/>
  <c r="CI34" i="3"/>
  <c r="CG34" i="3"/>
  <c r="CT34" i="2"/>
  <c r="CV34" i="2"/>
  <c r="DQ34" i="2" s="1"/>
  <c r="CS34" i="2"/>
  <c r="CU34" i="2"/>
  <c r="DO34" i="2" s="1"/>
  <c r="DS33" i="2" l="1"/>
  <c r="DL33" i="3" s="1"/>
  <c r="CX33" i="2"/>
  <c r="CK34" i="3"/>
  <c r="CG35" i="3"/>
  <c r="CJ35" i="3"/>
  <c r="CI35" i="3"/>
  <c r="CH35" i="3"/>
  <c r="CU35" i="2"/>
  <c r="DO35" i="2" s="1"/>
  <c r="CT35" i="2"/>
  <c r="CS35" i="2"/>
  <c r="CV35" i="2"/>
  <c r="DQ35" i="2" s="1"/>
  <c r="CW34" i="2"/>
  <c r="DT34" i="2" s="1"/>
  <c r="DS34" i="2" l="1"/>
  <c r="DL34" i="3" s="1"/>
  <c r="CX34" i="2"/>
  <c r="CK35" i="3"/>
  <c r="CW35" i="2"/>
  <c r="DT35" i="2" s="1"/>
  <c r="CH36" i="3"/>
  <c r="CI36" i="3"/>
  <c r="CG36" i="3"/>
  <c r="CJ36" i="3"/>
  <c r="CV36" i="2"/>
  <c r="DQ36" i="2" s="1"/>
  <c r="CU36" i="2"/>
  <c r="DO36" i="2" s="1"/>
  <c r="CT36" i="2"/>
  <c r="CS36" i="2"/>
  <c r="DS35" i="2" l="1"/>
  <c r="DL35" i="3" s="1"/>
  <c r="CX35" i="2"/>
  <c r="CW36" i="2"/>
  <c r="DT36" i="2" s="1"/>
  <c r="CK36" i="3"/>
  <c r="CG37" i="3"/>
  <c r="CH37" i="3"/>
  <c r="CJ37" i="3"/>
  <c r="CI37" i="3"/>
  <c r="CU37" i="2"/>
  <c r="DO37" i="2" s="1"/>
  <c r="CT37" i="2"/>
  <c r="CV37" i="2"/>
  <c r="DQ37" i="2" s="1"/>
  <c r="CS37" i="2"/>
  <c r="DS36" i="2" l="1"/>
  <c r="DL36" i="3" s="1"/>
  <c r="CX36" i="2"/>
  <c r="CW37" i="2"/>
  <c r="DT37" i="2" s="1"/>
  <c r="CK37" i="3"/>
  <c r="CG38" i="3"/>
  <c r="CH38" i="3"/>
  <c r="CJ38" i="3"/>
  <c r="CI38" i="3"/>
  <c r="CU38" i="2"/>
  <c r="DO38" i="2" s="1"/>
  <c r="CT38" i="2"/>
  <c r="CV38" i="2"/>
  <c r="DQ38" i="2" s="1"/>
  <c r="CS38" i="2"/>
  <c r="DS37" i="2" l="1"/>
  <c r="DL37" i="3" s="1"/>
  <c r="CX37" i="2"/>
  <c r="CW38" i="2"/>
  <c r="DT38" i="2" s="1"/>
  <c r="CJ39" i="3"/>
  <c r="CI39" i="3"/>
  <c r="CG39" i="3"/>
  <c r="CH39" i="3"/>
  <c r="CU39" i="2"/>
  <c r="DO39" i="2" s="1"/>
  <c r="CT39" i="2"/>
  <c r="CS39" i="2"/>
  <c r="CV39" i="2"/>
  <c r="DQ39" i="2" s="1"/>
  <c r="CK38" i="3"/>
  <c r="DS38" i="2" l="1"/>
  <c r="DL38" i="3" s="1"/>
  <c r="CX38" i="2"/>
  <c r="CW39" i="2"/>
  <c r="DT39" i="2" s="1"/>
  <c r="CK39" i="3"/>
  <c r="CG40" i="3"/>
  <c r="CI40" i="3"/>
  <c r="CH40" i="3"/>
  <c r="CJ40" i="3"/>
  <c r="CU40" i="2"/>
  <c r="DO40" i="2" s="1"/>
  <c r="CV40" i="2"/>
  <c r="DQ40" i="2" s="1"/>
  <c r="CT40" i="2"/>
  <c r="CS40" i="2"/>
  <c r="DS39" i="2" l="1"/>
  <c r="DL39" i="3" s="1"/>
  <c r="CX39" i="2"/>
  <c r="CW40" i="2"/>
  <c r="DT40" i="2" s="1"/>
  <c r="CK40" i="3"/>
  <c r="CH41" i="3"/>
  <c r="CJ41" i="3"/>
  <c r="CG41" i="3"/>
  <c r="CI41" i="3"/>
  <c r="CV41" i="2"/>
  <c r="DQ41" i="2" s="1"/>
  <c r="CU41" i="2"/>
  <c r="DO41" i="2" s="1"/>
  <c r="CT41" i="2"/>
  <c r="CS41" i="2"/>
  <c r="DS40" i="2" l="1"/>
  <c r="DL40" i="3" s="1"/>
  <c r="CX40" i="2"/>
  <c r="CW41" i="2"/>
  <c r="DT41" i="2" s="1"/>
  <c r="CG42" i="3"/>
  <c r="CI42" i="3"/>
  <c r="CJ42" i="3"/>
  <c r="CH42" i="3"/>
  <c r="CU42" i="2"/>
  <c r="DO42" i="2" s="1"/>
  <c r="CT42" i="2"/>
  <c r="CS42" i="2"/>
  <c r="CV42" i="2"/>
  <c r="DQ42" i="2" s="1"/>
  <c r="CK41" i="3"/>
  <c r="DS41" i="2" l="1"/>
  <c r="DL41" i="3" s="1"/>
  <c r="CX41" i="2"/>
  <c r="CW42" i="2"/>
  <c r="DT42" i="2" s="1"/>
  <c r="CK42" i="3"/>
  <c r="CG43" i="3"/>
  <c r="CH43" i="3"/>
  <c r="CI43" i="3"/>
  <c r="CJ43" i="3"/>
  <c r="CV43" i="2"/>
  <c r="DQ43" i="2" s="1"/>
  <c r="CT43" i="2"/>
  <c r="CU43" i="2"/>
  <c r="DO43" i="2" s="1"/>
  <c r="CS43" i="2"/>
  <c r="DS42" i="2" l="1"/>
  <c r="DL42" i="3" s="1"/>
  <c r="CX42" i="2"/>
  <c r="CW43" i="2"/>
  <c r="DT43" i="2" s="1"/>
  <c r="CK43" i="3"/>
  <c r="CG44" i="3"/>
  <c r="CH44" i="3"/>
  <c r="CJ44" i="3"/>
  <c r="CI44" i="3"/>
  <c r="CS44" i="2"/>
  <c r="CT44" i="2"/>
  <c r="CV44" i="2"/>
  <c r="DQ44" i="2" s="1"/>
  <c r="CU44" i="2"/>
  <c r="DO44" i="2" s="1"/>
  <c r="DS43" i="2" l="1"/>
  <c r="DL43" i="3" s="1"/>
  <c r="CX43" i="2"/>
  <c r="CW44" i="2"/>
  <c r="DT44" i="2" s="1"/>
  <c r="CK44" i="3"/>
  <c r="CJ45" i="3"/>
  <c r="CG45" i="3"/>
  <c r="CH45" i="3"/>
  <c r="CI45" i="3"/>
  <c r="CU45" i="2"/>
  <c r="DO45" i="2" s="1"/>
  <c r="CT45" i="2"/>
  <c r="CV45" i="2"/>
  <c r="DQ45" i="2" s="1"/>
  <c r="CS45" i="2"/>
  <c r="DS44" i="2" l="1"/>
  <c r="DL44" i="3" s="1"/>
  <c r="CX44" i="2"/>
  <c r="CW45" i="2"/>
  <c r="DT45" i="2" s="1"/>
  <c r="CK45" i="3"/>
  <c r="CI46" i="3"/>
  <c r="CG46" i="3"/>
  <c r="CJ46" i="3"/>
  <c r="CH46" i="3"/>
  <c r="CU46" i="2"/>
  <c r="DO46" i="2" s="1"/>
  <c r="CT46" i="2"/>
  <c r="CS46" i="2"/>
  <c r="CV46" i="2"/>
  <c r="DQ46" i="2" s="1"/>
  <c r="DS45" i="2" l="1"/>
  <c r="DL45" i="3" s="1"/>
  <c r="CX45" i="2"/>
  <c r="CW46" i="2"/>
  <c r="DT46" i="2" s="1"/>
  <c r="CK46" i="3"/>
  <c r="CI47" i="3"/>
  <c r="CG47" i="3"/>
  <c r="CJ47" i="3"/>
  <c r="CH47" i="3"/>
  <c r="CS47" i="2"/>
  <c r="CV47" i="2"/>
  <c r="DQ47" i="2" s="1"/>
  <c r="CT47" i="2"/>
  <c r="CU47" i="2"/>
  <c r="DO47" i="2" s="1"/>
  <c r="DS46" i="2" l="1"/>
  <c r="DL46" i="3" s="1"/>
  <c r="CX46" i="2"/>
  <c r="CW47" i="2"/>
  <c r="DT47" i="2" s="1"/>
  <c r="CK47" i="3"/>
  <c r="CJ48" i="3"/>
  <c r="CI48" i="3"/>
  <c r="CH48" i="3"/>
  <c r="CG48" i="3"/>
  <c r="CU48" i="2"/>
  <c r="DO48" i="2" s="1"/>
  <c r="CV48" i="2"/>
  <c r="DQ48" i="2" s="1"/>
  <c r="CT48" i="2"/>
  <c r="CS48" i="2"/>
  <c r="DS47" i="2" l="1"/>
  <c r="DL47" i="3" s="1"/>
  <c r="CX47" i="2"/>
  <c r="CK48" i="3"/>
  <c r="CW48" i="2"/>
  <c r="DT48" i="2" s="1"/>
  <c r="CH49" i="3"/>
  <c r="CG49" i="3"/>
  <c r="CJ49" i="3"/>
  <c r="CI49" i="3"/>
  <c r="CU49" i="2"/>
  <c r="DO49" i="2" s="1"/>
  <c r="CS49" i="2"/>
  <c r="CV49" i="2"/>
  <c r="DQ49" i="2" s="1"/>
  <c r="CT49" i="2"/>
  <c r="DS48" i="2" l="1"/>
  <c r="DL48" i="3" s="1"/>
  <c r="CX48" i="2"/>
  <c r="CW49" i="2"/>
  <c r="DT49" i="2" s="1"/>
  <c r="CK49" i="3"/>
  <c r="CI50" i="3"/>
  <c r="CJ50" i="3"/>
  <c r="CG50" i="3"/>
  <c r="CH50" i="3"/>
  <c r="CS50" i="2"/>
  <c r="CU50" i="2"/>
  <c r="DO50" i="2" s="1"/>
  <c r="CV50" i="2"/>
  <c r="DQ50" i="2" s="1"/>
  <c r="CT50" i="2"/>
  <c r="DS49" i="2" l="1"/>
  <c r="DL49" i="3" s="1"/>
  <c r="CX49" i="2"/>
  <c r="CI51" i="3"/>
  <c r="CG51" i="3"/>
  <c r="CJ51" i="3"/>
  <c r="CH51" i="3"/>
  <c r="CU51" i="2"/>
  <c r="DO51" i="2" s="1"/>
  <c r="CT51" i="2"/>
  <c r="CS51" i="2"/>
  <c r="CV51" i="2"/>
  <c r="DQ51" i="2" s="1"/>
  <c r="CW50" i="2"/>
  <c r="DT50" i="2" s="1"/>
  <c r="CK50" i="3"/>
  <c r="DS50" i="2" l="1"/>
  <c r="DL50" i="3" s="1"/>
  <c r="CX50" i="2"/>
  <c r="CK51" i="3"/>
  <c r="CW51" i="2"/>
  <c r="DT51" i="2" s="1"/>
  <c r="CG52" i="3"/>
  <c r="CH52" i="3"/>
  <c r="CI52" i="3"/>
  <c r="CJ52" i="3"/>
  <c r="CU52" i="2"/>
  <c r="DO52" i="2" s="1"/>
  <c r="CV52" i="2"/>
  <c r="DQ52" i="2" s="1"/>
  <c r="CT52" i="2"/>
  <c r="CS52" i="2"/>
  <c r="DS51" i="2" l="1"/>
  <c r="DL51" i="3" s="1"/>
  <c r="CX51" i="2"/>
  <c r="CK52" i="3"/>
  <c r="CW52" i="2"/>
  <c r="DT52" i="2" s="1"/>
  <c r="CG53" i="3"/>
  <c r="CJ53" i="3"/>
  <c r="CH53" i="3"/>
  <c r="CI53" i="3"/>
  <c r="CU53" i="2"/>
  <c r="DO53" i="2" s="1"/>
  <c r="CT53" i="2"/>
  <c r="CV53" i="2"/>
  <c r="DQ53" i="2" s="1"/>
  <c r="CS53" i="2"/>
  <c r="DS52" i="2" l="1"/>
  <c r="DL52" i="3" s="1"/>
  <c r="CX52" i="2"/>
  <c r="CW53" i="2"/>
  <c r="DT53" i="2" s="1"/>
  <c r="CK53" i="3"/>
  <c r="CG54" i="3"/>
  <c r="CJ54" i="3"/>
  <c r="CI54" i="3"/>
  <c r="CH54" i="3"/>
  <c r="CU54" i="2"/>
  <c r="DO54" i="2" s="1"/>
  <c r="CV54" i="2"/>
  <c r="DQ54" i="2" s="1"/>
  <c r="CT54" i="2"/>
  <c r="CS54" i="2"/>
  <c r="DS53" i="2" l="1"/>
  <c r="DL53" i="3" s="1"/>
  <c r="CX53" i="2"/>
  <c r="CW54" i="2"/>
  <c r="DT54" i="2" s="1"/>
  <c r="CK54" i="3"/>
  <c r="DS54" i="2" l="1"/>
  <c r="DL54" i="3" s="1"/>
  <c r="CX5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Justin van de Ven</author>
  </authors>
  <commentList>
    <comment ref="CL2" authorId="0" shapeId="0" xr:uid="{4B42DA54-DADD-459F-865B-B33913B855AF}">
      <text>
        <r>
          <rPr>
            <b/>
            <sz val="9"/>
            <color indexed="81"/>
            <rFont val="Tahoma"/>
            <charset val="1"/>
          </rPr>
          <t>Justin van de Ven:</t>
        </r>
        <r>
          <rPr>
            <sz val="9"/>
            <color indexed="81"/>
            <rFont val="Tahoma"/>
            <charset val="1"/>
          </rPr>
          <t xml:space="preserve">
See ONS Earnings and hours worked, care workers: ASHE Table 26</t>
        </r>
      </text>
    </comment>
    <comment ref="CM2" authorId="0" shapeId="0" xr:uid="{50AA9301-ED74-4D28-99CE-60A59322E190}">
      <text>
        <r>
          <rPr>
            <b/>
            <sz val="9"/>
            <color indexed="81"/>
            <rFont val="Tahoma"/>
            <charset val="1"/>
          </rPr>
          <t>Justin van de Ven:</t>
        </r>
        <r>
          <rPr>
            <sz val="9"/>
            <color indexed="81"/>
            <rFont val="Tahoma"/>
            <charset val="1"/>
          </rPr>
          <t xml:space="preserve">
See ONS Earnings and hours worked, care workers: ASHE Table 26</t>
        </r>
      </text>
    </comment>
    <comment ref="B3" authorId="0" shapeId="0" xr:uid="{09D13DF7-C264-4420-B13C-F711B30B8F89}">
      <text>
        <r>
          <rPr>
            <b/>
            <sz val="9"/>
            <color indexed="81"/>
            <rFont val="Tahoma"/>
            <charset val="1"/>
          </rPr>
          <t>Justin van de Ven:</t>
        </r>
        <r>
          <rPr>
            <sz val="9"/>
            <color indexed="81"/>
            <rFont val="Tahoma"/>
            <charset val="1"/>
          </rPr>
          <t xml:space="preserve">
store1
</t>
        </r>
      </text>
    </comment>
    <comment ref="AE3" authorId="0" shapeId="0" xr:uid="{9C1D18EF-CD1C-429E-9A68-67FC2B5008FB}">
      <text>
        <r>
          <rPr>
            <b/>
            <sz val="9"/>
            <color indexed="81"/>
            <rFont val="Tahoma"/>
            <charset val="1"/>
          </rPr>
          <t>Justin van de Ven:</t>
        </r>
        <r>
          <rPr>
            <sz val="9"/>
            <color indexed="81"/>
            <rFont val="Tahoma"/>
            <charset val="1"/>
          </rPr>
          <t xml:space="preserve">
store1b</t>
        </r>
      </text>
    </comment>
    <comment ref="AR3" authorId="0" shapeId="0" xr:uid="{D4BF69C7-92FA-4210-BB50-F8382832BAB6}">
      <text>
        <r>
          <rPr>
            <b/>
            <sz val="9"/>
            <color indexed="81"/>
            <rFont val="Tahoma"/>
            <family val="2"/>
          </rPr>
          <t>Justin van de Ven:</t>
        </r>
        <r>
          <rPr>
            <sz val="9"/>
            <color indexed="81"/>
            <rFont val="Tahoma"/>
            <family val="2"/>
          </rPr>
          <t xml:space="preserve">
store1c
</t>
        </r>
      </text>
    </comment>
    <comment ref="BT3" authorId="0" shapeId="0" xr:uid="{6FDF0F61-80C1-4DC6-A4EC-D82AE9A5FAF8}">
      <text>
        <r>
          <rPr>
            <b/>
            <sz val="9"/>
            <color indexed="81"/>
            <rFont val="Tahoma"/>
            <family val="2"/>
          </rPr>
          <t>Justin van de Ven:</t>
        </r>
        <r>
          <rPr>
            <sz val="9"/>
            <color indexed="81"/>
            <rFont val="Tahoma"/>
            <family val="2"/>
          </rPr>
          <t xml:space="preserve">
See: "block 2 statistics"</t>
        </r>
      </text>
    </comment>
    <comment ref="CZ3" authorId="0" shapeId="0" xr:uid="{E6BB3D1A-2A0A-477C-B60D-63FBCE3BD455}">
      <text>
        <r>
          <rPr>
            <b/>
            <sz val="9"/>
            <color indexed="81"/>
            <rFont val="Tahoma"/>
            <charset val="1"/>
          </rPr>
          <t>Justin van de Ven:</t>
        </r>
        <r>
          <rPr>
            <sz val="9"/>
            <color indexed="81"/>
            <rFont val="Tahoma"/>
            <charset val="1"/>
          </rPr>
          <t xml:space="preserve">
store3</t>
        </r>
      </text>
    </comment>
    <comment ref="DE3" authorId="0" shapeId="0" xr:uid="{ECEB66B8-D3C9-46BE-9149-0F7110706AB0}">
      <text>
        <r>
          <rPr>
            <b/>
            <sz val="9"/>
            <color indexed="81"/>
            <rFont val="Tahoma"/>
            <charset val="1"/>
          </rPr>
          <t>Justin van de Ven:</t>
        </r>
        <r>
          <rPr>
            <sz val="9"/>
            <color indexed="81"/>
            <rFont val="Tahoma"/>
            <charset val="1"/>
          </rPr>
          <t xml:space="preserve">
store4</t>
        </r>
      </text>
    </comment>
    <comment ref="DV3" authorId="0" shapeId="0" xr:uid="{58076551-F30A-4466-8BA8-1A843A51709A}">
      <text>
        <r>
          <rPr>
            <b/>
            <sz val="9"/>
            <color indexed="81"/>
            <rFont val="Tahoma"/>
            <charset val="1"/>
          </rPr>
          <t>Justin van de Ven:</t>
        </r>
        <r>
          <rPr>
            <sz val="9"/>
            <color indexed="81"/>
            <rFont val="Tahoma"/>
            <charset val="1"/>
          </rPr>
          <t xml:space="preserve">
store6</t>
        </r>
      </text>
    </comment>
    <comment ref="EA3" authorId="0" shapeId="0" xr:uid="{4CF7C77D-59DA-4F8C-9A49-378CCCC2652B}">
      <text>
        <r>
          <rPr>
            <b/>
            <sz val="9"/>
            <color indexed="81"/>
            <rFont val="Tahoma"/>
            <charset val="1"/>
          </rPr>
          <t>Justin van de Ven:</t>
        </r>
        <r>
          <rPr>
            <sz val="9"/>
            <color indexed="81"/>
            <rFont val="Tahoma"/>
            <charset val="1"/>
          </rPr>
          <t xml:space="preserve">
store7</t>
        </r>
      </text>
    </comment>
    <comment ref="EG3" authorId="0" shapeId="0" xr:uid="{F01AD58B-5C50-4499-9770-4B7D28BA3090}">
      <text>
        <r>
          <rPr>
            <b/>
            <sz val="9"/>
            <color indexed="81"/>
            <rFont val="Tahoma"/>
            <charset val="1"/>
          </rPr>
          <t>Justin van de Ven:</t>
        </r>
        <r>
          <rPr>
            <sz val="9"/>
            <color indexed="81"/>
            <rFont val="Tahoma"/>
            <charset val="1"/>
          </rPr>
          <t xml:space="preserve">
store8</t>
        </r>
      </text>
    </comment>
    <comment ref="EQ3" authorId="0" shapeId="0" xr:uid="{6A05E372-6A26-4C48-B2F3-20A53B23F434}">
      <text>
        <r>
          <rPr>
            <b/>
            <sz val="9"/>
            <color indexed="81"/>
            <rFont val="Tahoma"/>
            <charset val="1"/>
          </rPr>
          <t>Justin van de Ven:</t>
        </r>
        <r>
          <rPr>
            <sz val="9"/>
            <color indexed="81"/>
            <rFont val="Tahoma"/>
            <charset val="1"/>
          </rPr>
          <t xml:space="preserve">
store9
</t>
        </r>
      </text>
    </comment>
    <comment ref="EX3" authorId="0" shapeId="0" xr:uid="{852D1F8F-F293-43EB-BB66-FCEED5D82FD6}">
      <text>
        <r>
          <rPr>
            <b/>
            <sz val="9"/>
            <color indexed="81"/>
            <rFont val="Tahoma"/>
            <charset val="1"/>
          </rPr>
          <t>Justin van de Ven:</t>
        </r>
        <r>
          <rPr>
            <sz val="9"/>
            <color indexed="81"/>
            <rFont val="Tahoma"/>
            <charset val="1"/>
          </rPr>
          <t xml:space="preserve">
store10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Justin van de Ven</author>
  </authors>
  <commentList>
    <comment ref="B3" authorId="0" shapeId="0" xr:uid="{027ED228-D459-457F-B5CE-F1884E96D12A}">
      <text>
        <r>
          <rPr>
            <b/>
            <sz val="9"/>
            <color indexed="81"/>
            <rFont val="Tahoma"/>
            <charset val="1"/>
          </rPr>
          <t>Justin van de Ven:</t>
        </r>
        <r>
          <rPr>
            <sz val="9"/>
            <color indexed="81"/>
            <rFont val="Tahoma"/>
            <charset val="1"/>
          </rPr>
          <t xml:space="preserve">
store1
</t>
        </r>
      </text>
    </comment>
    <comment ref="N3" authorId="0" shapeId="0" xr:uid="{60328D10-D4D7-416A-992E-28B09B0E9E29}">
      <text>
        <r>
          <rPr>
            <b/>
            <sz val="9"/>
            <color indexed="81"/>
            <rFont val="Tahoma"/>
            <charset val="1"/>
          </rPr>
          <t>Justin van de Ven:</t>
        </r>
        <r>
          <rPr>
            <sz val="9"/>
            <color indexed="81"/>
            <rFont val="Tahoma"/>
            <charset val="1"/>
          </rPr>
          <t xml:space="preserve">
store2
</t>
        </r>
      </text>
    </comment>
    <comment ref="AB3" authorId="0" shapeId="0" xr:uid="{BF2DE76F-DBDD-4D7E-9DDF-2CC198A69841}">
      <text>
        <r>
          <rPr>
            <b/>
            <sz val="9"/>
            <color indexed="81"/>
            <rFont val="Tahoma"/>
            <charset val="1"/>
          </rPr>
          <t>Justin van de Ven:</t>
        </r>
        <r>
          <rPr>
            <sz val="9"/>
            <color indexed="81"/>
            <rFont val="Tahoma"/>
            <charset val="1"/>
          </rPr>
          <t xml:space="preserve">
store3
</t>
        </r>
      </text>
    </comment>
    <comment ref="AP3" authorId="0" shapeId="0" xr:uid="{8A699520-3258-48FE-AE2D-2406FB8825A5}">
      <text>
        <r>
          <rPr>
            <b/>
            <sz val="9"/>
            <color indexed="81"/>
            <rFont val="Tahoma"/>
            <charset val="1"/>
          </rPr>
          <t>Justin van de Ven:</t>
        </r>
        <r>
          <rPr>
            <sz val="9"/>
            <color indexed="81"/>
            <rFont val="Tahoma"/>
            <charset val="1"/>
          </rPr>
          <t xml:space="preserve">
store4
</t>
        </r>
      </text>
    </comment>
    <comment ref="BD3" authorId="0" shapeId="0" xr:uid="{74CADB1D-D632-41B6-90E4-55F19FD76E70}">
      <text>
        <r>
          <rPr>
            <b/>
            <sz val="9"/>
            <color indexed="81"/>
            <rFont val="Tahoma"/>
            <charset val="1"/>
          </rPr>
          <t>Justin van de Ven:</t>
        </r>
        <r>
          <rPr>
            <sz val="9"/>
            <color indexed="81"/>
            <rFont val="Tahoma"/>
            <charset val="1"/>
          </rPr>
          <t xml:space="preserve">
store5
</t>
        </r>
      </text>
    </comment>
    <comment ref="CM3" authorId="0" shapeId="0" xr:uid="{F61813BD-9627-463A-8C3D-2FA062B40D3D}">
      <text>
        <r>
          <rPr>
            <b/>
            <sz val="9"/>
            <color indexed="81"/>
            <rFont val="Tahoma"/>
            <charset val="1"/>
          </rPr>
          <t>Justin van de Ven:</t>
        </r>
        <r>
          <rPr>
            <sz val="9"/>
            <color indexed="81"/>
            <rFont val="Tahoma"/>
            <charset val="1"/>
          </rPr>
          <t xml:space="preserve">
store6
</t>
        </r>
      </text>
    </comment>
    <comment ref="DC3" authorId="0" shapeId="0" xr:uid="{4CAF8827-824D-41AD-BBC2-52276E0260C6}">
      <text>
        <r>
          <rPr>
            <b/>
            <sz val="9"/>
            <color indexed="81"/>
            <rFont val="Tahoma"/>
            <charset val="1"/>
          </rPr>
          <t>Justin van de Ven:</t>
        </r>
        <r>
          <rPr>
            <sz val="9"/>
            <color indexed="81"/>
            <rFont val="Tahoma"/>
            <charset val="1"/>
          </rPr>
          <t xml:space="preserve">
store7
</t>
        </r>
      </text>
    </comment>
    <comment ref="DO3" authorId="0" shapeId="0" xr:uid="{E2CA6A32-9656-4E81-A2DC-C13C1DFEC88A}">
      <text>
        <r>
          <rPr>
            <b/>
            <sz val="9"/>
            <color indexed="81"/>
            <rFont val="Tahoma"/>
            <charset val="1"/>
          </rPr>
          <t>Justin van de Ven:</t>
        </r>
        <r>
          <rPr>
            <sz val="9"/>
            <color indexed="81"/>
            <rFont val="Tahoma"/>
            <charset val="1"/>
          </rPr>
          <t xml:space="preserve">
store8
</t>
        </r>
      </text>
    </comment>
    <comment ref="EG3" authorId="0" shapeId="0" xr:uid="{3BBDEB20-53DF-4A17-B0C5-E1A95F7513D7}">
      <text>
        <r>
          <rPr>
            <b/>
            <sz val="9"/>
            <color indexed="81"/>
            <rFont val="Tahoma"/>
            <charset val="1"/>
          </rPr>
          <t>Justin van de Ven:</t>
        </r>
        <r>
          <rPr>
            <sz val="9"/>
            <color indexed="81"/>
            <rFont val="Tahoma"/>
            <charset val="1"/>
          </rPr>
          <t xml:space="preserve">
store9</t>
        </r>
      </text>
    </comment>
  </commentList>
</comments>
</file>

<file path=xl/sharedStrings.xml><?xml version="1.0" encoding="utf-8"?>
<sst xmlns="http://schemas.openxmlformats.org/spreadsheetml/2006/main" count="284" uniqueCount="118">
  <si>
    <t>Data in grey copied from stata window</t>
  </si>
  <si>
    <t>Check comments for source code</t>
  </si>
  <si>
    <t>year</t>
  </si>
  <si>
    <t>pop in 2019</t>
  </si>
  <si>
    <t>weight</t>
  </si>
  <si>
    <t>under 45</t>
  </si>
  <si>
    <t>45 to 64</t>
  </si>
  <si>
    <t>65 to 79</t>
  </si>
  <si>
    <t>80+</t>
  </si>
  <si>
    <t>total</t>
  </si>
  <si>
    <t>Number receiving care by age band ('000)</t>
  </si>
  <si>
    <t>Total hours of care per year by age of recipients ('000,000)</t>
  </si>
  <si>
    <t>OBR Real GDP growth Baseline projection, 16 May 2024</t>
  </si>
  <si>
    <t>OBR average (nominal) earnings growth</t>
  </si>
  <si>
    <t>OBR CPI</t>
  </si>
  <si>
    <t>GDP (millions ONS YBHA)</t>
  </si>
  <si>
    <t>ONS Earnings and hours worked, care workers: ASHE Table 26 - Gross hourly pay all workers</t>
  </si>
  <si>
    <t>median</t>
  </si>
  <si>
    <t>mean</t>
  </si>
  <si>
    <t>value of social care received annually (bn)</t>
  </si>
  <si>
    <t>Number receiving formal care</t>
  </si>
  <si>
    <t>Hours per week of formal care among recipients</t>
  </si>
  <si>
    <t>Total hours of formal social care per year</t>
  </si>
  <si>
    <t>Value of formal social care received per year</t>
  </si>
  <si>
    <t>Total number receiving formal social care</t>
  </si>
  <si>
    <t>Number disabled</t>
  </si>
  <si>
    <t>receive disability benefits</t>
  </si>
  <si>
    <t>mean benefit per month</t>
  </si>
  <si>
    <t>Poverty rates</t>
  </si>
  <si>
    <t>all</t>
  </si>
  <si>
    <t>in household with person with care need aged:</t>
  </si>
  <si>
    <t>18 to 44</t>
  </si>
  <si>
    <t>Population size</t>
  </si>
  <si>
    <t>value (£Bn)</t>
  </si>
  <si>
    <t>Social care support</t>
  </si>
  <si>
    <t>number need care 65 to 79</t>
  </si>
  <si>
    <t>number need care 80+</t>
  </si>
  <si>
    <t>number 65 to 79 receiving subsidies for formal care expenditure</t>
  </si>
  <si>
    <t>mean value of subsidies for formal care expenditure received by people aged 65 to 79</t>
  </si>
  <si>
    <t>number 80+ receiving subsidies for formal care expenditure</t>
  </si>
  <si>
    <t>mean value of subsidies for formal care expenditure received by people aged 80+</t>
  </si>
  <si>
    <t>Number providing care by age band ('000)</t>
  </si>
  <si>
    <t>under 5</t>
  </si>
  <si>
    <t>5 to 9</t>
  </si>
  <si>
    <t>10 to 19</t>
  </si>
  <si>
    <t>20 to 29</t>
  </si>
  <si>
    <t>30+</t>
  </si>
  <si>
    <t>Hours of care provided - carers under aged 45 to 64</t>
  </si>
  <si>
    <t>Hours of care provided - carers under aged 65 to 79</t>
  </si>
  <si>
    <t>Hours of care provided - carers under aged 80+</t>
  </si>
  <si>
    <t>Hours of care provided - all carers</t>
  </si>
  <si>
    <t>Value of care provided</t>
  </si>
  <si>
    <t>Hours of care received by recipients per week</t>
  </si>
  <si>
    <t>Hours of care per week provided - carers under age 45</t>
  </si>
  <si>
    <t>carers</t>
  </si>
  <si>
    <t>carers by age</t>
  </si>
  <si>
    <t>carers by hours of care supplied</t>
  </si>
  <si>
    <t>numbers need care</t>
  </si>
  <si>
    <t>numbers receive care</t>
  </si>
  <si>
    <t>numbers need and receive care</t>
  </si>
  <si>
    <t>Number needing care by age band ('000)</t>
  </si>
  <si>
    <t>Number need and  receive care</t>
  </si>
  <si>
    <t>Care gap hours per year ('000,000)</t>
  </si>
  <si>
    <t>Care gap (number, extensive margin)</t>
  </si>
  <si>
    <t>Care gap (proportion, extensive margin)</t>
  </si>
  <si>
    <t>England</t>
  </si>
  <si>
    <t>Wales</t>
  </si>
  <si>
    <t>Scotland</t>
  </si>
  <si>
    <t>Northern Ireland</t>
  </si>
  <si>
    <t>need care by region - population aged 65+</t>
  </si>
  <si>
    <t>receive care by region - population aged 65+</t>
  </si>
  <si>
    <t>need and receive care by region - population aged 65+</t>
  </si>
  <si>
    <t>care gap (number) - population aged 65+</t>
  </si>
  <si>
    <t>care gap (share) - population aged 65+</t>
  </si>
  <si>
    <t>Value of informal social care received per year</t>
  </si>
  <si>
    <t>aged 65 to 79 formal care</t>
  </si>
  <si>
    <t>aged 65 to 79 informal care</t>
  </si>
  <si>
    <t>aged 80+ formal care</t>
  </si>
  <si>
    <t>aged 80+ informal care</t>
  </si>
  <si>
    <t>ratio to care receipt</t>
  </si>
  <si>
    <t>Total hours of care provided per year ('000,000)</t>
  </si>
  <si>
    <t>ratio to hours received</t>
  </si>
  <si>
    <t>Proportion of informal carers receiving subsidies</t>
  </si>
  <si>
    <t>Average subsidy received per month per carer in receipt of subsidies</t>
  </si>
  <si>
    <t>ratio to value of informal care received</t>
  </si>
  <si>
    <t>formal</t>
  </si>
  <si>
    <t>informal</t>
  </si>
  <si>
    <t>Number receiving carer subsidies ('000)</t>
  </si>
  <si>
    <t>Total value of subsidies received by carers per year (bn)</t>
  </si>
  <si>
    <t>Value of formal social care received per year (bn)</t>
  </si>
  <si>
    <t>total value (bn)</t>
  </si>
  <si>
    <t>full population</t>
  </si>
  <si>
    <t xml:space="preserve">under 45 </t>
  </si>
  <si>
    <t xml:space="preserve">45 to 64 </t>
  </si>
  <si>
    <t>65+</t>
  </si>
  <si>
    <t>poor</t>
  </si>
  <si>
    <t>poor, provide care and receive carer allowance</t>
  </si>
  <si>
    <t>rt to 64</t>
  </si>
  <si>
    <t>poverty gap</t>
  </si>
  <si>
    <t>under 45 receive carer allowance</t>
  </si>
  <si>
    <t>45 to 64 year-old carer</t>
  </si>
  <si>
    <t>45 to 64 year old care allowance recipient</t>
  </si>
  <si>
    <t>population</t>
  </si>
  <si>
    <t>Median wage of care workers</t>
  </si>
  <si>
    <t>poverty - full population</t>
  </si>
  <si>
    <t>poverty - carers under age 45</t>
  </si>
  <si>
    <t>carers under age 45 and in receipt of carer benefits</t>
  </si>
  <si>
    <t>poverty carers aged 45 to 64</t>
  </si>
  <si>
    <t>poverty gap carers under age 45 (right axis)</t>
  </si>
  <si>
    <t>Reports summary statistics for simulation sc_analysis1</t>
  </si>
  <si>
    <t>average hours of care received</t>
  </si>
  <si>
    <t>total hours of care received annually</t>
  </si>
  <si>
    <t>test</t>
  </si>
  <si>
    <t>Mean wage of care workers</t>
  </si>
  <si>
    <t>care receipt:</t>
  </si>
  <si>
    <t>care provision:</t>
  </si>
  <si>
    <t>Statistics reported in stata log file: "care_gap_receipt.smcl"</t>
  </si>
  <si>
    <t>Statistics reported in stata log file: "care_gap_provision.smcl"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</si>
</sst>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 x14ac:knownFonts="1">
    <font>
      <sz val="11"/>
      <color theme="1"/>
      <name val="Aptos Narrow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name val="Aptos Narrow"/>
      <family val="2"/>
      <scheme val="minor"/>
    </font>
    <font>
      <sz val="11"/>
      <color rgb="FFFF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0" borderId="0" xfId="0" applyAlignment="1">
      <alignment horizontal="right"/>
    </xf>
    <xf numFmtId="0" fontId="5" fillId="0" borderId="0" xfId="0" applyFont="1"/>
    <xf numFmtId="164" fontId="6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2615923009624"/>
          <c:y val="2.7777777777777776E-2"/>
          <c:w val="0.85207174103237082"/>
          <c:h val="0.80345654709827918"/>
        </c:manualLayout>
      </c:layout>
      <c:areaChart>
        <c:grouping val="stacked"/>
        <c:varyColors val="0"/>
        <c:ser>
          <c:idx val="0"/>
          <c:order val="0"/>
          <c:tx>
            <c:strRef>
              <c:f>'care receipt'!$BN$2</c:f>
              <c:strCache>
                <c:ptCount val="1"/>
                <c:pt idx="0">
                  <c:v>under 45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'care receipt'!$P$4:$P$54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'care receipt'!$BN$4:$BN$54</c:f>
              <c:numCache>
                <c:formatCode>General</c:formatCode>
                <c:ptCount val="51"/>
                <c:pt idx="0">
                  <c:v>113.21332287089749</c:v>
                </c:pt>
                <c:pt idx="1">
                  <c:v>140.11222678710018</c:v>
                </c:pt>
                <c:pt idx="2">
                  <c:v>174.54546742676021</c:v>
                </c:pt>
                <c:pt idx="3">
                  <c:v>201.9070060540524</c:v>
                </c:pt>
                <c:pt idx="4">
                  <c:v>228.01282189410173</c:v>
                </c:pt>
                <c:pt idx="5">
                  <c:v>230.65644881461307</c:v>
                </c:pt>
                <c:pt idx="6">
                  <c:v>247.44347975985997</c:v>
                </c:pt>
                <c:pt idx="7">
                  <c:v>265.48623349234975</c:v>
                </c:pt>
                <c:pt idx="8">
                  <c:v>281.41408568843053</c:v>
                </c:pt>
                <c:pt idx="9">
                  <c:v>289.5432384690028</c:v>
                </c:pt>
                <c:pt idx="10">
                  <c:v>293.77304154182093</c:v>
                </c:pt>
                <c:pt idx="11">
                  <c:v>298.5315699987413</c:v>
                </c:pt>
                <c:pt idx="12">
                  <c:v>303.88491451277679</c:v>
                </c:pt>
                <c:pt idx="13">
                  <c:v>303.09182643662336</c:v>
                </c:pt>
                <c:pt idx="14">
                  <c:v>301.63783163034213</c:v>
                </c:pt>
                <c:pt idx="15">
                  <c:v>309.23825902681222</c:v>
                </c:pt>
                <c:pt idx="16">
                  <c:v>304.41363989687903</c:v>
                </c:pt>
                <c:pt idx="17">
                  <c:v>297.34193788451125</c:v>
                </c:pt>
                <c:pt idx="18">
                  <c:v>297.8706632686135</c:v>
                </c:pt>
                <c:pt idx="19">
                  <c:v>299.45683942092029</c:v>
                </c:pt>
                <c:pt idx="20">
                  <c:v>301.43955961130376</c:v>
                </c:pt>
                <c:pt idx="21">
                  <c:v>301.8361036493805</c:v>
                </c:pt>
                <c:pt idx="22">
                  <c:v>303.88491451277679</c:v>
                </c:pt>
                <c:pt idx="23">
                  <c:v>306.66072277931363</c:v>
                </c:pt>
                <c:pt idx="24">
                  <c:v>320.40758276597251</c:v>
                </c:pt>
                <c:pt idx="25">
                  <c:v>320.60585478501088</c:v>
                </c:pt>
                <c:pt idx="26">
                  <c:v>328.66891689257045</c:v>
                </c:pt>
                <c:pt idx="27">
                  <c:v>321.72939622622823</c:v>
                </c:pt>
                <c:pt idx="28">
                  <c:v>315.51687296302657</c:v>
                </c:pt>
                <c:pt idx="29">
                  <c:v>313.0054273885408</c:v>
                </c:pt>
                <c:pt idx="30">
                  <c:v>322.05984959129211</c:v>
                </c:pt>
                <c:pt idx="31">
                  <c:v>319.48231334379358</c:v>
                </c:pt>
                <c:pt idx="32">
                  <c:v>310.69225383309339</c:v>
                </c:pt>
                <c:pt idx="33">
                  <c:v>310.36180046802951</c:v>
                </c:pt>
                <c:pt idx="34">
                  <c:v>311.02270719815732</c:v>
                </c:pt>
                <c:pt idx="35">
                  <c:v>312.34452065841299</c:v>
                </c:pt>
                <c:pt idx="36">
                  <c:v>310.49398181405508</c:v>
                </c:pt>
                <c:pt idx="37">
                  <c:v>311.68361392828513</c:v>
                </c:pt>
                <c:pt idx="38">
                  <c:v>310.56007248706783</c:v>
                </c:pt>
                <c:pt idx="39">
                  <c:v>306.33026941424976</c:v>
                </c:pt>
                <c:pt idx="40">
                  <c:v>313.0054273885408</c:v>
                </c:pt>
                <c:pt idx="41">
                  <c:v>315.25251027097545</c:v>
                </c:pt>
                <c:pt idx="42">
                  <c:v>315.1864195979627</c:v>
                </c:pt>
                <c:pt idx="43">
                  <c:v>317.16913978834617</c:v>
                </c:pt>
                <c:pt idx="44">
                  <c:v>311.15488854418288</c:v>
                </c:pt>
                <c:pt idx="45">
                  <c:v>316.90477709629505</c:v>
                </c:pt>
                <c:pt idx="46">
                  <c:v>320.34149209295975</c:v>
                </c:pt>
                <c:pt idx="47">
                  <c:v>318.62313459462734</c:v>
                </c:pt>
                <c:pt idx="48">
                  <c:v>319.48231334379358</c:v>
                </c:pt>
                <c:pt idx="49">
                  <c:v>312.54279267745136</c:v>
                </c:pt>
                <c:pt idx="50">
                  <c:v>317.43350248039729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3B-4E3B-8944-E86768DCB47E}"/>
            </c:ext>
          </c:extLst>
        </c:ser>
        <c:ser>
          <c:idx val="1"/>
          <c:order val="1"/>
          <c:tx>
            <c:strRef>
              <c:f>'care receipt'!$BO$2</c:f>
              <c:strCache>
                <c:ptCount val="1"/>
                <c:pt idx="0">
                  <c:v>45 to 64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'care receipt'!$P$4:$P$54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'care receipt'!$BO$4:$BO$54</c:f>
              <c:numCache>
                <c:formatCode>General</c:formatCode>
                <c:ptCount val="51"/>
                <c:pt idx="0">
                  <c:v>221.33766391981064</c:v>
                </c:pt>
                <c:pt idx="1">
                  <c:v>220.54457584365724</c:v>
                </c:pt>
                <c:pt idx="2">
                  <c:v>235.54715861755901</c:v>
                </c:pt>
                <c:pt idx="3">
                  <c:v>260.39725167036545</c:v>
                </c:pt>
                <c:pt idx="4">
                  <c:v>274.87110906016494</c:v>
                </c:pt>
                <c:pt idx="5">
                  <c:v>280.09227222817486</c:v>
                </c:pt>
                <c:pt idx="6">
                  <c:v>289.01451308490056</c:v>
                </c:pt>
                <c:pt idx="7">
                  <c:v>302.23264768745713</c:v>
                </c:pt>
                <c:pt idx="8">
                  <c:v>306.858994798352</c:v>
                </c:pt>
                <c:pt idx="9">
                  <c:v>300.31601817008647</c:v>
                </c:pt>
                <c:pt idx="10">
                  <c:v>298.72984201777967</c:v>
                </c:pt>
                <c:pt idx="11">
                  <c:v>295.95403375124278</c:v>
                </c:pt>
                <c:pt idx="12">
                  <c:v>293.9713135608593</c:v>
                </c:pt>
                <c:pt idx="13">
                  <c:v>290.6667799102201</c:v>
                </c:pt>
                <c:pt idx="14">
                  <c:v>290.86505192925853</c:v>
                </c:pt>
                <c:pt idx="15">
                  <c:v>287.75879029765764</c:v>
                </c:pt>
                <c:pt idx="16">
                  <c:v>288.882331738875</c:v>
                </c:pt>
                <c:pt idx="17">
                  <c:v>292.91386279265475</c:v>
                </c:pt>
                <c:pt idx="18">
                  <c:v>298.5315699987413</c:v>
                </c:pt>
                <c:pt idx="19">
                  <c:v>303.48837047470005</c:v>
                </c:pt>
                <c:pt idx="20">
                  <c:v>296.68103115438339</c:v>
                </c:pt>
                <c:pt idx="21">
                  <c:v>295.68967105919165</c:v>
                </c:pt>
                <c:pt idx="22">
                  <c:v>295.95403375124278</c:v>
                </c:pt>
                <c:pt idx="23">
                  <c:v>292.97995346566756</c:v>
                </c:pt>
                <c:pt idx="24">
                  <c:v>293.17822548470588</c:v>
                </c:pt>
                <c:pt idx="25">
                  <c:v>283.39680587881401</c:v>
                </c:pt>
                <c:pt idx="26">
                  <c:v>287.56051827861933</c:v>
                </c:pt>
                <c:pt idx="27">
                  <c:v>288.61796904682387</c:v>
                </c:pt>
                <c:pt idx="28">
                  <c:v>295.88794307823002</c:v>
                </c:pt>
                <c:pt idx="29">
                  <c:v>301.8361036493805</c:v>
                </c:pt>
                <c:pt idx="30">
                  <c:v>306.79290412533925</c:v>
                </c:pt>
                <c:pt idx="31">
                  <c:v>303.35618912867449</c:v>
                </c:pt>
                <c:pt idx="32">
                  <c:v>307.65208287450537</c:v>
                </c:pt>
                <c:pt idx="33">
                  <c:v>308.11471758559486</c:v>
                </c:pt>
                <c:pt idx="34">
                  <c:v>313.86460613770703</c:v>
                </c:pt>
                <c:pt idx="35">
                  <c:v>313.33588075360473</c:v>
                </c:pt>
                <c:pt idx="36">
                  <c:v>312.60888335046411</c:v>
                </c:pt>
                <c:pt idx="37">
                  <c:v>326.09138064507192</c:v>
                </c:pt>
                <c:pt idx="38">
                  <c:v>330.51945573692831</c:v>
                </c:pt>
                <c:pt idx="39">
                  <c:v>327.01665006725085</c:v>
                </c:pt>
                <c:pt idx="40">
                  <c:v>329.06546093064708</c:v>
                </c:pt>
                <c:pt idx="41">
                  <c:v>336.99634169218109</c:v>
                </c:pt>
                <c:pt idx="42">
                  <c:v>341.02787274596091</c:v>
                </c:pt>
                <c:pt idx="43">
                  <c:v>346.57948927903465</c:v>
                </c:pt>
                <c:pt idx="44">
                  <c:v>344.72895043467673</c:v>
                </c:pt>
                <c:pt idx="45">
                  <c:v>337.19461371121946</c:v>
                </c:pt>
                <c:pt idx="46">
                  <c:v>334.22053342564419</c:v>
                </c:pt>
                <c:pt idx="47">
                  <c:v>342.0853235141654</c:v>
                </c:pt>
                <c:pt idx="48">
                  <c:v>345.91858254890678</c:v>
                </c:pt>
                <c:pt idx="49">
                  <c:v>344.20022505057443</c:v>
                </c:pt>
                <c:pt idx="50">
                  <c:v>345.72031052986847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3B-4E3B-8944-E86768DCB47E}"/>
            </c:ext>
          </c:extLst>
        </c:ser>
        <c:ser>
          <c:idx val="2"/>
          <c:order val="2"/>
          <c:tx>
            <c:strRef>
              <c:f>'care receipt'!$BP$2</c:f>
              <c:strCache>
                <c:ptCount val="1"/>
                <c:pt idx="0">
                  <c:v>65 to 79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'care receipt'!$P$4:$P$54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'care receipt'!$BP$4:$BP$54</c:f>
              <c:numCache>
                <c:formatCode>General</c:formatCode>
                <c:ptCount val="51"/>
                <c:pt idx="0">
                  <c:v>1455.713163779561</c:v>
                </c:pt>
                <c:pt idx="1">
                  <c:v>1598.3368361411467</c:v>
                </c:pt>
                <c:pt idx="2">
                  <c:v>1740.8944178297202</c:v>
                </c:pt>
                <c:pt idx="3">
                  <c:v>1837.78334446646</c:v>
                </c:pt>
                <c:pt idx="4">
                  <c:v>1962.8268978066455</c:v>
                </c:pt>
                <c:pt idx="5">
                  <c:v>2053.8998452182609</c:v>
                </c:pt>
                <c:pt idx="6">
                  <c:v>2114.0423576598937</c:v>
                </c:pt>
                <c:pt idx="7">
                  <c:v>2136.5131864842397</c:v>
                </c:pt>
                <c:pt idx="8">
                  <c:v>2178.7451265394084</c:v>
                </c:pt>
                <c:pt idx="9">
                  <c:v>2202.4716781509974</c:v>
                </c:pt>
                <c:pt idx="10">
                  <c:v>2260.1027450181441</c:v>
                </c:pt>
                <c:pt idx="11">
                  <c:v>2313.5040088124729</c:v>
                </c:pt>
                <c:pt idx="12">
                  <c:v>2378.4050497110256</c:v>
                </c:pt>
                <c:pt idx="13">
                  <c:v>2423.2145260136926</c:v>
                </c:pt>
                <c:pt idx="14">
                  <c:v>2490.0321964296168</c:v>
                </c:pt>
                <c:pt idx="15">
                  <c:v>2539.6662918622169</c:v>
                </c:pt>
                <c:pt idx="16">
                  <c:v>2575.3552552891197</c:v>
                </c:pt>
                <c:pt idx="17">
                  <c:v>2615.4062031348658</c:v>
                </c:pt>
                <c:pt idx="18">
                  <c:v>2639.3971174385065</c:v>
                </c:pt>
                <c:pt idx="19">
                  <c:v>2642.56946974312</c:v>
                </c:pt>
                <c:pt idx="20">
                  <c:v>2641.5781096479282</c:v>
                </c:pt>
                <c:pt idx="21">
                  <c:v>2619.76818755371</c:v>
                </c:pt>
                <c:pt idx="22">
                  <c:v>2589.1682059487916</c:v>
                </c:pt>
                <c:pt idx="23">
                  <c:v>2556.7837761725277</c:v>
                </c:pt>
                <c:pt idx="24">
                  <c:v>2526.9768826437626</c:v>
                </c:pt>
                <c:pt idx="25">
                  <c:v>2493.7993647913454</c:v>
                </c:pt>
                <c:pt idx="26">
                  <c:v>2476.483608461996</c:v>
                </c:pt>
                <c:pt idx="27">
                  <c:v>2437.3579300384285</c:v>
                </c:pt>
                <c:pt idx="28">
                  <c:v>2404.9735002621646</c:v>
                </c:pt>
                <c:pt idx="29">
                  <c:v>2358.7761198262292</c:v>
                </c:pt>
                <c:pt idx="30">
                  <c:v>2327.7795941832342</c:v>
                </c:pt>
                <c:pt idx="31">
                  <c:v>2334.0582081194484</c:v>
                </c:pt>
                <c:pt idx="32">
                  <c:v>2348.267702817197</c:v>
                </c:pt>
                <c:pt idx="33">
                  <c:v>2357.652578385012</c:v>
                </c:pt>
                <c:pt idx="34">
                  <c:v>2390.1691895073013</c:v>
                </c:pt>
                <c:pt idx="35">
                  <c:v>2442.645183879451</c:v>
                </c:pt>
                <c:pt idx="36">
                  <c:v>2489.3712896994889</c:v>
                </c:pt>
                <c:pt idx="37">
                  <c:v>2529.0256935071588</c:v>
                </c:pt>
                <c:pt idx="38">
                  <c:v>2561.8727579945116</c:v>
                </c:pt>
                <c:pt idx="39">
                  <c:v>2569.7375480830328</c:v>
                </c:pt>
                <c:pt idx="40">
                  <c:v>2581.6999598983466</c:v>
                </c:pt>
                <c:pt idx="41">
                  <c:v>2613.6878456365334</c:v>
                </c:pt>
                <c:pt idx="42">
                  <c:v>2639.3971174385065</c:v>
                </c:pt>
                <c:pt idx="43">
                  <c:v>2653.8709748283063</c:v>
                </c:pt>
                <c:pt idx="44">
                  <c:v>2683.8100497030964</c:v>
                </c:pt>
                <c:pt idx="45">
                  <c:v>2699.9361739182154</c:v>
                </c:pt>
                <c:pt idx="46">
                  <c:v>2696.1029148834746</c:v>
                </c:pt>
                <c:pt idx="47">
                  <c:v>2713.1543085207727</c:v>
                </c:pt>
                <c:pt idx="48">
                  <c:v>2694.8471920962315</c:v>
                </c:pt>
                <c:pt idx="49">
                  <c:v>2693.5914693089885</c:v>
                </c:pt>
                <c:pt idx="50">
                  <c:v>2707.3383292956473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13B-4E3B-8944-E86768DCB47E}"/>
            </c:ext>
          </c:extLst>
        </c:ser>
        <c:ser>
          <c:idx val="3"/>
          <c:order val="3"/>
          <c:tx>
            <c:strRef>
              <c:f>'care receipt'!$BQ$2</c:f>
              <c:strCache>
                <c:ptCount val="1"/>
                <c:pt idx="0">
                  <c:v>80+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'care receipt'!$P$4:$P$54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'care receipt'!$BQ$4:$BQ$54</c:f>
              <c:numCache>
                <c:formatCode>General</c:formatCode>
                <c:ptCount val="51"/>
                <c:pt idx="0">
                  <c:v>1487.7671401907605</c:v>
                </c:pt>
                <c:pt idx="1">
                  <c:v>1561.9869659841161</c:v>
                </c:pt>
                <c:pt idx="2">
                  <c:v>1626.4253721715797</c:v>
                </c:pt>
                <c:pt idx="3">
                  <c:v>1724.3717495765241</c:v>
                </c:pt>
                <c:pt idx="4">
                  <c:v>1840.5591527329971</c:v>
                </c:pt>
                <c:pt idx="5">
                  <c:v>1942.4048798456959</c:v>
                </c:pt>
                <c:pt idx="6">
                  <c:v>2019.3344232325751</c:v>
                </c:pt>
                <c:pt idx="7">
                  <c:v>2132.5477461034725</c:v>
                </c:pt>
                <c:pt idx="8">
                  <c:v>2240.8703591714238</c:v>
                </c:pt>
                <c:pt idx="9">
                  <c:v>2301.6737783431849</c:v>
                </c:pt>
                <c:pt idx="10">
                  <c:v>2377.6780523078851</c:v>
                </c:pt>
                <c:pt idx="11">
                  <c:v>2436.3665699432368</c:v>
                </c:pt>
                <c:pt idx="12">
                  <c:v>2466.5039168370658</c:v>
                </c:pt>
                <c:pt idx="13">
                  <c:v>2505.5635045876206</c:v>
                </c:pt>
                <c:pt idx="14">
                  <c:v>2541.2524680145234</c:v>
                </c:pt>
                <c:pt idx="15">
                  <c:v>2587.1193950853949</c:v>
                </c:pt>
                <c:pt idx="16">
                  <c:v>2632.854140810241</c:v>
                </c:pt>
                <c:pt idx="17">
                  <c:v>2669.7327363513741</c:v>
                </c:pt>
                <c:pt idx="18">
                  <c:v>2719.8955571680763</c:v>
                </c:pt>
                <c:pt idx="19">
                  <c:v>2782.2851524921439</c:v>
                </c:pt>
                <c:pt idx="20">
                  <c:v>2848.7723695430036</c:v>
                </c:pt>
                <c:pt idx="21">
                  <c:v>2906.9982524672655</c:v>
                </c:pt>
                <c:pt idx="22">
                  <c:v>2989.677684406257</c:v>
                </c:pt>
                <c:pt idx="23">
                  <c:v>3039.7083238769337</c:v>
                </c:pt>
                <c:pt idx="24">
                  <c:v>3145.1229473323224</c:v>
                </c:pt>
                <c:pt idx="25">
                  <c:v>3221.4576746620869</c:v>
                </c:pt>
                <c:pt idx="26">
                  <c:v>3313.0593474578045</c:v>
                </c:pt>
                <c:pt idx="27">
                  <c:v>3390.5837069017994</c:v>
                </c:pt>
                <c:pt idx="28">
                  <c:v>3482.9123771006571</c:v>
                </c:pt>
                <c:pt idx="29">
                  <c:v>3544.2445216565202</c:v>
                </c:pt>
                <c:pt idx="30">
                  <c:v>3620.1166142751954</c:v>
                </c:pt>
                <c:pt idx="31">
                  <c:v>3681.8453028691347</c:v>
                </c:pt>
                <c:pt idx="32">
                  <c:v>3752.7605950118509</c:v>
                </c:pt>
                <c:pt idx="33">
                  <c:v>3791.5558200703545</c:v>
                </c:pt>
                <c:pt idx="34">
                  <c:v>3821.8253483102094</c:v>
                </c:pt>
                <c:pt idx="35">
                  <c:v>3834.5808482016764</c:v>
                </c:pt>
                <c:pt idx="36">
                  <c:v>3836.7618404110981</c:v>
                </c:pt>
                <c:pt idx="37">
                  <c:v>3818.3886333135447</c:v>
                </c:pt>
                <c:pt idx="38">
                  <c:v>3802.9234158285531</c:v>
                </c:pt>
                <c:pt idx="39">
                  <c:v>3795.0586257400323</c:v>
                </c:pt>
                <c:pt idx="40">
                  <c:v>3819.8426281198258</c:v>
                </c:pt>
                <c:pt idx="41">
                  <c:v>3808.2767603425887</c:v>
                </c:pt>
                <c:pt idx="42">
                  <c:v>3834.5808482016764</c:v>
                </c:pt>
                <c:pt idx="43">
                  <c:v>3857.1838583720482</c:v>
                </c:pt>
                <c:pt idx="44">
                  <c:v>3866.304371247812</c:v>
                </c:pt>
                <c:pt idx="45">
                  <c:v>3896.243446122603</c:v>
                </c:pt>
                <c:pt idx="46">
                  <c:v>3951.0326140502002</c:v>
                </c:pt>
                <c:pt idx="47">
                  <c:v>4006.548779380938</c:v>
                </c:pt>
                <c:pt idx="48">
                  <c:v>4062.9241234608417</c:v>
                </c:pt>
                <c:pt idx="49">
                  <c:v>4140.0519388667599</c:v>
                </c:pt>
                <c:pt idx="50">
                  <c:v>4227.754261954723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13B-4E3B-8944-E86768DCB4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49808"/>
        <c:axId val="51549328"/>
      </c:areaChart>
      <c:catAx>
        <c:axId val="51549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49328"/>
        <c:crosses val="autoZero"/>
        <c:auto val="1"/>
        <c:lblAlgn val="ctr"/>
        <c:lblOffset val="100"/>
        <c:noMultiLvlLbl val="0"/>
      </c:catAx>
      <c:valAx>
        <c:axId val="5154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people receiving social care ('000)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49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7900568678915133"/>
          <c:y val="5.6133712452610091E-2"/>
          <c:w val="0.43211067366579176"/>
          <c:h val="7.07553523604266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853435934144595"/>
          <c:y val="2.7777777777777776E-2"/>
          <c:w val="0.87479897399188733"/>
          <c:h val="0.80345654709827918"/>
        </c:manualLayout>
      </c:layout>
      <c:areaChart>
        <c:grouping val="stacked"/>
        <c:varyColors val="0"/>
        <c:ser>
          <c:idx val="0"/>
          <c:order val="0"/>
          <c:tx>
            <c:strRef>
              <c:f>'care receipt'!$DN$2</c:f>
              <c:strCache>
                <c:ptCount val="1"/>
                <c:pt idx="0">
                  <c:v>aged 65 to 79 formal care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numRef>
              <c:f>'care receipt'!$P$4:$P$54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'care receipt'!$DN$4:$DN$54</c:f>
              <c:numCache>
                <c:formatCode>General</c:formatCode>
                <c:ptCount val="51"/>
                <c:pt idx="0">
                  <c:v>2.0657869486787606</c:v>
                </c:pt>
                <c:pt idx="1">
                  <c:v>2.2378863006045928</c:v>
                </c:pt>
                <c:pt idx="2">
                  <c:v>2.5009642378147467</c:v>
                </c:pt>
                <c:pt idx="3">
                  <c:v>2.5659565318130371</c:v>
                </c:pt>
                <c:pt idx="4">
                  <c:v>2.8587977682584009</c:v>
                </c:pt>
                <c:pt idx="5">
                  <c:v>2.8327009874685642</c:v>
                </c:pt>
                <c:pt idx="6">
                  <c:v>2.9954302138114515</c:v>
                </c:pt>
                <c:pt idx="7">
                  <c:v>3.0799731450195189</c:v>
                </c:pt>
                <c:pt idx="8">
                  <c:v>3.0568720038017188</c:v>
                </c:pt>
                <c:pt idx="9">
                  <c:v>3.0357008167329496</c:v>
                </c:pt>
                <c:pt idx="10">
                  <c:v>3.3553350891424794</c:v>
                </c:pt>
                <c:pt idx="11">
                  <c:v>3.5226689841483214</c:v>
                </c:pt>
                <c:pt idx="12">
                  <c:v>3.81498659269938</c:v>
                </c:pt>
                <c:pt idx="13">
                  <c:v>3.6802553284992285</c:v>
                </c:pt>
                <c:pt idx="14">
                  <c:v>4.0209496922835131</c:v>
                </c:pt>
                <c:pt idx="15">
                  <c:v>4.0912736469429705</c:v>
                </c:pt>
                <c:pt idx="16">
                  <c:v>4.3328343877569342</c:v>
                </c:pt>
                <c:pt idx="17">
                  <c:v>4.6110394994418265</c:v>
                </c:pt>
                <c:pt idx="18">
                  <c:v>4.7776358573747011</c:v>
                </c:pt>
                <c:pt idx="19">
                  <c:v>4.725981342941318</c:v>
                </c:pt>
                <c:pt idx="20">
                  <c:v>5.0030969673340451</c:v>
                </c:pt>
                <c:pt idx="21">
                  <c:v>4.8768112478004539</c:v>
                </c:pt>
                <c:pt idx="22">
                  <c:v>5.2276484694428396</c:v>
                </c:pt>
                <c:pt idx="23">
                  <c:v>5.1506867612395189</c:v>
                </c:pt>
                <c:pt idx="24">
                  <c:v>5.3282346238744225</c:v>
                </c:pt>
                <c:pt idx="25">
                  <c:v>5.2438218719199954</c:v>
                </c:pt>
                <c:pt idx="26">
                  <c:v>5.3828474196922453</c:v>
                </c:pt>
                <c:pt idx="27">
                  <c:v>5.1954186695072488</c:v>
                </c:pt>
                <c:pt idx="28">
                  <c:v>5.365689332468432</c:v>
                </c:pt>
                <c:pt idx="29">
                  <c:v>5.3367992996927578</c:v>
                </c:pt>
                <c:pt idx="30">
                  <c:v>5.2558587228193723</c:v>
                </c:pt>
                <c:pt idx="31">
                  <c:v>5.6484257966902245</c:v>
                </c:pt>
                <c:pt idx="32">
                  <c:v>5.5886239504705406</c:v>
                </c:pt>
                <c:pt idx="33">
                  <c:v>5.6080797784948206</c:v>
                </c:pt>
                <c:pt idx="34">
                  <c:v>5.7807209920071552</c:v>
                </c:pt>
                <c:pt idx="35">
                  <c:v>6.0256329265711335</c:v>
                </c:pt>
                <c:pt idx="36">
                  <c:v>6.3572764756901874</c:v>
                </c:pt>
                <c:pt idx="37">
                  <c:v>6.4179991230560454</c:v>
                </c:pt>
                <c:pt idx="38">
                  <c:v>6.7311451041219668</c:v>
                </c:pt>
                <c:pt idx="39">
                  <c:v>6.8547282024529528</c:v>
                </c:pt>
                <c:pt idx="40">
                  <c:v>7.1672071651814342</c:v>
                </c:pt>
                <c:pt idx="41">
                  <c:v>7.3195730889435318</c:v>
                </c:pt>
                <c:pt idx="42">
                  <c:v>7.6265700563076919</c:v>
                </c:pt>
                <c:pt idx="43">
                  <c:v>7.5984933790324911</c:v>
                </c:pt>
                <c:pt idx="44">
                  <c:v>8.0634913741711873</c:v>
                </c:pt>
                <c:pt idx="45">
                  <c:v>8.3464728486700075</c:v>
                </c:pt>
                <c:pt idx="46">
                  <c:v>8.2926736234737159</c:v>
                </c:pt>
                <c:pt idx="47">
                  <c:v>8.5218751596054858</c:v>
                </c:pt>
                <c:pt idx="48">
                  <c:v>8.6364574049089402</c:v>
                </c:pt>
                <c:pt idx="49">
                  <c:v>8.9491103052675491</c:v>
                </c:pt>
                <c:pt idx="50">
                  <c:v>8.9780283102332739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93-4E88-B52F-0485641F9A48}"/>
            </c:ext>
          </c:extLst>
        </c:ser>
        <c:ser>
          <c:idx val="1"/>
          <c:order val="1"/>
          <c:tx>
            <c:strRef>
              <c:f>'care receipt'!$DO$2</c:f>
              <c:strCache>
                <c:ptCount val="1"/>
                <c:pt idx="0">
                  <c:v>aged 65 to 79 informal care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numRef>
              <c:f>'care receipt'!$P$4:$P$54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'care receipt'!$DO$4:$DO$54</c:f>
              <c:numCache>
                <c:formatCode>General</c:formatCode>
                <c:ptCount val="51"/>
                <c:pt idx="0">
                  <c:v>12.950951602274834</c:v>
                </c:pt>
                <c:pt idx="1">
                  <c:v>14.895378804091461</c:v>
                </c:pt>
                <c:pt idx="2">
                  <c:v>16.936048078689947</c:v>
                </c:pt>
                <c:pt idx="3">
                  <c:v>17.677840800195661</c:v>
                </c:pt>
                <c:pt idx="4">
                  <c:v>19.240241847662954</c:v>
                </c:pt>
                <c:pt idx="5">
                  <c:v>19.799950449639326</c:v>
                </c:pt>
                <c:pt idx="6">
                  <c:v>20.728470523831806</c:v>
                </c:pt>
                <c:pt idx="7">
                  <c:v>21.301915234191377</c:v>
                </c:pt>
                <c:pt idx="8">
                  <c:v>21.787144566013001</c:v>
                </c:pt>
                <c:pt idx="9">
                  <c:v>21.741566971247128</c:v>
                </c:pt>
                <c:pt idx="10">
                  <c:v>22.627284009324047</c:v>
                </c:pt>
                <c:pt idx="11">
                  <c:v>22.948098198467715</c:v>
                </c:pt>
                <c:pt idx="12">
                  <c:v>24.537374786292496</c:v>
                </c:pt>
                <c:pt idx="13">
                  <c:v>25.297358837396555</c:v>
                </c:pt>
                <c:pt idx="14">
                  <c:v>25.906622776644621</c:v>
                </c:pt>
                <c:pt idx="15">
                  <c:v>26.732714947615687</c:v>
                </c:pt>
                <c:pt idx="16">
                  <c:v>28.139478910829411</c:v>
                </c:pt>
                <c:pt idx="17">
                  <c:v>28.747243853592369</c:v>
                </c:pt>
                <c:pt idx="18">
                  <c:v>29.035217235022291</c:v>
                </c:pt>
                <c:pt idx="19">
                  <c:v>29.525804960304569</c:v>
                </c:pt>
                <c:pt idx="20">
                  <c:v>29.819100454373086</c:v>
                </c:pt>
                <c:pt idx="21">
                  <c:v>30.240316965948452</c:v>
                </c:pt>
                <c:pt idx="22">
                  <c:v>29.992038646582969</c:v>
                </c:pt>
                <c:pt idx="23">
                  <c:v>30.201602565602158</c:v>
                </c:pt>
                <c:pt idx="24">
                  <c:v>29.937810055479346</c:v>
                </c:pt>
                <c:pt idx="25">
                  <c:v>30.49517889992141</c:v>
                </c:pt>
                <c:pt idx="26">
                  <c:v>29.864427098385576</c:v>
                </c:pt>
                <c:pt idx="27">
                  <c:v>30.313925957610991</c:v>
                </c:pt>
                <c:pt idx="28">
                  <c:v>30.120729178787624</c:v>
                </c:pt>
                <c:pt idx="29">
                  <c:v>29.879841916164381</c:v>
                </c:pt>
                <c:pt idx="30">
                  <c:v>30.264113376189425</c:v>
                </c:pt>
                <c:pt idx="31">
                  <c:v>31.161515679481866</c:v>
                </c:pt>
                <c:pt idx="32">
                  <c:v>31.757043091712895</c:v>
                </c:pt>
                <c:pt idx="33">
                  <c:v>32.21415729759984</c:v>
                </c:pt>
                <c:pt idx="34">
                  <c:v>33.283484492434781</c:v>
                </c:pt>
                <c:pt idx="35">
                  <c:v>34.590812594156667</c:v>
                </c:pt>
                <c:pt idx="36">
                  <c:v>35.385263984957504</c:v>
                </c:pt>
                <c:pt idx="37">
                  <c:v>37.456146665178736</c:v>
                </c:pt>
                <c:pt idx="38">
                  <c:v>37.976936571589384</c:v>
                </c:pt>
                <c:pt idx="39">
                  <c:v>38.75041762785218</c:v>
                </c:pt>
                <c:pt idx="40">
                  <c:v>39.814622555953491</c:v>
                </c:pt>
                <c:pt idx="41">
                  <c:v>40.543151173581521</c:v>
                </c:pt>
                <c:pt idx="42">
                  <c:v>42.412044172907187</c:v>
                </c:pt>
                <c:pt idx="43">
                  <c:v>43.290387861791046</c:v>
                </c:pt>
                <c:pt idx="44">
                  <c:v>45.079947672453251</c:v>
                </c:pt>
                <c:pt idx="45">
                  <c:v>45.350391548216734</c:v>
                </c:pt>
                <c:pt idx="46">
                  <c:v>46.0234893319153</c:v>
                </c:pt>
                <c:pt idx="47">
                  <c:v>46.026450408711206</c:v>
                </c:pt>
                <c:pt idx="48">
                  <c:v>47.074290990441227</c:v>
                </c:pt>
                <c:pt idx="49">
                  <c:v>48.795944790678917</c:v>
                </c:pt>
                <c:pt idx="50">
                  <c:v>48.928237879579484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93-4E88-B52F-0485641F9A48}"/>
            </c:ext>
          </c:extLst>
        </c:ser>
        <c:ser>
          <c:idx val="2"/>
          <c:order val="2"/>
          <c:tx>
            <c:strRef>
              <c:f>'care receipt'!$DP$2</c:f>
              <c:strCache>
                <c:ptCount val="1"/>
                <c:pt idx="0">
                  <c:v>aged 80+ formal care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cat>
            <c:numRef>
              <c:f>'care receipt'!$P$4:$P$54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'care receipt'!$DP$4:$DP$54</c:f>
              <c:numCache>
                <c:formatCode>General</c:formatCode>
                <c:ptCount val="51"/>
                <c:pt idx="0">
                  <c:v>3.3527070994434647</c:v>
                </c:pt>
                <c:pt idx="1">
                  <c:v>3.2535111590912673</c:v>
                </c:pt>
                <c:pt idx="2">
                  <c:v>3.4977175896885822</c:v>
                </c:pt>
                <c:pt idx="3">
                  <c:v>3.4672517703535712</c:v>
                </c:pt>
                <c:pt idx="4">
                  <c:v>3.6545074521948018</c:v>
                </c:pt>
                <c:pt idx="5">
                  <c:v>3.8214372253046149</c:v>
                </c:pt>
                <c:pt idx="6">
                  <c:v>4.0446806387044854</c:v>
                </c:pt>
                <c:pt idx="7">
                  <c:v>4.0842808351435345</c:v>
                </c:pt>
                <c:pt idx="8">
                  <c:v>4.3101842224910234</c:v>
                </c:pt>
                <c:pt idx="9">
                  <c:v>4.4662279447553637</c:v>
                </c:pt>
                <c:pt idx="10">
                  <c:v>4.6781328627538805</c:v>
                </c:pt>
                <c:pt idx="11">
                  <c:v>4.7990289466062981</c:v>
                </c:pt>
                <c:pt idx="12">
                  <c:v>4.9530768944809394</c:v>
                </c:pt>
                <c:pt idx="13">
                  <c:v>4.9974165388851146</c:v>
                </c:pt>
                <c:pt idx="14">
                  <c:v>5.1929377711477827</c:v>
                </c:pt>
                <c:pt idx="15">
                  <c:v>5.2463638645181856</c:v>
                </c:pt>
                <c:pt idx="16">
                  <c:v>5.5910181654291309</c:v>
                </c:pt>
                <c:pt idx="17">
                  <c:v>5.7979756105441576</c:v>
                </c:pt>
                <c:pt idx="18">
                  <c:v>6.0829830882073042</c:v>
                </c:pt>
                <c:pt idx="19">
                  <c:v>6.2966618010725375</c:v>
                </c:pt>
                <c:pt idx="20">
                  <c:v>6.5085747608344526</c:v>
                </c:pt>
                <c:pt idx="21">
                  <c:v>6.9080316089664837</c:v>
                </c:pt>
                <c:pt idx="22">
                  <c:v>7.4157557042782889</c:v>
                </c:pt>
                <c:pt idx="23">
                  <c:v>7.5127443490157439</c:v>
                </c:pt>
                <c:pt idx="24">
                  <c:v>8.1229764314331838</c:v>
                </c:pt>
                <c:pt idx="25">
                  <c:v>8.4509747677002043</c:v>
                </c:pt>
                <c:pt idx="26">
                  <c:v>8.7684182701102582</c:v>
                </c:pt>
                <c:pt idx="27">
                  <c:v>9.3219367437527492</c:v>
                </c:pt>
                <c:pt idx="28">
                  <c:v>9.8965348622001628</c:v>
                </c:pt>
                <c:pt idx="29">
                  <c:v>10.335024345296167</c:v>
                </c:pt>
                <c:pt idx="30">
                  <c:v>10.825365809396819</c:v>
                </c:pt>
                <c:pt idx="31">
                  <c:v>11.268459096186428</c:v>
                </c:pt>
                <c:pt idx="32">
                  <c:v>11.556896494517654</c:v>
                </c:pt>
                <c:pt idx="33">
                  <c:v>11.876617325092708</c:v>
                </c:pt>
                <c:pt idx="34">
                  <c:v>12.519311908412714</c:v>
                </c:pt>
                <c:pt idx="35">
                  <c:v>12.624105930987396</c:v>
                </c:pt>
                <c:pt idx="36">
                  <c:v>13.358291599047876</c:v>
                </c:pt>
                <c:pt idx="37">
                  <c:v>13.341487292412994</c:v>
                </c:pt>
                <c:pt idx="38">
                  <c:v>13.581570655639537</c:v>
                </c:pt>
                <c:pt idx="39">
                  <c:v>13.685505574970129</c:v>
                </c:pt>
                <c:pt idx="40">
                  <c:v>13.996417297949142</c:v>
                </c:pt>
                <c:pt idx="41">
                  <c:v>14.403108976874435</c:v>
                </c:pt>
                <c:pt idx="42">
                  <c:v>14.960346087202895</c:v>
                </c:pt>
                <c:pt idx="43">
                  <c:v>15.103563729727002</c:v>
                </c:pt>
                <c:pt idx="44">
                  <c:v>15.584085512485141</c:v>
                </c:pt>
                <c:pt idx="45">
                  <c:v>15.724497634877725</c:v>
                </c:pt>
                <c:pt idx="46">
                  <c:v>16.186987192818695</c:v>
                </c:pt>
                <c:pt idx="47">
                  <c:v>16.671648555792903</c:v>
                </c:pt>
                <c:pt idx="48">
                  <c:v>17.746878968231389</c:v>
                </c:pt>
                <c:pt idx="49">
                  <c:v>18.27504556469745</c:v>
                </c:pt>
                <c:pt idx="50">
                  <c:v>19.238497546597721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93-4E88-B52F-0485641F9A48}"/>
            </c:ext>
          </c:extLst>
        </c:ser>
        <c:ser>
          <c:idx val="3"/>
          <c:order val="3"/>
          <c:tx>
            <c:strRef>
              <c:f>'care receipt'!$DQ$2</c:f>
              <c:strCache>
                <c:ptCount val="1"/>
                <c:pt idx="0">
                  <c:v>aged 80+ informal care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f>'care receipt'!$P$4:$P$54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'care receipt'!$DQ$4:$DQ$54</c:f>
              <c:numCache>
                <c:formatCode>General</c:formatCode>
                <c:ptCount val="51"/>
                <c:pt idx="0">
                  <c:v>9.8117003599451103</c:v>
                </c:pt>
                <c:pt idx="1">
                  <c:v>11.161173778455733</c:v>
                </c:pt>
                <c:pt idx="2">
                  <c:v>12.629259682108396</c:v>
                </c:pt>
                <c:pt idx="3">
                  <c:v>13.590933316985669</c:v>
                </c:pt>
                <c:pt idx="4">
                  <c:v>14.85435737187496</c:v>
                </c:pt>
                <c:pt idx="5">
                  <c:v>16.180237279383924</c:v>
                </c:pt>
                <c:pt idx="6">
                  <c:v>17.20998182485139</c:v>
                </c:pt>
                <c:pt idx="7">
                  <c:v>18.233464414766903</c:v>
                </c:pt>
                <c:pt idx="8">
                  <c:v>19.541416727829887</c:v>
                </c:pt>
                <c:pt idx="9">
                  <c:v>20.057349345014714</c:v>
                </c:pt>
                <c:pt idx="10">
                  <c:v>21.414433743218797</c:v>
                </c:pt>
                <c:pt idx="11">
                  <c:v>21.829310428829491</c:v>
                </c:pt>
                <c:pt idx="12">
                  <c:v>22.533672442973565</c:v>
                </c:pt>
                <c:pt idx="13">
                  <c:v>23.170648501568177</c:v>
                </c:pt>
                <c:pt idx="14">
                  <c:v>24.065238075887141</c:v>
                </c:pt>
                <c:pt idx="15">
                  <c:v>24.866801452863676</c:v>
                </c:pt>
                <c:pt idx="16">
                  <c:v>25.388644882786188</c:v>
                </c:pt>
                <c:pt idx="17">
                  <c:v>26.309040754460284</c:v>
                </c:pt>
                <c:pt idx="18">
                  <c:v>26.979599162195118</c:v>
                </c:pt>
                <c:pt idx="19">
                  <c:v>27.868140531844716</c:v>
                </c:pt>
                <c:pt idx="20">
                  <c:v>28.550037964635901</c:v>
                </c:pt>
                <c:pt idx="21">
                  <c:v>29.961151322549249</c:v>
                </c:pt>
                <c:pt idx="22">
                  <c:v>31.02491762722817</c:v>
                </c:pt>
                <c:pt idx="23">
                  <c:v>31.994596500783938</c:v>
                </c:pt>
                <c:pt idx="24">
                  <c:v>33.641718820673475</c:v>
                </c:pt>
                <c:pt idx="25">
                  <c:v>34.499769859908106</c:v>
                </c:pt>
                <c:pt idx="26">
                  <c:v>36.024810703680295</c:v>
                </c:pt>
                <c:pt idx="27">
                  <c:v>37.675880742953282</c:v>
                </c:pt>
                <c:pt idx="28">
                  <c:v>38.64885565388289</c:v>
                </c:pt>
                <c:pt idx="29">
                  <c:v>39.702010042612066</c:v>
                </c:pt>
                <c:pt idx="30">
                  <c:v>40.984848844605779</c:v>
                </c:pt>
                <c:pt idx="31">
                  <c:v>42.366969373060478</c:v>
                </c:pt>
                <c:pt idx="32">
                  <c:v>43.474536551499007</c:v>
                </c:pt>
                <c:pt idx="33">
                  <c:v>44.82306687253444</c:v>
                </c:pt>
                <c:pt idx="34">
                  <c:v>45.137340442825462</c:v>
                </c:pt>
                <c:pt idx="35">
                  <c:v>46.428587255331671</c:v>
                </c:pt>
                <c:pt idx="36">
                  <c:v>46.907606443531961</c:v>
                </c:pt>
                <c:pt idx="37">
                  <c:v>47.532674288039466</c:v>
                </c:pt>
                <c:pt idx="38">
                  <c:v>47.696618194314425</c:v>
                </c:pt>
                <c:pt idx="39">
                  <c:v>48.156561405786185</c:v>
                </c:pt>
                <c:pt idx="40">
                  <c:v>49.223674633368006</c:v>
                </c:pt>
                <c:pt idx="41">
                  <c:v>50.39366660609781</c:v>
                </c:pt>
                <c:pt idx="42">
                  <c:v>50.833950249134659</c:v>
                </c:pt>
                <c:pt idx="43">
                  <c:v>52.294899264119778</c:v>
                </c:pt>
                <c:pt idx="44">
                  <c:v>53.11759081785349</c:v>
                </c:pt>
                <c:pt idx="45">
                  <c:v>54.338676042847823</c:v>
                </c:pt>
                <c:pt idx="46">
                  <c:v>56.644122334126394</c:v>
                </c:pt>
                <c:pt idx="47">
                  <c:v>58.029856711952704</c:v>
                </c:pt>
                <c:pt idx="48">
                  <c:v>59.420951631238708</c:v>
                </c:pt>
                <c:pt idx="49">
                  <c:v>62.603201823110425</c:v>
                </c:pt>
                <c:pt idx="50">
                  <c:v>65.066461686161944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993-4E88-B52F-0485641F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49808"/>
        <c:axId val="51549328"/>
      </c:areaChart>
      <c:catAx>
        <c:axId val="51549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49328"/>
        <c:crosses val="autoZero"/>
        <c:auto val="1"/>
        <c:lblAlgn val="ctr"/>
        <c:lblOffset val="100"/>
        <c:noMultiLvlLbl val="0"/>
      </c:catAx>
      <c:valAx>
        <c:axId val="5154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value of social care received annually (£Bn)</a:t>
                </a:r>
              </a:p>
            </c:rich>
          </c:tx>
          <c:layout>
            <c:manualLayout>
              <c:xMode val="edge"/>
              <c:yMode val="edge"/>
              <c:x val="5.7712956335003599E-3"/>
              <c:y val="6.9788348678615386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49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506621331424484"/>
          <c:y val="4.3555113597346137E-2"/>
          <c:w val="0.54208303507516109"/>
          <c:h val="0.307129481429831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2615923009624"/>
          <c:y val="2.7777777777777776E-2"/>
          <c:w val="0.85207174103237082"/>
          <c:h val="0.80345654709827918"/>
        </c:manualLayout>
      </c:layout>
      <c:areaChart>
        <c:grouping val="stacked"/>
        <c:varyColors val="0"/>
        <c:ser>
          <c:idx val="0"/>
          <c:order val="0"/>
          <c:tx>
            <c:strRef>
              <c:f>'care receipt'!$DR$2</c:f>
              <c:strCache>
                <c:ptCount val="1"/>
                <c:pt idx="0">
                  <c:v>formal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numRef>
              <c:f>'care receipt'!$P$4:$P$54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'care receipt'!$DR$4:$DR$54</c:f>
              <c:numCache>
                <c:formatCode>General</c:formatCode>
                <c:ptCount val="51"/>
                <c:pt idx="0">
                  <c:v>5.4184940481222252</c:v>
                </c:pt>
                <c:pt idx="1">
                  <c:v>5.4913974596958601</c:v>
                </c:pt>
                <c:pt idx="2">
                  <c:v>5.9986818275033293</c:v>
                </c:pt>
                <c:pt idx="3">
                  <c:v>6.0332083021666083</c:v>
                </c:pt>
                <c:pt idx="4">
                  <c:v>6.5133052204532031</c:v>
                </c:pt>
                <c:pt idx="5">
                  <c:v>6.6541382127731792</c:v>
                </c:pt>
                <c:pt idx="6">
                  <c:v>7.0401108525159373</c:v>
                </c:pt>
                <c:pt idx="7">
                  <c:v>7.1642539801630534</c:v>
                </c:pt>
                <c:pt idx="8">
                  <c:v>7.3670562262927426</c:v>
                </c:pt>
                <c:pt idx="9">
                  <c:v>7.5019287614883137</c:v>
                </c:pt>
                <c:pt idx="10">
                  <c:v>8.033467951896359</c:v>
                </c:pt>
                <c:pt idx="11">
                  <c:v>8.3216979307546204</c:v>
                </c:pt>
                <c:pt idx="12">
                  <c:v>8.7680634871803189</c:v>
                </c:pt>
                <c:pt idx="13">
                  <c:v>8.677671867384344</c:v>
                </c:pt>
                <c:pt idx="14">
                  <c:v>9.2138874634312948</c:v>
                </c:pt>
                <c:pt idx="15">
                  <c:v>9.3376375114611569</c:v>
                </c:pt>
                <c:pt idx="16">
                  <c:v>9.923852553186066</c:v>
                </c:pt>
                <c:pt idx="17">
                  <c:v>10.409015109985983</c:v>
                </c:pt>
                <c:pt idx="18">
                  <c:v>10.860618945582004</c:v>
                </c:pt>
                <c:pt idx="19">
                  <c:v>11.022643144013855</c:v>
                </c:pt>
                <c:pt idx="20">
                  <c:v>11.511671728168498</c:v>
                </c:pt>
                <c:pt idx="21">
                  <c:v>11.784842856766938</c:v>
                </c:pt>
                <c:pt idx="22">
                  <c:v>12.643404173721128</c:v>
                </c:pt>
                <c:pt idx="23">
                  <c:v>12.663431110255264</c:v>
                </c:pt>
                <c:pt idx="24">
                  <c:v>13.451211055307606</c:v>
                </c:pt>
                <c:pt idx="25">
                  <c:v>13.694796639620201</c:v>
                </c:pt>
                <c:pt idx="26">
                  <c:v>14.151265689802504</c:v>
                </c:pt>
                <c:pt idx="27">
                  <c:v>14.517355413259999</c:v>
                </c:pt>
                <c:pt idx="28">
                  <c:v>15.262224194668594</c:v>
                </c:pt>
                <c:pt idx="29">
                  <c:v>15.671823644988926</c:v>
                </c:pt>
                <c:pt idx="30">
                  <c:v>16.08122453221619</c:v>
                </c:pt>
                <c:pt idx="31">
                  <c:v>16.916884892876652</c:v>
                </c:pt>
                <c:pt idx="32">
                  <c:v>17.145520444988193</c:v>
                </c:pt>
                <c:pt idx="33">
                  <c:v>17.484697103587528</c:v>
                </c:pt>
                <c:pt idx="34">
                  <c:v>18.300032900419868</c:v>
                </c:pt>
                <c:pt idx="35">
                  <c:v>18.649738857558528</c:v>
                </c:pt>
                <c:pt idx="36">
                  <c:v>19.715568074738062</c:v>
                </c:pt>
                <c:pt idx="37">
                  <c:v>19.759486415469041</c:v>
                </c:pt>
                <c:pt idx="38">
                  <c:v>20.312715759761502</c:v>
                </c:pt>
                <c:pt idx="39">
                  <c:v>20.540233777423083</c:v>
                </c:pt>
                <c:pt idx="40">
                  <c:v>21.163624463130574</c:v>
                </c:pt>
                <c:pt idx="41">
                  <c:v>21.722682065817967</c:v>
                </c:pt>
                <c:pt idx="42">
                  <c:v>22.586916143510585</c:v>
                </c:pt>
                <c:pt idx="43">
                  <c:v>22.702057108759494</c:v>
                </c:pt>
                <c:pt idx="44">
                  <c:v>23.647576886656328</c:v>
                </c:pt>
                <c:pt idx="45">
                  <c:v>24.070970483547732</c:v>
                </c:pt>
                <c:pt idx="46">
                  <c:v>24.479660816292409</c:v>
                </c:pt>
                <c:pt idx="47">
                  <c:v>25.193523715398388</c:v>
                </c:pt>
                <c:pt idx="48">
                  <c:v>26.383336373140331</c:v>
                </c:pt>
                <c:pt idx="49">
                  <c:v>27.224155869964999</c:v>
                </c:pt>
                <c:pt idx="50">
                  <c:v>28.216525856830994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1C-440A-99F2-60301090FF9B}"/>
            </c:ext>
          </c:extLst>
        </c:ser>
        <c:ser>
          <c:idx val="1"/>
          <c:order val="1"/>
          <c:tx>
            <c:strRef>
              <c:f>'care receipt'!$DS$2</c:f>
              <c:strCache>
                <c:ptCount val="1"/>
                <c:pt idx="0">
                  <c:v>informal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numRef>
              <c:f>'care receipt'!$P$4:$P$54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'care receipt'!$DS$4:$DS$54</c:f>
              <c:numCache>
                <c:formatCode>General</c:formatCode>
                <c:ptCount val="51"/>
                <c:pt idx="0">
                  <c:v>33.873543269397643</c:v>
                </c:pt>
                <c:pt idx="1">
                  <c:v>38.258421575323403</c:v>
                </c:pt>
                <c:pt idx="2">
                  <c:v>44.038564049711638</c:v>
                </c:pt>
                <c:pt idx="3">
                  <c:v>47.379209591023375</c:v>
                </c:pt>
                <c:pt idx="4">
                  <c:v>51.833160839413971</c:v>
                </c:pt>
                <c:pt idx="5">
                  <c:v>54.631952269997761</c:v>
                </c:pt>
                <c:pt idx="6">
                  <c:v>57.157164006647932</c:v>
                </c:pt>
                <c:pt idx="7">
                  <c:v>60.351249241679128</c:v>
                </c:pt>
                <c:pt idx="8">
                  <c:v>62.805028490588924</c:v>
                </c:pt>
                <c:pt idx="9">
                  <c:v>63.541947401626132</c:v>
                </c:pt>
                <c:pt idx="10">
                  <c:v>66.248025554695474</c:v>
                </c:pt>
                <c:pt idx="11">
                  <c:v>67.02525900699014</c:v>
                </c:pt>
                <c:pt idx="12">
                  <c:v>70.211076117670643</c:v>
                </c:pt>
                <c:pt idx="13">
                  <c:v>71.107900793404482</c:v>
                </c:pt>
                <c:pt idx="14">
                  <c:v>73.902479630511962</c:v>
                </c:pt>
                <c:pt idx="15">
                  <c:v>75.990937163307095</c:v>
                </c:pt>
                <c:pt idx="16">
                  <c:v>77.73406921870216</c:v>
                </c:pt>
                <c:pt idx="17">
                  <c:v>79.867580678233637</c:v>
                </c:pt>
                <c:pt idx="18">
                  <c:v>81.616778608304983</c:v>
                </c:pt>
                <c:pt idx="19">
                  <c:v>83.109385587924237</c:v>
                </c:pt>
                <c:pt idx="20">
                  <c:v>84.94165945351827</c:v>
                </c:pt>
                <c:pt idx="21">
                  <c:v>86.67445429296319</c:v>
                </c:pt>
                <c:pt idx="22">
                  <c:v>88.282204772965414</c:v>
                </c:pt>
                <c:pt idx="23">
                  <c:v>89.996390066677407</c:v>
                </c:pt>
                <c:pt idx="24">
                  <c:v>92.90842175116272</c:v>
                </c:pt>
                <c:pt idx="25">
                  <c:v>93.750310161584366</c:v>
                </c:pt>
                <c:pt idx="26">
                  <c:v>96.121223171420752</c:v>
                </c:pt>
                <c:pt idx="27">
                  <c:v>98.483537576675843</c:v>
                </c:pt>
                <c:pt idx="28">
                  <c:v>99.519176791771883</c:v>
                </c:pt>
                <c:pt idx="29">
                  <c:v>100.77798576333416</c:v>
                </c:pt>
                <c:pt idx="30">
                  <c:v>104.33892692889029</c:v>
                </c:pt>
                <c:pt idx="31">
                  <c:v>107.26585749088869</c:v>
                </c:pt>
                <c:pt idx="32">
                  <c:v>109.87952670326209</c:v>
                </c:pt>
                <c:pt idx="33">
                  <c:v>111.03309121180521</c:v>
                </c:pt>
                <c:pt idx="34">
                  <c:v>113.13942980576005</c:v>
                </c:pt>
                <c:pt idx="35">
                  <c:v>116.98130999526731</c:v>
                </c:pt>
                <c:pt idx="36">
                  <c:v>119.43319542516045</c:v>
                </c:pt>
                <c:pt idx="37">
                  <c:v>122.88085537358205</c:v>
                </c:pt>
                <c:pt idx="38">
                  <c:v>124.18606352766015</c:v>
                </c:pt>
                <c:pt idx="39">
                  <c:v>125.67879496310897</c:v>
                </c:pt>
                <c:pt idx="40">
                  <c:v>129.52068396621132</c:v>
                </c:pt>
                <c:pt idx="41">
                  <c:v>132.55788367392714</c:v>
                </c:pt>
                <c:pt idx="42">
                  <c:v>133.5642543995173</c:v>
                </c:pt>
                <c:pt idx="43">
                  <c:v>138.36356890885449</c:v>
                </c:pt>
                <c:pt idx="44">
                  <c:v>141.67360919089799</c:v>
                </c:pt>
                <c:pt idx="45">
                  <c:v>144.61819821297058</c:v>
                </c:pt>
                <c:pt idx="46">
                  <c:v>148.00774708580619</c:v>
                </c:pt>
                <c:pt idx="47">
                  <c:v>150.311229781538</c:v>
                </c:pt>
                <c:pt idx="48">
                  <c:v>153.66750279024009</c:v>
                </c:pt>
                <c:pt idx="49">
                  <c:v>159.45761594423041</c:v>
                </c:pt>
                <c:pt idx="50">
                  <c:v>163.67293856561403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1C-440A-99F2-60301090FF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49808"/>
        <c:axId val="51549328"/>
      </c:areaChart>
      <c:catAx>
        <c:axId val="51549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49328"/>
        <c:crosses val="autoZero"/>
        <c:auto val="1"/>
        <c:lblAlgn val="ctr"/>
        <c:lblOffset val="100"/>
        <c:noMultiLvlLbl val="0"/>
      </c:catAx>
      <c:valAx>
        <c:axId val="5154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value of social care received annually</a:t>
                </a:r>
                <a:r>
                  <a:rPr lang="en-GB" baseline="0"/>
                  <a:t> </a:t>
                </a:r>
                <a:r>
                  <a:rPr lang="en-GB"/>
                  <a:t>(£2024Bn)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49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7900568678915133"/>
          <c:y val="5.6133712452610091E-2"/>
          <c:w val="0.43211067366579176"/>
          <c:h val="7.07553523604266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2615923009624"/>
          <c:y val="2.7777777777777776E-2"/>
          <c:w val="0.85207174103237082"/>
          <c:h val="0.80345654709827918"/>
        </c:manualLayout>
      </c:layout>
      <c:areaChart>
        <c:grouping val="stacked"/>
        <c:varyColors val="0"/>
        <c:ser>
          <c:idx val="0"/>
          <c:order val="0"/>
          <c:tx>
            <c:strRef>
              <c:f>'care receipt'!$EL$2</c:f>
              <c:strCache>
                <c:ptCount val="1"/>
                <c:pt idx="0">
                  <c:v>18 to 44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numRef>
              <c:f>'care receipt'!$P$4:$P$54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'care receipt'!$EL$4:$EL$54</c:f>
              <c:numCache>
                <c:formatCode>General</c:formatCode>
                <c:ptCount val="51"/>
                <c:pt idx="0">
                  <c:v>23.390017904608044</c:v>
                </c:pt>
                <c:pt idx="1">
                  <c:v>23.265503076651964</c:v>
                </c:pt>
                <c:pt idx="2">
                  <c:v>23.468137080109155</c:v>
                </c:pt>
                <c:pt idx="3">
                  <c:v>23.757680318578156</c:v>
                </c:pt>
                <c:pt idx="4">
                  <c:v>24.063019227897215</c:v>
                </c:pt>
                <c:pt idx="5">
                  <c:v>23.222874592558718</c:v>
                </c:pt>
                <c:pt idx="6">
                  <c:v>23.2543337529128</c:v>
                </c:pt>
                <c:pt idx="7">
                  <c:v>23.315930260160719</c:v>
                </c:pt>
                <c:pt idx="8">
                  <c:v>23.394776433064969</c:v>
                </c:pt>
                <c:pt idx="9">
                  <c:v>23.480231673270495</c:v>
                </c:pt>
                <c:pt idx="10">
                  <c:v>23.578045869329415</c:v>
                </c:pt>
                <c:pt idx="11">
                  <c:v>23.673480801159872</c:v>
                </c:pt>
                <c:pt idx="12">
                  <c:v>23.72311489659247</c:v>
                </c:pt>
                <c:pt idx="13">
                  <c:v>23.721594811113178</c:v>
                </c:pt>
                <c:pt idx="14">
                  <c:v>23.762174484343028</c:v>
                </c:pt>
                <c:pt idx="15">
                  <c:v>23.749286803105537</c:v>
                </c:pt>
                <c:pt idx="16">
                  <c:v>23.711945572853313</c:v>
                </c:pt>
                <c:pt idx="17">
                  <c:v>23.638651016482136</c:v>
                </c:pt>
                <c:pt idx="18">
                  <c:v>23.607654490839142</c:v>
                </c:pt>
                <c:pt idx="19">
                  <c:v>23.599723610077607</c:v>
                </c:pt>
                <c:pt idx="20">
                  <c:v>23.551543509451289</c:v>
                </c:pt>
                <c:pt idx="21">
                  <c:v>23.527750867166688</c:v>
                </c:pt>
                <c:pt idx="22">
                  <c:v>23.505610491707404</c:v>
                </c:pt>
                <c:pt idx="23">
                  <c:v>23.520018258424187</c:v>
                </c:pt>
                <c:pt idx="24">
                  <c:v>23.619682993327469</c:v>
                </c:pt>
                <c:pt idx="25">
                  <c:v>23.66244365876674</c:v>
                </c:pt>
                <c:pt idx="26">
                  <c:v>23.626292060628746</c:v>
                </c:pt>
                <c:pt idx="27">
                  <c:v>23.631843677161822</c:v>
                </c:pt>
                <c:pt idx="28">
                  <c:v>23.620145628038557</c:v>
                </c:pt>
                <c:pt idx="29">
                  <c:v>23.592784089411268</c:v>
                </c:pt>
                <c:pt idx="30">
                  <c:v>23.543414356670716</c:v>
                </c:pt>
                <c:pt idx="31">
                  <c:v>23.521075709192395</c:v>
                </c:pt>
                <c:pt idx="32">
                  <c:v>23.450226507722689</c:v>
                </c:pt>
                <c:pt idx="33">
                  <c:v>23.409580743819831</c:v>
                </c:pt>
                <c:pt idx="34">
                  <c:v>23.346331969746597</c:v>
                </c:pt>
                <c:pt idx="35">
                  <c:v>23.31930088448437</c:v>
                </c:pt>
                <c:pt idx="36">
                  <c:v>23.295838695564829</c:v>
                </c:pt>
                <c:pt idx="37">
                  <c:v>23.273698320105549</c:v>
                </c:pt>
                <c:pt idx="38">
                  <c:v>23.256448654449212</c:v>
                </c:pt>
                <c:pt idx="39">
                  <c:v>23.232854284183649</c:v>
                </c:pt>
                <c:pt idx="40">
                  <c:v>23.23477091370102</c:v>
                </c:pt>
                <c:pt idx="41">
                  <c:v>23.225914763517306</c:v>
                </c:pt>
                <c:pt idx="42">
                  <c:v>23.253078030125558</c:v>
                </c:pt>
                <c:pt idx="43">
                  <c:v>23.269865061070806</c:v>
                </c:pt>
                <c:pt idx="44">
                  <c:v>23.272244325299265</c:v>
                </c:pt>
                <c:pt idx="45">
                  <c:v>23.309255102186427</c:v>
                </c:pt>
                <c:pt idx="46">
                  <c:v>23.348579052629031</c:v>
                </c:pt>
                <c:pt idx="47">
                  <c:v>23.360871917809408</c:v>
                </c:pt>
                <c:pt idx="48">
                  <c:v>23.422468425057321</c:v>
                </c:pt>
                <c:pt idx="49">
                  <c:v>23.452539681278139</c:v>
                </c:pt>
                <c:pt idx="50">
                  <c:v>23.462056738191979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67-40F2-93B3-A7DBB93B2E98}"/>
            </c:ext>
          </c:extLst>
        </c:ser>
        <c:ser>
          <c:idx val="1"/>
          <c:order val="1"/>
          <c:tx>
            <c:strRef>
              <c:f>'care receipt'!$EM$2</c:f>
              <c:strCache>
                <c:ptCount val="1"/>
                <c:pt idx="0">
                  <c:v>45 to 64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numRef>
              <c:f>'care receipt'!$P$4:$P$54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'care receipt'!$EM$4:$EM$54</c:f>
              <c:numCache>
                <c:formatCode>General</c:formatCode>
                <c:ptCount val="51"/>
                <c:pt idx="0">
                  <c:v>17.330891093469102</c:v>
                </c:pt>
                <c:pt idx="1">
                  <c:v>17.332939904332498</c:v>
                </c:pt>
                <c:pt idx="2">
                  <c:v>17.361226712381971</c:v>
                </c:pt>
                <c:pt idx="3">
                  <c:v>17.327652650491476</c:v>
                </c:pt>
                <c:pt idx="4">
                  <c:v>17.511318630794001</c:v>
                </c:pt>
                <c:pt idx="5">
                  <c:v>17.333534720389615</c:v>
                </c:pt>
                <c:pt idx="6">
                  <c:v>17.341333419805125</c:v>
                </c:pt>
                <c:pt idx="7">
                  <c:v>17.325736020974109</c:v>
                </c:pt>
                <c:pt idx="8">
                  <c:v>17.293285500524831</c:v>
                </c:pt>
                <c:pt idx="9">
                  <c:v>17.237835425867104</c:v>
                </c:pt>
                <c:pt idx="10">
                  <c:v>17.203864819938534</c:v>
                </c:pt>
                <c:pt idx="11">
                  <c:v>17.170356848721053</c:v>
                </c:pt>
                <c:pt idx="12">
                  <c:v>17.140549955192288</c:v>
                </c:pt>
                <c:pt idx="13">
                  <c:v>17.143325763458826</c:v>
                </c:pt>
                <c:pt idx="14">
                  <c:v>17.137972418944791</c:v>
                </c:pt>
                <c:pt idx="15">
                  <c:v>17.166721861705351</c:v>
                </c:pt>
                <c:pt idx="16">
                  <c:v>17.195206941773858</c:v>
                </c:pt>
                <c:pt idx="17">
                  <c:v>17.230301089143648</c:v>
                </c:pt>
                <c:pt idx="18">
                  <c:v>17.277952464385862</c:v>
                </c:pt>
                <c:pt idx="19">
                  <c:v>17.362812888534279</c:v>
                </c:pt>
                <c:pt idx="20">
                  <c:v>17.436702260962569</c:v>
                </c:pt>
                <c:pt idx="21">
                  <c:v>17.531542376735914</c:v>
                </c:pt>
                <c:pt idx="22">
                  <c:v>17.637287453556365</c:v>
                </c:pt>
                <c:pt idx="23">
                  <c:v>17.712234276752863</c:v>
                </c:pt>
                <c:pt idx="24">
                  <c:v>17.885457930719365</c:v>
                </c:pt>
                <c:pt idx="25">
                  <c:v>17.970053992175728</c:v>
                </c:pt>
                <c:pt idx="26">
                  <c:v>18.04559563142934</c:v>
                </c:pt>
                <c:pt idx="27">
                  <c:v>18.137659938936149</c:v>
                </c:pt>
                <c:pt idx="28">
                  <c:v>18.22675016615738</c:v>
                </c:pt>
                <c:pt idx="29">
                  <c:v>18.316038665397649</c:v>
                </c:pt>
                <c:pt idx="30">
                  <c:v>18.383120698505621</c:v>
                </c:pt>
                <c:pt idx="31">
                  <c:v>18.443659754985333</c:v>
                </c:pt>
                <c:pt idx="32">
                  <c:v>18.496730565414595</c:v>
                </c:pt>
                <c:pt idx="33">
                  <c:v>18.546232479501175</c:v>
                </c:pt>
                <c:pt idx="34">
                  <c:v>18.596461390990886</c:v>
                </c:pt>
                <c:pt idx="35">
                  <c:v>18.639023784411123</c:v>
                </c:pt>
                <c:pt idx="36">
                  <c:v>18.687402157056479</c:v>
                </c:pt>
                <c:pt idx="37">
                  <c:v>18.724611205962674</c:v>
                </c:pt>
                <c:pt idx="38">
                  <c:v>18.77444357341431</c:v>
                </c:pt>
                <c:pt idx="39">
                  <c:v>18.787331254651804</c:v>
                </c:pt>
                <c:pt idx="40">
                  <c:v>18.823945487500886</c:v>
                </c:pt>
                <c:pt idx="41">
                  <c:v>18.867961875727399</c:v>
                </c:pt>
                <c:pt idx="42">
                  <c:v>18.882501823790211</c:v>
                </c:pt>
                <c:pt idx="43">
                  <c:v>18.891556245992962</c:v>
                </c:pt>
                <c:pt idx="44">
                  <c:v>18.887789077631236</c:v>
                </c:pt>
                <c:pt idx="45">
                  <c:v>18.887921258977261</c:v>
                </c:pt>
                <c:pt idx="46">
                  <c:v>18.869283689187657</c:v>
                </c:pt>
                <c:pt idx="47">
                  <c:v>18.86155108044516</c:v>
                </c:pt>
                <c:pt idx="48">
                  <c:v>18.817270329526597</c:v>
                </c:pt>
                <c:pt idx="49">
                  <c:v>18.798764941083018</c:v>
                </c:pt>
                <c:pt idx="50">
                  <c:v>18.786075531864562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67-40F2-93B3-A7DBB93B2E98}"/>
            </c:ext>
          </c:extLst>
        </c:ser>
        <c:ser>
          <c:idx val="2"/>
          <c:order val="2"/>
          <c:tx>
            <c:strRef>
              <c:f>'care receipt'!$EN$2</c:f>
              <c:strCache>
                <c:ptCount val="1"/>
                <c:pt idx="0">
                  <c:v>65 to 79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cat>
            <c:numRef>
              <c:f>'care receipt'!$P$4:$P$54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'care receipt'!$EN$4:$EN$54</c:f>
              <c:numCache>
                <c:formatCode>General</c:formatCode>
                <c:ptCount val="51"/>
                <c:pt idx="0">
                  <c:v>9.1696843364855791</c:v>
                </c:pt>
                <c:pt idx="1">
                  <c:v>9.3086730218314635</c:v>
                </c:pt>
                <c:pt idx="2">
                  <c:v>9.4481243418884358</c:v>
                </c:pt>
                <c:pt idx="3">
                  <c:v>9.5626594782195884</c:v>
                </c:pt>
                <c:pt idx="4">
                  <c:v>9.8194878335472637</c:v>
                </c:pt>
                <c:pt idx="5">
                  <c:v>9.9638298634071809</c:v>
                </c:pt>
                <c:pt idx="6">
                  <c:v>10.134343799780162</c:v>
                </c:pt>
                <c:pt idx="7">
                  <c:v>10.179549820120906</c:v>
                </c:pt>
                <c:pt idx="8">
                  <c:v>10.29573722327738</c:v>
                </c:pt>
                <c:pt idx="9">
                  <c:v>10.468299970513755</c:v>
                </c:pt>
                <c:pt idx="10">
                  <c:v>10.671925334066142</c:v>
                </c:pt>
                <c:pt idx="11">
                  <c:v>10.872510526659937</c:v>
                </c:pt>
                <c:pt idx="12">
                  <c:v>11.081158781361292</c:v>
                </c:pt>
                <c:pt idx="13">
                  <c:v>11.253853709943694</c:v>
                </c:pt>
                <c:pt idx="14">
                  <c:v>11.432232436405197</c:v>
                </c:pt>
                <c:pt idx="15">
                  <c:v>11.579812909242742</c:v>
                </c:pt>
                <c:pt idx="16">
                  <c:v>11.73790179908932</c:v>
                </c:pt>
                <c:pt idx="17">
                  <c:v>11.851445575325281</c:v>
                </c:pt>
                <c:pt idx="18">
                  <c:v>11.895990688935896</c:v>
                </c:pt>
                <c:pt idx="19">
                  <c:v>11.893148789996346</c:v>
                </c:pt>
                <c:pt idx="20">
                  <c:v>11.879005385971611</c:v>
                </c:pt>
                <c:pt idx="21">
                  <c:v>11.816549699974532</c:v>
                </c:pt>
                <c:pt idx="22">
                  <c:v>11.716091876995101</c:v>
                </c:pt>
                <c:pt idx="23">
                  <c:v>11.621582214586821</c:v>
                </c:pt>
                <c:pt idx="24">
                  <c:v>11.582654808182292</c:v>
                </c:pt>
                <c:pt idx="25">
                  <c:v>11.565339051852943</c:v>
                </c:pt>
                <c:pt idx="26">
                  <c:v>11.556020266958139</c:v>
                </c:pt>
                <c:pt idx="27">
                  <c:v>11.538770601301804</c:v>
                </c:pt>
                <c:pt idx="28">
                  <c:v>11.537052243803471</c:v>
                </c:pt>
                <c:pt idx="29">
                  <c:v>11.540951593511226</c:v>
                </c:pt>
                <c:pt idx="30">
                  <c:v>11.584505347026649</c:v>
                </c:pt>
                <c:pt idx="31">
                  <c:v>11.639426696300271</c:v>
                </c:pt>
                <c:pt idx="32">
                  <c:v>11.72250267227734</c:v>
                </c:pt>
                <c:pt idx="33">
                  <c:v>11.861689629642264</c:v>
                </c:pt>
                <c:pt idx="34">
                  <c:v>12.029559939094732</c:v>
                </c:pt>
                <c:pt idx="35">
                  <c:v>12.212961556705205</c:v>
                </c:pt>
                <c:pt idx="36">
                  <c:v>12.417115645641692</c:v>
                </c:pt>
                <c:pt idx="37">
                  <c:v>12.639246397637656</c:v>
                </c:pt>
                <c:pt idx="38">
                  <c:v>12.821788836498962</c:v>
                </c:pt>
                <c:pt idx="39">
                  <c:v>12.966395229050933</c:v>
                </c:pt>
                <c:pt idx="40">
                  <c:v>13.068769681547733</c:v>
                </c:pt>
                <c:pt idx="41">
                  <c:v>13.158190362134029</c:v>
                </c:pt>
                <c:pt idx="42">
                  <c:v>13.270610596928773</c:v>
                </c:pt>
                <c:pt idx="43">
                  <c:v>13.371795417311345</c:v>
                </c:pt>
                <c:pt idx="44">
                  <c:v>13.450377227523543</c:v>
                </c:pt>
                <c:pt idx="45">
                  <c:v>13.509924923908061</c:v>
                </c:pt>
                <c:pt idx="46">
                  <c:v>13.558898112610532</c:v>
                </c:pt>
                <c:pt idx="47">
                  <c:v>13.592670446520064</c:v>
                </c:pt>
                <c:pt idx="48">
                  <c:v>13.601658778049803</c:v>
                </c:pt>
                <c:pt idx="49">
                  <c:v>13.634307570518118</c:v>
                </c:pt>
                <c:pt idx="50">
                  <c:v>13.652879049634709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B67-40F2-93B3-A7DBB93B2E98}"/>
            </c:ext>
          </c:extLst>
        </c:ser>
        <c:ser>
          <c:idx val="3"/>
          <c:order val="3"/>
          <c:tx>
            <c:strRef>
              <c:f>'care receipt'!$EO$2</c:f>
              <c:strCache>
                <c:ptCount val="1"/>
                <c:pt idx="0">
                  <c:v>80+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f>'care receipt'!$P$4:$P$54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'care receipt'!$EO$4:$EO$54</c:f>
              <c:numCache>
                <c:formatCode>General</c:formatCode>
                <c:ptCount val="51"/>
                <c:pt idx="0">
                  <c:v>3.6997558752555988</c:v>
                </c:pt>
                <c:pt idx="1">
                  <c:v>3.7059023078457876</c:v>
                </c:pt>
                <c:pt idx="2">
                  <c:v>3.7573208514497325</c:v>
                </c:pt>
                <c:pt idx="3">
                  <c:v>3.8481294361692968</c:v>
                </c:pt>
                <c:pt idx="4">
                  <c:v>4.0439561003061737</c:v>
                </c:pt>
                <c:pt idx="5">
                  <c:v>4.1797724333474431</c:v>
                </c:pt>
                <c:pt idx="6">
                  <c:v>4.2888220438185343</c:v>
                </c:pt>
                <c:pt idx="7">
                  <c:v>4.5360672515593565</c:v>
                </c:pt>
                <c:pt idx="8">
                  <c:v>4.7216498613792508</c:v>
                </c:pt>
                <c:pt idx="9">
                  <c:v>4.8596471866299424</c:v>
                </c:pt>
                <c:pt idx="10">
                  <c:v>4.9870700041985883</c:v>
                </c:pt>
                <c:pt idx="11">
                  <c:v>5.0940047131332706</c:v>
                </c:pt>
                <c:pt idx="12">
                  <c:v>5.1682245389266264</c:v>
                </c:pt>
                <c:pt idx="13">
                  <c:v>5.2385450150122281</c:v>
                </c:pt>
                <c:pt idx="14">
                  <c:v>5.3045035066789854</c:v>
                </c:pt>
                <c:pt idx="15">
                  <c:v>5.3866542132338751</c:v>
                </c:pt>
                <c:pt idx="16">
                  <c:v>5.4788507020867074</c:v>
                </c:pt>
                <c:pt idx="17">
                  <c:v>5.5644381236382614</c:v>
                </c:pt>
                <c:pt idx="18">
                  <c:v>5.6561058871069916</c:v>
                </c:pt>
                <c:pt idx="19">
                  <c:v>5.7990600128336416</c:v>
                </c:pt>
                <c:pt idx="20">
                  <c:v>5.9535800063375284</c:v>
                </c:pt>
                <c:pt idx="21">
                  <c:v>6.114642976469681</c:v>
                </c:pt>
                <c:pt idx="22">
                  <c:v>6.2905102573566971</c:v>
                </c:pt>
                <c:pt idx="23">
                  <c:v>6.4415935358639196</c:v>
                </c:pt>
                <c:pt idx="24">
                  <c:v>6.6335869409660537</c:v>
                </c:pt>
                <c:pt idx="25">
                  <c:v>6.8044313307040989</c:v>
                </c:pt>
                <c:pt idx="26">
                  <c:v>6.9668161142965062</c:v>
                </c:pt>
                <c:pt idx="27">
                  <c:v>7.1223935585685973</c:v>
                </c:pt>
                <c:pt idx="28">
                  <c:v>7.2679913112157593</c:v>
                </c:pt>
                <c:pt idx="29">
                  <c:v>7.4138534265549714</c:v>
                </c:pt>
                <c:pt idx="30">
                  <c:v>7.5349976301874024</c:v>
                </c:pt>
                <c:pt idx="31">
                  <c:v>7.6679059736161088</c:v>
                </c:pt>
                <c:pt idx="32">
                  <c:v>7.7651914442909264</c:v>
                </c:pt>
                <c:pt idx="33">
                  <c:v>7.8288367624022364</c:v>
                </c:pt>
                <c:pt idx="34">
                  <c:v>7.8681607128448423</c:v>
                </c:pt>
                <c:pt idx="35">
                  <c:v>7.8832954769647703</c:v>
                </c:pt>
                <c:pt idx="36">
                  <c:v>7.8739766920699674</c:v>
                </c:pt>
                <c:pt idx="37">
                  <c:v>7.8712008838034313</c:v>
                </c:pt>
                <c:pt idx="38">
                  <c:v>7.8671032620766379</c:v>
                </c:pt>
                <c:pt idx="39">
                  <c:v>7.9095995648238571</c:v>
                </c:pt>
                <c:pt idx="40">
                  <c:v>7.9957818024325267</c:v>
                </c:pt>
                <c:pt idx="41">
                  <c:v>8.051297967763265</c:v>
                </c:pt>
                <c:pt idx="42">
                  <c:v>8.1138858351063696</c:v>
                </c:pt>
                <c:pt idx="43">
                  <c:v>8.1921371919535062</c:v>
                </c:pt>
                <c:pt idx="44">
                  <c:v>8.2596157690995575</c:v>
                </c:pt>
                <c:pt idx="45">
                  <c:v>8.3671452940913547</c:v>
                </c:pt>
                <c:pt idx="46">
                  <c:v>8.4832005159018014</c:v>
                </c:pt>
                <c:pt idx="47">
                  <c:v>8.6161088593305095</c:v>
                </c:pt>
                <c:pt idx="48">
                  <c:v>8.7635571508220291</c:v>
                </c:pt>
                <c:pt idx="49">
                  <c:v>8.9305682815253302</c:v>
                </c:pt>
                <c:pt idx="50">
                  <c:v>9.111194090869267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B67-40F2-93B3-A7DBB93B2E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49808"/>
        <c:axId val="51549328"/>
      </c:areaChart>
      <c:catAx>
        <c:axId val="51549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49328"/>
        <c:crosses val="autoZero"/>
        <c:auto val="1"/>
        <c:lblAlgn val="ctr"/>
        <c:lblOffset val="100"/>
        <c:noMultiLvlLbl val="0"/>
      </c:catAx>
      <c:valAx>
        <c:axId val="5154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population size ('000,000)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49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7900568678915133"/>
          <c:y val="5.6133712452610091E-2"/>
          <c:w val="0.43211067366579176"/>
          <c:h val="7.07553523604266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392825896762904"/>
          <c:y val="5.0925925925925923E-2"/>
          <c:w val="0.82551618547681538"/>
          <c:h val="0.72475284339457557"/>
        </c:manualLayout>
      </c:layout>
      <c:areaChart>
        <c:grouping val="stacked"/>
        <c:varyColors val="0"/>
        <c:ser>
          <c:idx val="0"/>
          <c:order val="0"/>
          <c:tx>
            <c:strRef>
              <c:f>'care provision'!$G$2</c:f>
              <c:strCache>
                <c:ptCount val="1"/>
                <c:pt idx="0">
                  <c:v>under 45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'care provision'!$A$4:$A$54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'care provision'!$G$4:$G$54</c:f>
              <c:numCache>
                <c:formatCode>General</c:formatCode>
                <c:ptCount val="51"/>
                <c:pt idx="0">
                  <c:v>2240.7381778253989</c:v>
                </c:pt>
                <c:pt idx="1">
                  <c:v>2269.3554392399337</c:v>
                </c:pt>
                <c:pt idx="2">
                  <c:v>2349.9860603155294</c:v>
                </c:pt>
                <c:pt idx="3">
                  <c:v>2384.2871196091637</c:v>
                </c:pt>
                <c:pt idx="4">
                  <c:v>2454.0127796376496</c:v>
                </c:pt>
                <c:pt idx="5">
                  <c:v>2387.5916532598026</c:v>
                </c:pt>
                <c:pt idx="6">
                  <c:v>2401.0741505544106</c:v>
                </c:pt>
                <c:pt idx="7">
                  <c:v>2421.8266218804242</c:v>
                </c:pt>
                <c:pt idx="8">
                  <c:v>2468.156183662385</c:v>
                </c:pt>
                <c:pt idx="9">
                  <c:v>2474.4347975985997</c:v>
                </c:pt>
                <c:pt idx="10">
                  <c:v>2470.1389038527686</c:v>
                </c:pt>
                <c:pt idx="11">
                  <c:v>2483.8196731664152</c:v>
                </c:pt>
                <c:pt idx="12">
                  <c:v>2482.7622223982103</c:v>
                </c:pt>
                <c:pt idx="13">
                  <c:v>2462.4062951102733</c:v>
                </c:pt>
                <c:pt idx="14">
                  <c:v>2481.7047716300058</c:v>
                </c:pt>
                <c:pt idx="15">
                  <c:v>2467.3630955862318</c:v>
                </c:pt>
                <c:pt idx="16">
                  <c:v>2473.2451654843699</c:v>
                </c:pt>
                <c:pt idx="17">
                  <c:v>2441.6538237842592</c:v>
                </c:pt>
                <c:pt idx="18">
                  <c:v>2457.9121293454041</c:v>
                </c:pt>
                <c:pt idx="19">
                  <c:v>2457.2512226152762</c:v>
                </c:pt>
                <c:pt idx="20">
                  <c:v>2455.2685024248926</c:v>
                </c:pt>
                <c:pt idx="21">
                  <c:v>2459.5643961707237</c:v>
                </c:pt>
                <c:pt idx="22">
                  <c:v>2457.8460386723914</c:v>
                </c:pt>
                <c:pt idx="23">
                  <c:v>2447.6680750284227</c:v>
                </c:pt>
                <c:pt idx="24">
                  <c:v>2493.6010927723069</c:v>
                </c:pt>
                <c:pt idx="25">
                  <c:v>2492.7419140231409</c:v>
                </c:pt>
                <c:pt idx="26">
                  <c:v>2488.6442922963483</c:v>
                </c:pt>
                <c:pt idx="27">
                  <c:v>2487.5868415281439</c:v>
                </c:pt>
                <c:pt idx="28">
                  <c:v>2462.0758417452093</c:v>
                </c:pt>
                <c:pt idx="29">
                  <c:v>2452.2283314663046</c:v>
                </c:pt>
                <c:pt idx="30">
                  <c:v>2445.487082819001</c:v>
                </c:pt>
                <c:pt idx="31">
                  <c:v>2458.5730360755319</c:v>
                </c:pt>
                <c:pt idx="32">
                  <c:v>2430.0218653340098</c:v>
                </c:pt>
                <c:pt idx="33">
                  <c:v>2422.2892565915135</c:v>
                </c:pt>
                <c:pt idx="34">
                  <c:v>2399.6862464211422</c:v>
                </c:pt>
                <c:pt idx="35">
                  <c:v>2404.6430468971007</c:v>
                </c:pt>
                <c:pt idx="36">
                  <c:v>2412.1773836205584</c:v>
                </c:pt>
                <c:pt idx="37">
                  <c:v>2404.6430468971007</c:v>
                </c:pt>
                <c:pt idx="38">
                  <c:v>2413.5652877538264</c:v>
                </c:pt>
                <c:pt idx="39">
                  <c:v>2398.1000702688352</c:v>
                </c:pt>
                <c:pt idx="40">
                  <c:v>2365.5173684735332</c:v>
                </c:pt>
                <c:pt idx="41">
                  <c:v>2354.2158633883473</c:v>
                </c:pt>
                <c:pt idx="42">
                  <c:v>2370.0115342384024</c:v>
                </c:pt>
                <c:pt idx="43">
                  <c:v>2377.8763243269236</c:v>
                </c:pt>
                <c:pt idx="44">
                  <c:v>2380.2555885553838</c:v>
                </c:pt>
                <c:pt idx="45">
                  <c:v>2376.1579668285913</c:v>
                </c:pt>
                <c:pt idx="46">
                  <c:v>2380.0573165363453</c:v>
                </c:pt>
                <c:pt idx="47">
                  <c:v>2398.8931583449889</c:v>
                </c:pt>
                <c:pt idx="48">
                  <c:v>2413.6313784268391</c:v>
                </c:pt>
                <c:pt idx="49">
                  <c:v>2403.8499588209474</c:v>
                </c:pt>
                <c:pt idx="50">
                  <c:v>2410.8555701603022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19-4A15-8D4D-FD3C34648B1F}"/>
            </c:ext>
          </c:extLst>
        </c:ser>
        <c:ser>
          <c:idx val="1"/>
          <c:order val="1"/>
          <c:tx>
            <c:strRef>
              <c:f>'care provision'!$H$2</c:f>
              <c:strCache>
                <c:ptCount val="1"/>
                <c:pt idx="0">
                  <c:v>45 to 64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'care provision'!$A$4:$A$54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'care provision'!$H$4:$H$54</c:f>
              <c:numCache>
                <c:formatCode>General</c:formatCode>
                <c:ptCount val="51"/>
                <c:pt idx="0">
                  <c:v>3383.5120048894314</c:v>
                </c:pt>
                <c:pt idx="1">
                  <c:v>3361.6359921222002</c:v>
                </c:pt>
                <c:pt idx="2">
                  <c:v>3387.7418079622494</c:v>
                </c:pt>
                <c:pt idx="3">
                  <c:v>3399.6381291045504</c:v>
                </c:pt>
                <c:pt idx="4">
                  <c:v>3450.5940379974063</c:v>
                </c:pt>
                <c:pt idx="5">
                  <c:v>3431.0311987856226</c:v>
                </c:pt>
                <c:pt idx="6">
                  <c:v>3432.7495562839549</c:v>
                </c:pt>
                <c:pt idx="7">
                  <c:v>3447.5538670388187</c:v>
                </c:pt>
                <c:pt idx="8">
                  <c:v>3431.2955614776738</c:v>
                </c:pt>
                <c:pt idx="9">
                  <c:v>3402.7443907361517</c:v>
                </c:pt>
                <c:pt idx="10">
                  <c:v>3392.4342457461571</c:v>
                </c:pt>
                <c:pt idx="11">
                  <c:v>3414.706802551465</c:v>
                </c:pt>
                <c:pt idx="12">
                  <c:v>3415.962525338708</c:v>
                </c:pt>
                <c:pt idx="13">
                  <c:v>3426.1404889826767</c:v>
                </c:pt>
                <c:pt idx="14">
                  <c:v>3411.7988129389023</c:v>
                </c:pt>
                <c:pt idx="15">
                  <c:v>3414.5746212054396</c:v>
                </c:pt>
                <c:pt idx="16">
                  <c:v>3409.4195487104425</c:v>
                </c:pt>
                <c:pt idx="17">
                  <c:v>3415.1694372625548</c:v>
                </c:pt>
                <c:pt idx="18">
                  <c:v>3427.5944837889579</c:v>
                </c:pt>
                <c:pt idx="19">
                  <c:v>3459.9789135652218</c:v>
                </c:pt>
                <c:pt idx="20">
                  <c:v>3471.4125999964331</c:v>
                </c:pt>
                <c:pt idx="21">
                  <c:v>3471.743053361497</c:v>
                </c:pt>
                <c:pt idx="22">
                  <c:v>3476.8981258564941</c:v>
                </c:pt>
                <c:pt idx="23">
                  <c:v>3505.7136592900674</c:v>
                </c:pt>
                <c:pt idx="24">
                  <c:v>3529.5063015746691</c:v>
                </c:pt>
                <c:pt idx="25">
                  <c:v>3533.7361046474875</c:v>
                </c:pt>
                <c:pt idx="26">
                  <c:v>3565.3274463475982</c:v>
                </c:pt>
                <c:pt idx="27">
                  <c:v>3594.8038865112994</c:v>
                </c:pt>
                <c:pt idx="28">
                  <c:v>3646.0902487692192</c:v>
                </c:pt>
                <c:pt idx="29">
                  <c:v>3640.0759975250553</c:v>
                </c:pt>
                <c:pt idx="30">
                  <c:v>3655.5412150100469</c:v>
                </c:pt>
                <c:pt idx="31">
                  <c:v>3677.2189557582396</c:v>
                </c:pt>
                <c:pt idx="32">
                  <c:v>3683.6958417134924</c:v>
                </c:pt>
                <c:pt idx="33">
                  <c:v>3714.6923673564875</c:v>
                </c:pt>
                <c:pt idx="34">
                  <c:v>3721.3675253307788</c:v>
                </c:pt>
                <c:pt idx="35">
                  <c:v>3722.0284320609067</c:v>
                </c:pt>
                <c:pt idx="36">
                  <c:v>3739.9390044473707</c:v>
                </c:pt>
                <c:pt idx="37">
                  <c:v>3759.3696623131291</c:v>
                </c:pt>
                <c:pt idx="38">
                  <c:v>3740.2694578124351</c:v>
                </c:pt>
                <c:pt idx="39">
                  <c:v>3765.9126389413946</c:v>
                </c:pt>
                <c:pt idx="40">
                  <c:v>3807.8141256314989</c:v>
                </c:pt>
                <c:pt idx="41">
                  <c:v>3824.5350659037331</c:v>
                </c:pt>
                <c:pt idx="42">
                  <c:v>3828.5005062844998</c:v>
                </c:pt>
                <c:pt idx="43">
                  <c:v>3833.7216694525105</c:v>
                </c:pt>
                <c:pt idx="44">
                  <c:v>3824.0724311926438</c:v>
                </c:pt>
                <c:pt idx="45">
                  <c:v>3829.2275036876408</c:v>
                </c:pt>
                <c:pt idx="46">
                  <c:v>3832.8624907033441</c:v>
                </c:pt>
                <c:pt idx="47">
                  <c:v>3848.063345496284</c:v>
                </c:pt>
                <c:pt idx="48">
                  <c:v>3851.7644231849999</c:v>
                </c:pt>
                <c:pt idx="49">
                  <c:v>3821.2305322530942</c:v>
                </c:pt>
                <c:pt idx="50">
                  <c:v>3800.7424236191309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19-4A15-8D4D-FD3C34648B1F}"/>
            </c:ext>
          </c:extLst>
        </c:ser>
        <c:ser>
          <c:idx val="2"/>
          <c:order val="2"/>
          <c:tx>
            <c:strRef>
              <c:f>'care provision'!$I$2</c:f>
              <c:strCache>
                <c:ptCount val="1"/>
                <c:pt idx="0">
                  <c:v>65 to 79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'care provision'!$A$4:$A$54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'care provision'!$I$4:$I$54</c:f>
              <c:numCache>
                <c:formatCode>General</c:formatCode>
                <c:ptCount val="51"/>
                <c:pt idx="0">
                  <c:v>1812.0079819914747</c:v>
                </c:pt>
                <c:pt idx="1">
                  <c:v>1915.0433412184036</c:v>
                </c:pt>
                <c:pt idx="2">
                  <c:v>2010.4782730488623</c:v>
                </c:pt>
                <c:pt idx="3">
                  <c:v>2097.9162334447747</c:v>
                </c:pt>
                <c:pt idx="4">
                  <c:v>2192.6241678720926</c:v>
                </c:pt>
                <c:pt idx="5">
                  <c:v>2281.1195790362094</c:v>
                </c:pt>
                <c:pt idx="6">
                  <c:v>2343.1787209952126</c:v>
                </c:pt>
                <c:pt idx="7">
                  <c:v>2365.7156404925713</c:v>
                </c:pt>
                <c:pt idx="8">
                  <c:v>2406.7579484335101</c:v>
                </c:pt>
                <c:pt idx="9">
                  <c:v>2474.3687069255866</c:v>
                </c:pt>
                <c:pt idx="10">
                  <c:v>2527.3073360088265</c:v>
                </c:pt>
                <c:pt idx="11">
                  <c:v>2578.8580609587971</c:v>
                </c:pt>
                <c:pt idx="12">
                  <c:v>2628.1617030263333</c:v>
                </c:pt>
                <c:pt idx="13">
                  <c:v>2668.3448322181052</c:v>
                </c:pt>
                <c:pt idx="14">
                  <c:v>2702.1832568006507</c:v>
                </c:pt>
                <c:pt idx="15">
                  <c:v>2753.2052563665188</c:v>
                </c:pt>
                <c:pt idx="16">
                  <c:v>2794.5780176725211</c:v>
                </c:pt>
                <c:pt idx="17">
                  <c:v>2824.1205485092351</c:v>
                </c:pt>
                <c:pt idx="18">
                  <c:v>2847.7149187747991</c:v>
                </c:pt>
                <c:pt idx="19">
                  <c:v>2845.1373825273004</c:v>
                </c:pt>
                <c:pt idx="20">
                  <c:v>2827.4250821598744</c:v>
                </c:pt>
                <c:pt idx="21">
                  <c:v>2788.2994037363069</c:v>
                </c:pt>
                <c:pt idx="22">
                  <c:v>2764.5067614517047</c:v>
                </c:pt>
                <c:pt idx="23">
                  <c:v>2718.7720157268586</c:v>
                </c:pt>
                <c:pt idx="24">
                  <c:v>2721.217370628332</c:v>
                </c:pt>
                <c:pt idx="25">
                  <c:v>2684.9335911443141</c:v>
                </c:pt>
                <c:pt idx="26">
                  <c:v>2669.4022829863097</c:v>
                </c:pt>
                <c:pt idx="27">
                  <c:v>2666.6925653927856</c:v>
                </c:pt>
                <c:pt idx="28">
                  <c:v>2663.1236690500955</c:v>
                </c:pt>
                <c:pt idx="29">
                  <c:v>2636.0925837878672</c:v>
                </c:pt>
                <c:pt idx="30">
                  <c:v>2638.6701200353655</c:v>
                </c:pt>
                <c:pt idx="31">
                  <c:v>2657.3737804979837</c:v>
                </c:pt>
                <c:pt idx="32">
                  <c:v>2660.8765861676611</c:v>
                </c:pt>
                <c:pt idx="33">
                  <c:v>2685.3962258554034</c:v>
                </c:pt>
                <c:pt idx="34">
                  <c:v>2725.3810830281373</c:v>
                </c:pt>
                <c:pt idx="35">
                  <c:v>2773.0985489433669</c:v>
                </c:pt>
                <c:pt idx="36">
                  <c:v>2819.0315666872511</c:v>
                </c:pt>
                <c:pt idx="37">
                  <c:v>2856.7032503045375</c:v>
                </c:pt>
                <c:pt idx="38">
                  <c:v>2892.5904857504788</c:v>
                </c:pt>
                <c:pt idx="39">
                  <c:v>2933.2362496533401</c:v>
                </c:pt>
                <c:pt idx="40">
                  <c:v>2952.4686355000599</c:v>
                </c:pt>
                <c:pt idx="41">
                  <c:v>2965.4884980835786</c:v>
                </c:pt>
                <c:pt idx="42">
                  <c:v>2975.7986430735723</c:v>
                </c:pt>
                <c:pt idx="43">
                  <c:v>3000.5826454533658</c:v>
                </c:pt>
                <c:pt idx="44">
                  <c:v>3015.7174095732935</c:v>
                </c:pt>
                <c:pt idx="45">
                  <c:v>3033.2975285946936</c:v>
                </c:pt>
                <c:pt idx="46">
                  <c:v>3031.4469897503359</c:v>
                </c:pt>
                <c:pt idx="47">
                  <c:v>3037.4612409944989</c:v>
                </c:pt>
                <c:pt idx="48">
                  <c:v>3062.9061501044207</c:v>
                </c:pt>
                <c:pt idx="49">
                  <c:v>3077.9087328783221</c:v>
                </c:pt>
                <c:pt idx="50">
                  <c:v>3103.1553699692054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19-4A15-8D4D-FD3C34648B1F}"/>
            </c:ext>
          </c:extLst>
        </c:ser>
        <c:ser>
          <c:idx val="3"/>
          <c:order val="3"/>
          <c:tx>
            <c:strRef>
              <c:f>'care provision'!$J$2</c:f>
              <c:strCache>
                <c:ptCount val="1"/>
                <c:pt idx="0">
                  <c:v>80+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'care provision'!$A$4:$A$54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'care provision'!$J$4:$J$54</c:f>
              <c:numCache>
                <c:formatCode>General</c:formatCode>
                <c:ptCount val="51"/>
                <c:pt idx="0">
                  <c:v>544.71932697135844</c:v>
                </c:pt>
                <c:pt idx="1">
                  <c:v>587.54608308364186</c:v>
                </c:pt>
                <c:pt idx="2">
                  <c:v>641.60825360809849</c:v>
                </c:pt>
                <c:pt idx="3">
                  <c:v>700.89158730056499</c:v>
                </c:pt>
                <c:pt idx="4">
                  <c:v>760.90191839617205</c:v>
                </c:pt>
                <c:pt idx="5">
                  <c:v>812.12218998107892</c:v>
                </c:pt>
                <c:pt idx="6">
                  <c:v>856.20466888060525</c:v>
                </c:pt>
                <c:pt idx="7">
                  <c:v>942.12254379722322</c:v>
                </c:pt>
                <c:pt idx="8">
                  <c:v>1015.7475535334636</c:v>
                </c:pt>
                <c:pt idx="9">
                  <c:v>1067.8930945405496</c:v>
                </c:pt>
                <c:pt idx="10">
                  <c:v>1111.9755734400758</c:v>
                </c:pt>
                <c:pt idx="11">
                  <c:v>1144.4260938893524</c:v>
                </c:pt>
                <c:pt idx="12">
                  <c:v>1171.7215418436317</c:v>
                </c:pt>
                <c:pt idx="13">
                  <c:v>1199.8100778740647</c:v>
                </c:pt>
                <c:pt idx="14">
                  <c:v>1217.1919248764266</c:v>
                </c:pt>
                <c:pt idx="15">
                  <c:v>1240.5880231229519</c:v>
                </c:pt>
                <c:pt idx="16">
                  <c:v>1259.0273208935184</c:v>
                </c:pt>
                <c:pt idx="17">
                  <c:v>1281.9607844289542</c:v>
                </c:pt>
                <c:pt idx="18">
                  <c:v>1291.081297304718</c:v>
                </c:pt>
                <c:pt idx="19">
                  <c:v>1322.5404576588028</c:v>
                </c:pt>
                <c:pt idx="20">
                  <c:v>1357.1719703175013</c:v>
                </c:pt>
                <c:pt idx="21">
                  <c:v>1378.7836203926813</c:v>
                </c:pt>
                <c:pt idx="22">
                  <c:v>1404.8233455597178</c:v>
                </c:pt>
                <c:pt idx="23">
                  <c:v>1434.6963297614959</c:v>
                </c:pt>
                <c:pt idx="24">
                  <c:v>1480.1667127942906</c:v>
                </c:pt>
                <c:pt idx="25">
                  <c:v>1494.7066608571029</c:v>
                </c:pt>
                <c:pt idx="26">
                  <c:v>1524.844007750932</c:v>
                </c:pt>
                <c:pt idx="27">
                  <c:v>1555.1135359907867</c:v>
                </c:pt>
                <c:pt idx="28">
                  <c:v>1584.1273414433986</c:v>
                </c:pt>
                <c:pt idx="29">
                  <c:v>1589.2824139383954</c:v>
                </c:pt>
                <c:pt idx="30">
                  <c:v>1598.8655615252492</c:v>
                </c:pt>
                <c:pt idx="31">
                  <c:v>1624.5087426542091</c:v>
                </c:pt>
                <c:pt idx="32">
                  <c:v>1653.6547294528464</c:v>
                </c:pt>
                <c:pt idx="33">
                  <c:v>1643.8072191739416</c:v>
                </c:pt>
                <c:pt idx="34">
                  <c:v>1627.5489136127969</c:v>
                </c:pt>
                <c:pt idx="35">
                  <c:v>1620.0145768893397</c:v>
                </c:pt>
                <c:pt idx="36">
                  <c:v>1605.0780847884507</c:v>
                </c:pt>
                <c:pt idx="37">
                  <c:v>1600.7161003696071</c:v>
                </c:pt>
                <c:pt idx="38">
                  <c:v>1600.6500096965942</c:v>
                </c:pt>
                <c:pt idx="39">
                  <c:v>1594.1731237413414</c:v>
                </c:pt>
                <c:pt idx="40">
                  <c:v>1602.6988205599905</c:v>
                </c:pt>
                <c:pt idx="41">
                  <c:v>1599.2621055633258</c:v>
                </c:pt>
                <c:pt idx="42">
                  <c:v>1633.6292555299729</c:v>
                </c:pt>
                <c:pt idx="43">
                  <c:v>1640.5687761963152</c:v>
                </c:pt>
                <c:pt idx="44">
                  <c:v>1663.5683304047639</c:v>
                </c:pt>
                <c:pt idx="45">
                  <c:v>1671.3009391472594</c:v>
                </c:pt>
                <c:pt idx="46">
                  <c:v>1686.8983379782762</c:v>
                </c:pt>
                <c:pt idx="47">
                  <c:v>1727.5441018811377</c:v>
                </c:pt>
                <c:pt idx="48">
                  <c:v>1756.5579073337497</c:v>
                </c:pt>
                <c:pt idx="49">
                  <c:v>1790.1319692242434</c:v>
                </c:pt>
                <c:pt idx="50">
                  <c:v>1821.2606762132643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B19-4A15-8D4D-FD3C34648B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8243647"/>
        <c:axId val="1938241727"/>
      </c:areaChart>
      <c:catAx>
        <c:axId val="19382436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241727"/>
        <c:crosses val="autoZero"/>
        <c:auto val="1"/>
        <c:lblAlgn val="ctr"/>
        <c:lblOffset val="100"/>
        <c:noMultiLvlLbl val="0"/>
      </c:catAx>
      <c:valAx>
        <c:axId val="1938241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informal care providers</a:t>
                </a:r>
                <a:r>
                  <a:rPr lang="en-GB" baseline="0"/>
                  <a:t> ('000)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243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9289457567804022"/>
          <c:y val="7.4652230971128594E-2"/>
          <c:w val="0.47532174103237096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969816272965879E-2"/>
          <c:y val="5.0925925925925923E-2"/>
          <c:w val="0.90087576552930881"/>
          <c:h val="0.80845727617381158"/>
        </c:manualLayout>
      </c:layout>
      <c:lineChart>
        <c:grouping val="standard"/>
        <c:varyColors val="0"/>
        <c:ser>
          <c:idx val="1"/>
          <c:order val="0"/>
          <c:tx>
            <c:strRef>
              <c:f>'care provision'!$BY$1</c:f>
              <c:strCache>
                <c:ptCount val="1"/>
                <c:pt idx="0">
                  <c:v>Total hours of care provided per year ('000,000)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'care provision'!$A$4:$A$54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'care provision'!$CE$4:$CE$54</c:f>
              <c:numCache>
                <c:formatCode>General</c:formatCode>
                <c:ptCount val="51"/>
                <c:pt idx="0">
                  <c:v>1.9729492634098669</c:v>
                </c:pt>
                <c:pt idx="1">
                  <c:v>1.8898228016640717</c:v>
                </c:pt>
                <c:pt idx="2">
                  <c:v>1.8069645209733378</c:v>
                </c:pt>
                <c:pt idx="3">
                  <c:v>1.7173729052561324</c:v>
                </c:pt>
                <c:pt idx="4">
                  <c:v>1.6532928234918525</c:v>
                </c:pt>
                <c:pt idx="5">
                  <c:v>1.608226424470883</c:v>
                </c:pt>
                <c:pt idx="6">
                  <c:v>1.5599833032644894</c:v>
                </c:pt>
                <c:pt idx="7">
                  <c:v>1.5341198436814962</c:v>
                </c:pt>
                <c:pt idx="8">
                  <c:v>1.5143529865084913</c:v>
                </c:pt>
                <c:pt idx="9">
                  <c:v>1.509348130864768</c:v>
                </c:pt>
                <c:pt idx="10">
                  <c:v>1.4737286819233986</c:v>
                </c:pt>
                <c:pt idx="11">
                  <c:v>1.4784631084711573</c:v>
                </c:pt>
                <c:pt idx="12">
                  <c:v>1.4547104396803132</c:v>
                </c:pt>
                <c:pt idx="13">
                  <c:v>1.4554988015614063</c:v>
                </c:pt>
                <c:pt idx="14">
                  <c:v>1.4421426015249434</c:v>
                </c:pt>
                <c:pt idx="15">
                  <c:v>1.4297925588417741</c:v>
                </c:pt>
                <c:pt idx="16">
                  <c:v>1.4172206019727565</c:v>
                </c:pt>
                <c:pt idx="17">
                  <c:v>1.4135830936588059</c:v>
                </c:pt>
                <c:pt idx="18">
                  <c:v>1.4001972930799469</c:v>
                </c:pt>
                <c:pt idx="19">
                  <c:v>1.3953302102141791</c:v>
                </c:pt>
                <c:pt idx="20">
                  <c:v>1.4025615642612865</c:v>
                </c:pt>
                <c:pt idx="21">
                  <c:v>1.3960549869180148</c:v>
                </c:pt>
                <c:pt idx="22">
                  <c:v>1.3711485251239066</c:v>
                </c:pt>
                <c:pt idx="23">
                  <c:v>1.3809795719320554</c:v>
                </c:pt>
                <c:pt idx="24">
                  <c:v>1.3656318805073686</c:v>
                </c:pt>
                <c:pt idx="25">
                  <c:v>1.378249047634305</c:v>
                </c:pt>
                <c:pt idx="26">
                  <c:v>1.3574503926603436</c:v>
                </c:pt>
                <c:pt idx="27">
                  <c:v>1.371960263544223</c:v>
                </c:pt>
                <c:pt idx="28">
                  <c:v>1.3704551888545333</c:v>
                </c:pt>
                <c:pt idx="29">
                  <c:v>1.3614856989296473</c:v>
                </c:pt>
                <c:pt idx="30">
                  <c:v>1.3486021323849715</c:v>
                </c:pt>
                <c:pt idx="31">
                  <c:v>1.3336461982615007</c:v>
                </c:pt>
                <c:pt idx="32">
                  <c:v>1.3295700299339641</c:v>
                </c:pt>
                <c:pt idx="33">
                  <c:v>1.3313265380720014</c:v>
                </c:pt>
                <c:pt idx="34">
                  <c:v>1.3330241243628671</c:v>
                </c:pt>
                <c:pt idx="35">
                  <c:v>1.327809029915666</c:v>
                </c:pt>
                <c:pt idx="36">
                  <c:v>1.313543432242968</c:v>
                </c:pt>
                <c:pt idx="37">
                  <c:v>1.3122036611307808</c:v>
                </c:pt>
                <c:pt idx="38">
                  <c:v>1.3244058398185761</c:v>
                </c:pt>
                <c:pt idx="39">
                  <c:v>1.3262403647531578</c:v>
                </c:pt>
                <c:pt idx="40">
                  <c:v>1.3178980908563918</c:v>
                </c:pt>
                <c:pt idx="41">
                  <c:v>1.3194616127288927</c:v>
                </c:pt>
                <c:pt idx="42">
                  <c:v>1.3241628598095212</c:v>
                </c:pt>
                <c:pt idx="43">
                  <c:v>1.3193811737908447</c:v>
                </c:pt>
                <c:pt idx="44">
                  <c:v>1.3078198700963537</c:v>
                </c:pt>
                <c:pt idx="45">
                  <c:v>1.3008642544929867</c:v>
                </c:pt>
                <c:pt idx="46">
                  <c:v>1.3081202953305333</c:v>
                </c:pt>
                <c:pt idx="47">
                  <c:v>1.3024583145213851</c:v>
                </c:pt>
                <c:pt idx="48">
                  <c:v>1.3052794976693247</c:v>
                </c:pt>
                <c:pt idx="49">
                  <c:v>1.2814975361205534</c:v>
                </c:pt>
                <c:pt idx="50">
                  <c:v>1.2835027517637907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56-41DF-AB01-805F6FFEA5AC}"/>
            </c:ext>
          </c:extLst>
        </c:ser>
        <c:ser>
          <c:idx val="0"/>
          <c:order val="1"/>
          <c:tx>
            <c:strRef>
              <c:f>'care provision'!$G$1</c:f>
              <c:strCache>
                <c:ptCount val="1"/>
                <c:pt idx="0">
                  <c:v>Number providing care by age band ('000)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'care provision'!$A$4:$A$54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'care provision'!$L$4:$L$54</c:f>
              <c:numCache>
                <c:formatCode>General</c:formatCode>
                <c:ptCount val="51"/>
                <c:pt idx="0">
                  <c:v>2.4346861831891768</c:v>
                </c:pt>
                <c:pt idx="1">
                  <c:v>2.3100328484279684</c:v>
                </c:pt>
                <c:pt idx="2">
                  <c:v>2.2210480272941995</c:v>
                </c:pt>
                <c:pt idx="3">
                  <c:v>2.1326425040645067</c:v>
                </c:pt>
                <c:pt idx="4">
                  <c:v>2.0570314778151233</c:v>
                </c:pt>
                <c:pt idx="5">
                  <c:v>1.9773150524231982</c:v>
                </c:pt>
                <c:pt idx="6">
                  <c:v>1.9343740270033118</c:v>
                </c:pt>
                <c:pt idx="7">
                  <c:v>1.8973819414079582</c:v>
                </c:pt>
                <c:pt idx="8">
                  <c:v>1.8614546078418432</c:v>
                </c:pt>
                <c:pt idx="9">
                  <c:v>1.8491229435881462</c:v>
                </c:pt>
                <c:pt idx="10">
                  <c:v>1.8166999418736887</c:v>
                </c:pt>
                <c:pt idx="11">
                  <c:v>1.800368519984171</c:v>
                </c:pt>
                <c:pt idx="12">
                  <c:v>1.781926584338154</c:v>
                </c:pt>
                <c:pt idx="13">
                  <c:v>1.7667065581618002</c:v>
                </c:pt>
                <c:pt idx="14">
                  <c:v>1.7448878860527428</c:v>
                </c:pt>
                <c:pt idx="15">
                  <c:v>1.7253853703596789</c:v>
                </c:pt>
                <c:pt idx="16">
                  <c:v>1.7127054829632833</c:v>
                </c:pt>
                <c:pt idx="17">
                  <c:v>1.6956996141688885</c:v>
                </c:pt>
                <c:pt idx="18">
                  <c:v>1.6831457931065095</c:v>
                </c:pt>
                <c:pt idx="19">
                  <c:v>1.6730661696178937</c:v>
                </c:pt>
                <c:pt idx="20">
                  <c:v>1.6607253346069928</c:v>
                </c:pt>
                <c:pt idx="21">
                  <c:v>1.6489073544488211</c:v>
                </c:pt>
                <c:pt idx="22">
                  <c:v>1.6353114838268012</c:v>
                </c:pt>
                <c:pt idx="23">
                  <c:v>1.631154535369912</c:v>
                </c:pt>
                <c:pt idx="24">
                  <c:v>1.6266310576508565</c:v>
                </c:pt>
                <c:pt idx="25">
                  <c:v>1.6150813156931443</c:v>
                </c:pt>
                <c:pt idx="26">
                  <c:v>1.5998411126243242</c:v>
                </c:pt>
                <c:pt idx="27">
                  <c:v>1.6004557772850454</c:v>
                </c:pt>
                <c:pt idx="28">
                  <c:v>1.5933149615106927</c:v>
                </c:pt>
                <c:pt idx="29">
                  <c:v>1.5829851957006693</c:v>
                </c:pt>
                <c:pt idx="30">
                  <c:v>1.5719870165107375</c:v>
                </c:pt>
                <c:pt idx="31">
                  <c:v>1.56922418341646</c:v>
                </c:pt>
                <c:pt idx="32">
                  <c:v>1.5519676597586285</c:v>
                </c:pt>
                <c:pt idx="33">
                  <c:v>1.5464941406249999</c:v>
                </c:pt>
                <c:pt idx="34">
                  <c:v>1.5319825611182536</c:v>
                </c:pt>
                <c:pt idx="35">
                  <c:v>1.5239645366983894</c:v>
                </c:pt>
                <c:pt idx="36">
                  <c:v>1.5219264458329764</c:v>
                </c:pt>
                <c:pt idx="37">
                  <c:v>1.5205646649194351</c:v>
                </c:pt>
                <c:pt idx="38">
                  <c:v>1.5197351043356855</c:v>
                </c:pt>
                <c:pt idx="39">
                  <c:v>1.5277512820270667</c:v>
                </c:pt>
                <c:pt idx="40">
                  <c:v>1.5231527093596058</c:v>
                </c:pt>
                <c:pt idx="41">
                  <c:v>1.5186849530073434</c:v>
                </c:pt>
                <c:pt idx="42">
                  <c:v>1.5157992306622792</c:v>
                </c:pt>
                <c:pt idx="43">
                  <c:v>1.5126197494473101</c:v>
                </c:pt>
                <c:pt idx="44">
                  <c:v>1.5103547582361141</c:v>
                </c:pt>
                <c:pt idx="45">
                  <c:v>1.5047674609396364</c:v>
                </c:pt>
                <c:pt idx="46">
                  <c:v>1.4970854453294713</c:v>
                </c:pt>
                <c:pt idx="47">
                  <c:v>1.4920525472145856</c:v>
                </c:pt>
                <c:pt idx="48">
                  <c:v>1.4932780142096551</c:v>
                </c:pt>
                <c:pt idx="49">
                  <c:v>1.4809811620417346</c:v>
                </c:pt>
                <c:pt idx="50">
                  <c:v>1.4656031730844501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56-41DF-AB01-805F6FFEA5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8038687"/>
        <c:axId val="1938047807"/>
      </c:lineChart>
      <c:catAx>
        <c:axId val="1938038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047807"/>
        <c:crosses val="autoZero"/>
        <c:auto val="1"/>
        <c:lblAlgn val="ctr"/>
        <c:lblOffset val="100"/>
        <c:noMultiLvlLbl val="0"/>
      </c:catAx>
      <c:valAx>
        <c:axId val="1938047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038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495669291338584E-2"/>
          <c:y val="0.66377150772820059"/>
          <c:w val="0.91226552930883642"/>
          <c:h val="0.153938466025080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'care provision'!$CX$2</c:f>
              <c:strCache>
                <c:ptCount val="1"/>
                <c:pt idx="0">
                  <c:v>under 45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'care provision'!$CW$4:$CW$54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xVal>
          <c:yVal>
            <c:numRef>
              <c:f>'care provision'!$CX$4:$CX$54</c:f>
              <c:numCache>
                <c:formatCode>General</c:formatCode>
                <c:ptCount val="51"/>
                <c:pt idx="0">
                  <c:v>0.48478055686644644</c:v>
                </c:pt>
                <c:pt idx="1">
                  <c:v>0.50435390395200519</c:v>
                </c:pt>
                <c:pt idx="2">
                  <c:v>0.49419242343279801</c:v>
                </c:pt>
                <c:pt idx="3">
                  <c:v>0.48882913848541965</c:v>
                </c:pt>
                <c:pt idx="4">
                  <c:v>0.48493172820554253</c:v>
                </c:pt>
                <c:pt idx="5">
                  <c:v>0.47813209322925315</c:v>
                </c:pt>
                <c:pt idx="6">
                  <c:v>0.47374071015689517</c:v>
                </c:pt>
                <c:pt idx="7">
                  <c:v>0.469517519921406</c:v>
                </c:pt>
                <c:pt idx="8">
                  <c:v>0.47047797563261484</c:v>
                </c:pt>
                <c:pt idx="9">
                  <c:v>0.47788461538461535</c:v>
                </c:pt>
                <c:pt idx="10">
                  <c:v>0.47191973244147167</c:v>
                </c:pt>
                <c:pt idx="11">
                  <c:v>0.47086371135117872</c:v>
                </c:pt>
                <c:pt idx="12">
                  <c:v>0.47172975563009106</c:v>
                </c:pt>
                <c:pt idx="13">
                  <c:v>0.47090557732567495</c:v>
                </c:pt>
                <c:pt idx="14">
                  <c:v>0.47049267643142473</c:v>
                </c:pt>
                <c:pt idx="15">
                  <c:v>0.47218278734631558</c:v>
                </c:pt>
                <c:pt idx="16">
                  <c:v>0.47806103361658919</c:v>
                </c:pt>
                <c:pt idx="17">
                  <c:v>0.47306734517106974</c:v>
                </c:pt>
                <c:pt idx="18">
                  <c:v>0.47588061306802909</c:v>
                </c:pt>
                <c:pt idx="19">
                  <c:v>0.47576654115115652</c:v>
                </c:pt>
                <c:pt idx="20">
                  <c:v>0.47808882907133243</c:v>
                </c:pt>
                <c:pt idx="21">
                  <c:v>0.47897353217788519</c:v>
                </c:pt>
                <c:pt idx="22">
                  <c:v>0.48576191884697084</c:v>
                </c:pt>
                <c:pt idx="23">
                  <c:v>0.4833535844471446</c:v>
                </c:pt>
                <c:pt idx="24">
                  <c:v>0.47980386959978799</c:v>
                </c:pt>
                <c:pt idx="25">
                  <c:v>0.47967759896068085</c:v>
                </c:pt>
                <c:pt idx="26">
                  <c:v>0.48567255344575749</c:v>
                </c:pt>
                <c:pt idx="27">
                  <c:v>0.48598528122426193</c:v>
                </c:pt>
                <c:pt idx="28">
                  <c:v>0.48500791882532945</c:v>
                </c:pt>
                <c:pt idx="29">
                  <c:v>0.48482643380767576</c:v>
                </c:pt>
                <c:pt idx="30">
                  <c:v>0.48743311172369058</c:v>
                </c:pt>
                <c:pt idx="31">
                  <c:v>0.48946236559139789</c:v>
                </c:pt>
                <c:pt idx="32">
                  <c:v>0.4874347258485639</c:v>
                </c:pt>
                <c:pt idx="33">
                  <c:v>0.4930288395950998</c:v>
                </c:pt>
                <c:pt idx="34">
                  <c:v>0.4964609325511582</c:v>
                </c:pt>
                <c:pt idx="35">
                  <c:v>0.48631266490765174</c:v>
                </c:pt>
                <c:pt idx="36">
                  <c:v>0.48238259630664687</c:v>
                </c:pt>
                <c:pt idx="37">
                  <c:v>0.49114995602462613</c:v>
                </c:pt>
                <c:pt idx="38">
                  <c:v>0.49122374654289547</c:v>
                </c:pt>
                <c:pt idx="39">
                  <c:v>0.48907261953975473</c:v>
                </c:pt>
                <c:pt idx="40">
                  <c:v>0.48860080464908362</c:v>
                </c:pt>
                <c:pt idx="41">
                  <c:v>0.4917604783695011</c:v>
                </c:pt>
                <c:pt idx="42">
                  <c:v>0.48918014500836593</c:v>
                </c:pt>
                <c:pt idx="43">
                  <c:v>0.49184246365935685</c:v>
                </c:pt>
                <c:pt idx="44">
                  <c:v>0.48968485353325009</c:v>
                </c:pt>
                <c:pt idx="45">
                  <c:v>0.49066837259755786</c:v>
                </c:pt>
                <c:pt idx="46">
                  <c:v>0.48880928579362443</c:v>
                </c:pt>
                <c:pt idx="47">
                  <c:v>0.48849767198391042</c:v>
                </c:pt>
                <c:pt idx="48">
                  <c:v>0.48797918948521363</c:v>
                </c:pt>
                <c:pt idx="49">
                  <c:v>0.48823270647751021</c:v>
                </c:pt>
                <c:pt idx="50">
                  <c:v>0.48925379680903563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63-4560-B96B-1950D1586FED}"/>
            </c:ext>
          </c:extLst>
        </c:ser>
        <c:ser>
          <c:idx val="1"/>
          <c:order val="1"/>
          <c:tx>
            <c:strRef>
              <c:f>'care provision'!$CY$2</c:f>
              <c:strCache>
                <c:ptCount val="1"/>
                <c:pt idx="0">
                  <c:v>45 to 64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'care provision'!$CW$4:$CW$54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xVal>
          <c:yVal>
            <c:numRef>
              <c:f>'care provision'!$CY$4:$CY$54</c:f>
              <c:numCache>
                <c:formatCode>General</c:formatCode>
                <c:ptCount val="51"/>
                <c:pt idx="0">
                  <c:v>0.50565484910635805</c:v>
                </c:pt>
                <c:pt idx="1">
                  <c:v>0.4816569675998742</c:v>
                </c:pt>
                <c:pt idx="2">
                  <c:v>0.49764919331239393</c:v>
                </c:pt>
                <c:pt idx="3">
                  <c:v>0.46064270300744575</c:v>
                </c:pt>
                <c:pt idx="4">
                  <c:v>0.46019919555640681</c:v>
                </c:pt>
                <c:pt idx="5">
                  <c:v>0.45741033247293605</c:v>
                </c:pt>
                <c:pt idx="6">
                  <c:v>0.45227185213708126</c:v>
                </c:pt>
                <c:pt idx="7">
                  <c:v>0.43660378805306332</c:v>
                </c:pt>
                <c:pt idx="8">
                  <c:v>0.43449285411610611</c:v>
                </c:pt>
                <c:pt idx="9">
                  <c:v>0.43077729868313708</c:v>
                </c:pt>
                <c:pt idx="10">
                  <c:v>0.43354763296317944</c:v>
                </c:pt>
                <c:pt idx="11">
                  <c:v>0.43213269591809084</c:v>
                </c:pt>
                <c:pt idx="12">
                  <c:v>0.42806562705568235</c:v>
                </c:pt>
                <c:pt idx="13">
                  <c:v>0.43001543209876547</c:v>
                </c:pt>
                <c:pt idx="14">
                  <c:v>0.42605040388973914</c:v>
                </c:pt>
                <c:pt idx="15">
                  <c:v>0.42703958192199742</c:v>
                </c:pt>
                <c:pt idx="16">
                  <c:v>0.42865450598018878</c:v>
                </c:pt>
                <c:pt idx="17">
                  <c:v>0.43286759298680183</c:v>
                </c:pt>
                <c:pt idx="18">
                  <c:v>0.43332304963171492</c:v>
                </c:pt>
                <c:pt idx="19">
                  <c:v>0.43599098410757947</c:v>
                </c:pt>
                <c:pt idx="20">
                  <c:v>0.43840076154212276</c:v>
                </c:pt>
                <c:pt idx="21">
                  <c:v>0.43860651056539113</c:v>
                </c:pt>
                <c:pt idx="22">
                  <c:v>0.43896365571776158</c:v>
                </c:pt>
                <c:pt idx="23">
                  <c:v>0.44372596335118009</c:v>
                </c:pt>
                <c:pt idx="24">
                  <c:v>0.43856265448281029</c:v>
                </c:pt>
                <c:pt idx="25">
                  <c:v>0.44097404054761724</c:v>
                </c:pt>
                <c:pt idx="26">
                  <c:v>0.43936529121714302</c:v>
                </c:pt>
                <c:pt idx="27">
                  <c:v>0.44074496249448442</c:v>
                </c:pt>
                <c:pt idx="28">
                  <c:v>0.43887761020881666</c:v>
                </c:pt>
                <c:pt idx="29">
                  <c:v>0.43776894166348934</c:v>
                </c:pt>
                <c:pt idx="30">
                  <c:v>0.4379960586501781</c:v>
                </c:pt>
                <c:pt idx="31">
                  <c:v>0.43408400582325346</c:v>
                </c:pt>
                <c:pt idx="32">
                  <c:v>0.43396666487252633</c:v>
                </c:pt>
                <c:pt idx="33">
                  <c:v>0.43331672775148566</c:v>
                </c:pt>
                <c:pt idx="34">
                  <c:v>0.43426216989006694</c:v>
                </c:pt>
                <c:pt idx="35">
                  <c:v>0.43619155849920987</c:v>
                </c:pt>
                <c:pt idx="36">
                  <c:v>0.4338905775075988</c:v>
                </c:pt>
                <c:pt idx="37">
                  <c:v>0.43363454168278187</c:v>
                </c:pt>
                <c:pt idx="38">
                  <c:v>0.43409962362836391</c:v>
                </c:pt>
                <c:pt idx="39">
                  <c:v>0.43360067390884677</c:v>
                </c:pt>
                <c:pt idx="40">
                  <c:v>0.43061702681593339</c:v>
                </c:pt>
                <c:pt idx="41">
                  <c:v>0.43644155664616024</c:v>
                </c:pt>
                <c:pt idx="42">
                  <c:v>0.43241610274823927</c:v>
                </c:pt>
                <c:pt idx="43">
                  <c:v>0.43729205095936696</c:v>
                </c:pt>
                <c:pt idx="44">
                  <c:v>0.43462781493579444</c:v>
                </c:pt>
                <c:pt idx="45">
                  <c:v>0.43167814425516488</c:v>
                </c:pt>
                <c:pt idx="46">
                  <c:v>0.43392419905507468</c:v>
                </c:pt>
                <c:pt idx="47">
                  <c:v>0.43013190436933219</c:v>
                </c:pt>
                <c:pt idx="48">
                  <c:v>0.43251544269045983</c:v>
                </c:pt>
                <c:pt idx="49">
                  <c:v>0.43017745338821817</c:v>
                </c:pt>
                <c:pt idx="50">
                  <c:v>0.42787090491757668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463-4560-B96B-1950D1586F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8212927"/>
        <c:axId val="1938212447"/>
      </c:scatterChart>
      <c:valAx>
        <c:axId val="1938212927"/>
        <c:scaling>
          <c:orientation val="minMax"/>
          <c:max val="2070"/>
          <c:min val="20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212447"/>
        <c:crosses val="autoZero"/>
        <c:crossBetween val="midCat"/>
      </c:valAx>
      <c:valAx>
        <c:axId val="1938212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2129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'care provision'!$DH$2</c:f>
              <c:strCache>
                <c:ptCount val="1"/>
                <c:pt idx="0">
                  <c:v>under 45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'care provision'!$CW$4:$CW$54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'care provision'!$DH$4:$DH$54</c:f>
              <c:numCache>
                <c:formatCode>General</c:formatCode>
                <c:ptCount val="51"/>
                <c:pt idx="0">
                  <c:v>6.6224711726670096</c:v>
                </c:pt>
                <c:pt idx="1">
                  <c:v>6.9439645510632841</c:v>
                </c:pt>
                <c:pt idx="2">
                  <c:v>7.1931656424801664</c:v>
                </c:pt>
                <c:pt idx="3">
                  <c:v>7.2746420227788287</c:v>
                </c:pt>
                <c:pt idx="4">
                  <c:v>7.398290593621792</c:v>
                </c:pt>
                <c:pt idx="5">
                  <c:v>7.211902898920342</c:v>
                </c:pt>
                <c:pt idx="6">
                  <c:v>7.3404861386406495</c:v>
                </c:pt>
                <c:pt idx="7">
                  <c:v>7.3756175814530698</c:v>
                </c:pt>
                <c:pt idx="8">
                  <c:v>7.3771163803162203</c:v>
                </c:pt>
                <c:pt idx="9">
                  <c:v>7.6059169956304782</c:v>
                </c:pt>
                <c:pt idx="10">
                  <c:v>7.4479519421514455</c:v>
                </c:pt>
                <c:pt idx="11">
                  <c:v>7.3605984158155326</c:v>
                </c:pt>
                <c:pt idx="12">
                  <c:v>7.3693232224714604</c:v>
                </c:pt>
                <c:pt idx="13">
                  <c:v>7.4085628011643552</c:v>
                </c:pt>
                <c:pt idx="14">
                  <c:v>7.3861371789419463</c:v>
                </c:pt>
                <c:pt idx="15">
                  <c:v>7.4469280197632557</c:v>
                </c:pt>
                <c:pt idx="16">
                  <c:v>7.5227431732051029</c:v>
                </c:pt>
                <c:pt idx="17">
                  <c:v>7.3583592933431694</c:v>
                </c:pt>
                <c:pt idx="18">
                  <c:v>7.3666727830301229</c:v>
                </c:pt>
                <c:pt idx="19">
                  <c:v>7.448936591373263</c:v>
                </c:pt>
                <c:pt idx="20">
                  <c:v>7.4991160970976027</c:v>
                </c:pt>
                <c:pt idx="21">
                  <c:v>7.4768674458967546</c:v>
                </c:pt>
                <c:pt idx="22">
                  <c:v>7.7389272081823952</c:v>
                </c:pt>
                <c:pt idx="23">
                  <c:v>7.6537495664100756</c:v>
                </c:pt>
                <c:pt idx="24">
                  <c:v>7.6730078963884134</c:v>
                </c:pt>
                <c:pt idx="25">
                  <c:v>7.6789892691882384</c:v>
                </c:pt>
                <c:pt idx="26">
                  <c:v>7.7174856746271532</c:v>
                </c:pt>
                <c:pt idx="27">
                  <c:v>7.7368390409841261</c:v>
                </c:pt>
                <c:pt idx="28">
                  <c:v>7.6495796367549147</c:v>
                </c:pt>
                <c:pt idx="29">
                  <c:v>7.5261888352398447</c:v>
                </c:pt>
                <c:pt idx="30">
                  <c:v>7.5957797254414423</c:v>
                </c:pt>
                <c:pt idx="31">
                  <c:v>7.7472787451594787</c:v>
                </c:pt>
                <c:pt idx="32">
                  <c:v>7.7083117385454925</c:v>
                </c:pt>
                <c:pt idx="33">
                  <c:v>7.5492416488021936</c:v>
                </c:pt>
                <c:pt idx="34">
                  <c:v>7.6125322267065423</c:v>
                </c:pt>
                <c:pt idx="35">
                  <c:v>7.4673792219378505</c:v>
                </c:pt>
                <c:pt idx="36">
                  <c:v>7.3035324497929519</c:v>
                </c:pt>
                <c:pt idx="37">
                  <c:v>7.4030976006976887</c:v>
                </c:pt>
                <c:pt idx="38">
                  <c:v>7.5907441855951063</c:v>
                </c:pt>
                <c:pt idx="39">
                  <c:v>7.5008810015167224</c:v>
                </c:pt>
                <c:pt idx="40">
                  <c:v>7.227288435242869</c:v>
                </c:pt>
                <c:pt idx="41">
                  <c:v>7.2916439499266392</c:v>
                </c:pt>
                <c:pt idx="42">
                  <c:v>7.3184267033447199</c:v>
                </c:pt>
                <c:pt idx="43">
                  <c:v>7.3438243974364585</c:v>
                </c:pt>
                <c:pt idx="44">
                  <c:v>7.509722568502637</c:v>
                </c:pt>
                <c:pt idx="45">
                  <c:v>7.3943283767475121</c:v>
                </c:pt>
                <c:pt idx="46">
                  <c:v>7.3084585961458268</c:v>
                </c:pt>
                <c:pt idx="47">
                  <c:v>7.5632925205181483</c:v>
                </c:pt>
                <c:pt idx="48">
                  <c:v>7.5732190005066453</c:v>
                </c:pt>
                <c:pt idx="49">
                  <c:v>7.5040673608670838</c:v>
                </c:pt>
                <c:pt idx="50">
                  <c:v>7.557717441663975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93-4834-8ABF-55AEBCBC6C3E}"/>
            </c:ext>
          </c:extLst>
        </c:ser>
        <c:ser>
          <c:idx val="1"/>
          <c:order val="1"/>
          <c:tx>
            <c:strRef>
              <c:f>'care provision'!$DI$2</c:f>
              <c:strCache>
                <c:ptCount val="1"/>
                <c:pt idx="0">
                  <c:v>45 to 64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'care provision'!$CW$4:$CW$54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'care provision'!$DI$4:$DI$54</c:f>
              <c:numCache>
                <c:formatCode>General</c:formatCode>
                <c:ptCount val="51"/>
                <c:pt idx="0">
                  <c:v>11.472627251987037</c:v>
                </c:pt>
                <c:pt idx="1">
                  <c:v>10.515382585100733</c:v>
                </c:pt>
                <c:pt idx="2">
                  <c:v>11.395990045782174</c:v>
                </c:pt>
                <c:pt idx="3">
                  <c:v>10.976610139103681</c:v>
                </c:pt>
                <c:pt idx="4">
                  <c:v>10.945959781839543</c:v>
                </c:pt>
                <c:pt idx="5">
                  <c:v>10.78369387691537</c:v>
                </c:pt>
                <c:pt idx="6">
                  <c:v>10.525456313152418</c:v>
                </c:pt>
                <c:pt idx="7">
                  <c:v>10.534747453851997</c:v>
                </c:pt>
                <c:pt idx="8">
                  <c:v>10.423369826917753</c:v>
                </c:pt>
                <c:pt idx="9">
                  <c:v>10.219844731587425</c:v>
                </c:pt>
                <c:pt idx="10">
                  <c:v>10.257856144316424</c:v>
                </c:pt>
                <c:pt idx="11">
                  <c:v>10.192268188606789</c:v>
                </c:pt>
                <c:pt idx="12">
                  <c:v>10.035350420542416</c:v>
                </c:pt>
                <c:pt idx="13">
                  <c:v>10.268015582586131</c:v>
                </c:pt>
                <c:pt idx="14">
                  <c:v>10.160226239508447</c:v>
                </c:pt>
                <c:pt idx="15">
                  <c:v>10.256750596113804</c:v>
                </c:pt>
                <c:pt idx="16">
                  <c:v>10.264004085756678</c:v>
                </c:pt>
                <c:pt idx="17">
                  <c:v>10.377532957990711</c:v>
                </c:pt>
                <c:pt idx="18">
                  <c:v>10.714373175959555</c:v>
                </c:pt>
                <c:pt idx="19">
                  <c:v>10.811185339469223</c:v>
                </c:pt>
                <c:pt idx="20">
                  <c:v>10.847414019555693</c:v>
                </c:pt>
                <c:pt idx="21">
                  <c:v>10.962746890930399</c:v>
                </c:pt>
                <c:pt idx="22">
                  <c:v>11.048002705253051</c:v>
                </c:pt>
                <c:pt idx="23">
                  <c:v>11.254512082836726</c:v>
                </c:pt>
                <c:pt idx="24">
                  <c:v>11.157140216213504</c:v>
                </c:pt>
                <c:pt idx="25">
                  <c:v>11.282729705398459</c:v>
                </c:pt>
                <c:pt idx="26">
                  <c:v>11.368305091468349</c:v>
                </c:pt>
                <c:pt idx="27">
                  <c:v>11.489741826827304</c:v>
                </c:pt>
                <c:pt idx="28">
                  <c:v>11.723274184445255</c:v>
                </c:pt>
                <c:pt idx="29">
                  <c:v>11.602943765315413</c:v>
                </c:pt>
                <c:pt idx="30">
                  <c:v>11.701117574843162</c:v>
                </c:pt>
                <c:pt idx="31">
                  <c:v>11.639771660004778</c:v>
                </c:pt>
                <c:pt idx="32">
                  <c:v>11.871844909169587</c:v>
                </c:pt>
                <c:pt idx="33">
                  <c:v>11.871827707168523</c:v>
                </c:pt>
                <c:pt idx="34">
                  <c:v>11.813674718687697</c:v>
                </c:pt>
                <c:pt idx="35">
                  <c:v>11.961694223406463</c:v>
                </c:pt>
                <c:pt idx="36">
                  <c:v>11.975286630415559</c:v>
                </c:pt>
                <c:pt idx="37">
                  <c:v>11.964134988918726</c:v>
                </c:pt>
                <c:pt idx="38">
                  <c:v>12.109788290380012</c:v>
                </c:pt>
                <c:pt idx="39">
                  <c:v>12.071181609295769</c:v>
                </c:pt>
                <c:pt idx="40">
                  <c:v>12.131301600626793</c:v>
                </c:pt>
                <c:pt idx="41">
                  <c:v>12.240216661009264</c:v>
                </c:pt>
                <c:pt idx="42">
                  <c:v>12.128396483870041</c:v>
                </c:pt>
                <c:pt idx="43">
                  <c:v>12.356008554155895</c:v>
                </c:pt>
                <c:pt idx="44">
                  <c:v>12.346314639711396</c:v>
                </c:pt>
                <c:pt idx="45">
                  <c:v>12.1415404727741</c:v>
                </c:pt>
                <c:pt idx="46">
                  <c:v>12.268086645943608</c:v>
                </c:pt>
                <c:pt idx="47">
                  <c:v>12.175064724265681</c:v>
                </c:pt>
                <c:pt idx="48">
                  <c:v>12.312069748184253</c:v>
                </c:pt>
                <c:pt idx="49">
                  <c:v>12.110289421242644</c:v>
                </c:pt>
                <c:pt idx="50">
                  <c:v>12.155892106329469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93-4834-8ABF-55AEBCBC6C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8293567"/>
        <c:axId val="1938282047"/>
      </c:areaChart>
      <c:catAx>
        <c:axId val="193829356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282047"/>
        <c:crosses val="autoZero"/>
        <c:auto val="1"/>
        <c:lblAlgn val="ctr"/>
        <c:lblOffset val="100"/>
        <c:noMultiLvlLbl val="0"/>
      </c:catAx>
      <c:valAx>
        <c:axId val="1938282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2935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311661184128923"/>
          <c:y val="2.5428331875182269E-2"/>
          <c:w val="0.82488347746701784"/>
          <c:h val="0.84511618830503288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'care provision'!$CW$4:$CW$54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xVal>
          <c:yVal>
            <c:numRef>
              <c:f>'care provision'!$DL$4:$DL$54</c:f>
              <c:numCache>
                <c:formatCode>General</c:formatCode>
                <c:ptCount val="51"/>
                <c:pt idx="0">
                  <c:v>0.54034624309731316</c:v>
                </c:pt>
                <c:pt idx="1">
                  <c:v>0.46045956141553568</c:v>
                </c:pt>
                <c:pt idx="2">
                  <c:v>0.42606167591943889</c:v>
                </c:pt>
                <c:pt idx="3">
                  <c:v>0.38896582586914297</c:v>
                </c:pt>
                <c:pt idx="4">
                  <c:v>0.35775931295203889</c:v>
                </c:pt>
                <c:pt idx="5">
                  <c:v>0.33291486022868844</c:v>
                </c:pt>
                <c:pt idx="6">
                  <c:v>0.31610796569689753</c:v>
                </c:pt>
                <c:pt idx="7">
                  <c:v>0.30041402864112254</c:v>
                </c:pt>
                <c:pt idx="8">
                  <c:v>0.28761257928123707</c:v>
                </c:pt>
                <c:pt idx="9">
                  <c:v>0.28459681856477953</c:v>
                </c:pt>
                <c:pt idx="10">
                  <c:v>0.27105723858619735</c:v>
                </c:pt>
                <c:pt idx="11">
                  <c:v>0.26573617917454717</c:v>
                </c:pt>
                <c:pt idx="12">
                  <c:v>0.25166268608182862</c:v>
                </c:pt>
                <c:pt idx="13">
                  <c:v>0.25192197359815005</c:v>
                </c:pt>
                <c:pt idx="14">
                  <c:v>0.2411216578727762</c:v>
                </c:pt>
                <c:pt idx="15">
                  <c:v>0.23630626340600697</c:v>
                </c:pt>
                <c:pt idx="16">
                  <c:v>0.23189176714981569</c:v>
                </c:pt>
                <c:pt idx="17">
                  <c:v>0.22505116494795274</c:v>
                </c:pt>
                <c:pt idx="18">
                  <c:v>0.22452190891670246</c:v>
                </c:pt>
                <c:pt idx="19">
                  <c:v>0.22277337814769441</c:v>
                </c:pt>
                <c:pt idx="20">
                  <c:v>0.2189950964221391</c:v>
                </c:pt>
                <c:pt idx="21">
                  <c:v>0.21557598293887115</c:v>
                </c:pt>
                <c:pt idx="22">
                  <c:v>0.21554426060066656</c:v>
                </c:pt>
                <c:pt idx="23">
                  <c:v>0.2129816445214501</c:v>
                </c:pt>
                <c:pt idx="24">
                  <c:v>0.20537222168818878</c:v>
                </c:pt>
                <c:pt idx="25">
                  <c:v>0.2045418096409575</c:v>
                </c:pt>
                <c:pt idx="26">
                  <c:v>0.20077729662100094</c:v>
                </c:pt>
                <c:pt idx="27">
                  <c:v>0.19772976633062522</c:v>
                </c:pt>
                <c:pt idx="28">
                  <c:v>0.19733148679928589</c:v>
                </c:pt>
                <c:pt idx="29">
                  <c:v>0.19230903381699593</c:v>
                </c:pt>
                <c:pt idx="30">
                  <c:v>0.18752826116984467</c:v>
                </c:pt>
                <c:pt idx="31">
                  <c:v>0.18349734338069412</c:v>
                </c:pt>
                <c:pt idx="32">
                  <c:v>0.18073484129253378</c:v>
                </c:pt>
                <c:pt idx="33">
                  <c:v>0.17768442233267279</c:v>
                </c:pt>
                <c:pt idx="34">
                  <c:v>0.17419532815724528</c:v>
                </c:pt>
                <c:pt idx="35">
                  <c:v>0.16849359066360892</c:v>
                </c:pt>
                <c:pt idx="36">
                  <c:v>0.16392424489981922</c:v>
                </c:pt>
                <c:pt idx="37">
                  <c:v>0.16011533555096499</c:v>
                </c:pt>
                <c:pt idx="38">
                  <c:v>0.16103714620656356</c:v>
                </c:pt>
                <c:pt idx="39">
                  <c:v>0.15838574774373407</c:v>
                </c:pt>
                <c:pt idx="40">
                  <c:v>0.151685003670049</c:v>
                </c:pt>
                <c:pt idx="41">
                  <c:v>0.14979487701060465</c:v>
                </c:pt>
                <c:pt idx="42">
                  <c:v>0.14774848218203562</c:v>
                </c:pt>
                <c:pt idx="43">
                  <c:v>0.14461310070349345</c:v>
                </c:pt>
                <c:pt idx="44">
                  <c:v>0.14221931785798278</c:v>
                </c:pt>
                <c:pt idx="45">
                  <c:v>0.13718545954313391</c:v>
                </c:pt>
                <c:pt idx="46">
                  <c:v>0.13452015321294888</c:v>
                </c:pt>
                <c:pt idx="47">
                  <c:v>0.13327404731546991</c:v>
                </c:pt>
                <c:pt idx="48">
                  <c:v>0.13147326899282064</c:v>
                </c:pt>
                <c:pt idx="49">
                  <c:v>0.1248907909707252</c:v>
                </c:pt>
                <c:pt idx="50">
                  <c:v>0.12223214258631379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66-4A60-8EAB-51B126F9AD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2771167"/>
        <c:axId val="272767807"/>
      </c:scatterChart>
      <c:valAx>
        <c:axId val="272771167"/>
        <c:scaling>
          <c:orientation val="minMax"/>
          <c:max val="2070"/>
          <c:min val="20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767807"/>
        <c:crosses val="autoZero"/>
        <c:crossBetween val="midCat"/>
      </c:valAx>
      <c:valAx>
        <c:axId val="272767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ratio of state subsidies to value of  informal care received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771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2615923009624"/>
          <c:y val="2.7777777777777776E-2"/>
          <c:w val="0.85207174103237082"/>
          <c:h val="0.80345654709827918"/>
        </c:manualLayout>
      </c:layout>
      <c:areaChart>
        <c:grouping val="stacked"/>
        <c:varyColors val="0"/>
        <c:ser>
          <c:idx val="0"/>
          <c:order val="0"/>
          <c:tx>
            <c:strRef>
              <c:f>'care provision'!$BY$2</c:f>
              <c:strCache>
                <c:ptCount val="1"/>
                <c:pt idx="0">
                  <c:v>under 45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numRef>
              <c:f>'care provision'!$A$4:$A$54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'care provision'!$BY$4:$BY$54</c:f>
              <c:numCache>
                <c:formatCode>General</c:formatCode>
                <c:ptCount val="51"/>
                <c:pt idx="0">
                  <c:v>1881.0003019391174</c:v>
                </c:pt>
                <c:pt idx="1">
                  <c:v>1987.7089468138122</c:v>
                </c:pt>
                <c:pt idx="2">
                  <c:v>2136.6039479339174</c:v>
                </c:pt>
                <c:pt idx="3">
                  <c:v>2147.5653000634911</c:v>
                </c:pt>
                <c:pt idx="4">
                  <c:v>2259.5754460826565</c:v>
                </c:pt>
                <c:pt idx="5">
                  <c:v>2192.9192603696401</c:v>
                </c:pt>
                <c:pt idx="6">
                  <c:v>2210.1873089381593</c:v>
                </c:pt>
                <c:pt idx="7">
                  <c:v>2296.7714300684579</c:v>
                </c:pt>
                <c:pt idx="8">
                  <c:v>2333.705364186073</c:v>
                </c:pt>
                <c:pt idx="9">
                  <c:v>2352.1219673108071</c:v>
                </c:pt>
                <c:pt idx="10">
                  <c:v>2343.6111084630106</c:v>
                </c:pt>
                <c:pt idx="11">
                  <c:v>2356.9086337458129</c:v>
                </c:pt>
                <c:pt idx="12">
                  <c:v>2327.6600841917293</c:v>
                </c:pt>
                <c:pt idx="13">
                  <c:v>2284.9153405374836</c:v>
                </c:pt>
                <c:pt idx="14">
                  <c:v>2325.3090300673334</c:v>
                </c:pt>
                <c:pt idx="15">
                  <c:v>2324.5871526448536</c:v>
                </c:pt>
                <c:pt idx="16">
                  <c:v>2299.8355610691697</c:v>
                </c:pt>
                <c:pt idx="17">
                  <c:v>2300.0496114788957</c:v>
                </c:pt>
                <c:pt idx="18">
                  <c:v>2311.4469652905123</c:v>
                </c:pt>
                <c:pt idx="19">
                  <c:v>2285.7566768614897</c:v>
                </c:pt>
                <c:pt idx="20">
                  <c:v>2333.5751061159267</c:v>
                </c:pt>
                <c:pt idx="21">
                  <c:v>2321.7019932916296</c:v>
                </c:pt>
                <c:pt idx="22">
                  <c:v>2305.3944004421537</c:v>
                </c:pt>
                <c:pt idx="23">
                  <c:v>2296.3381692331641</c:v>
                </c:pt>
                <c:pt idx="24">
                  <c:v>2342.3731696936034</c:v>
                </c:pt>
                <c:pt idx="25">
                  <c:v>2370.0197097205328</c:v>
                </c:pt>
                <c:pt idx="26">
                  <c:v>2341.9878762110761</c:v>
                </c:pt>
                <c:pt idx="27">
                  <c:v>2387.007688230276</c:v>
                </c:pt>
                <c:pt idx="28">
                  <c:v>2340.9057780930607</c:v>
                </c:pt>
                <c:pt idx="29">
                  <c:v>2334.5165546788421</c:v>
                </c:pt>
                <c:pt idx="30">
                  <c:v>2318.8133000362241</c:v>
                </c:pt>
                <c:pt idx="31">
                  <c:v>2322.0836856603814</c:v>
                </c:pt>
                <c:pt idx="32">
                  <c:v>2308.8760855251335</c:v>
                </c:pt>
                <c:pt idx="33">
                  <c:v>2274.2283924844442</c:v>
                </c:pt>
                <c:pt idx="34">
                  <c:v>2294.7151605830645</c:v>
                </c:pt>
                <c:pt idx="35">
                  <c:v>2307.1954284662816</c:v>
                </c:pt>
                <c:pt idx="36">
                  <c:v>2272.0233837060905</c:v>
                </c:pt>
                <c:pt idx="37">
                  <c:v>2272.0021128400131</c:v>
                </c:pt>
                <c:pt idx="38">
                  <c:v>2266.6534995404813</c:v>
                </c:pt>
                <c:pt idx="39">
                  <c:v>2216.8956909364206</c:v>
                </c:pt>
                <c:pt idx="40">
                  <c:v>2229.4605522841794</c:v>
                </c:pt>
                <c:pt idx="41">
                  <c:v>2237.1649972834239</c:v>
                </c:pt>
                <c:pt idx="42">
                  <c:v>2219.2189053907741</c:v>
                </c:pt>
                <c:pt idx="43">
                  <c:v>2253.9602660130145</c:v>
                </c:pt>
                <c:pt idx="44">
                  <c:v>2210.562717419411</c:v>
                </c:pt>
                <c:pt idx="45">
                  <c:v>2216.5991146549468</c:v>
                </c:pt>
                <c:pt idx="46">
                  <c:v>2245.3263230447837</c:v>
                </c:pt>
                <c:pt idx="47">
                  <c:v>2235.2328758204139</c:v>
                </c:pt>
                <c:pt idx="48">
                  <c:v>2230.5254956858921</c:v>
                </c:pt>
                <c:pt idx="49">
                  <c:v>2202.5525497062822</c:v>
                </c:pt>
                <c:pt idx="50">
                  <c:v>2290.7583909483392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B95-4628-AB9C-B2A0211C315B}"/>
            </c:ext>
          </c:extLst>
        </c:ser>
        <c:ser>
          <c:idx val="1"/>
          <c:order val="1"/>
          <c:tx>
            <c:strRef>
              <c:f>'care provision'!$BZ$2</c:f>
              <c:strCache>
                <c:ptCount val="1"/>
                <c:pt idx="0">
                  <c:v>45 to 64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numRef>
              <c:f>'care provision'!$A$4:$A$54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'care provision'!$BZ$4:$BZ$54</c:f>
              <c:numCache>
                <c:formatCode>General</c:formatCode>
                <c:ptCount val="51"/>
                <c:pt idx="0">
                  <c:v>2571.9305840007551</c:v>
                </c:pt>
                <c:pt idx="1">
                  <c:v>2629.9894346146598</c:v>
                </c:pt>
                <c:pt idx="2">
                  <c:v>2652.8404427593309</c:v>
                </c:pt>
                <c:pt idx="3">
                  <c:v>2722.159453250601</c:v>
                </c:pt>
                <c:pt idx="4">
                  <c:v>2766.7022648255215</c:v>
                </c:pt>
                <c:pt idx="5">
                  <c:v>2778.0245984279441</c:v>
                </c:pt>
                <c:pt idx="6">
                  <c:v>2743.7091435406924</c:v>
                </c:pt>
                <c:pt idx="7">
                  <c:v>2807.2471845120904</c:v>
                </c:pt>
                <c:pt idx="8">
                  <c:v>2821.8904135450093</c:v>
                </c:pt>
                <c:pt idx="9">
                  <c:v>2774.9875484235586</c:v>
                </c:pt>
                <c:pt idx="10">
                  <c:v>2731.6283822369023</c:v>
                </c:pt>
                <c:pt idx="11">
                  <c:v>2732.5539697946315</c:v>
                </c:pt>
                <c:pt idx="12">
                  <c:v>2772.4044733230048</c:v>
                </c:pt>
                <c:pt idx="13">
                  <c:v>2740.4754016502307</c:v>
                </c:pt>
                <c:pt idx="14">
                  <c:v>2763.8696530762436</c:v>
                </c:pt>
                <c:pt idx="15">
                  <c:v>2740.6635034186429</c:v>
                </c:pt>
                <c:pt idx="16">
                  <c:v>2712.9471662027649</c:v>
                </c:pt>
                <c:pt idx="17">
                  <c:v>2740.0004532804187</c:v>
                </c:pt>
                <c:pt idx="18">
                  <c:v>2721.4984532211906</c:v>
                </c:pt>
                <c:pt idx="19">
                  <c:v>2701.6910432972272</c:v>
                </c:pt>
                <c:pt idx="20">
                  <c:v>2756.1232469371512</c:v>
                </c:pt>
                <c:pt idx="21">
                  <c:v>2730.1332660088401</c:v>
                </c:pt>
                <c:pt idx="22">
                  <c:v>2694.9333935794443</c:v>
                </c:pt>
                <c:pt idx="23">
                  <c:v>2762.0368347955937</c:v>
                </c:pt>
                <c:pt idx="24">
                  <c:v>2763.6604949050211</c:v>
                </c:pt>
                <c:pt idx="25">
                  <c:v>2751.0582036996534</c:v>
                </c:pt>
                <c:pt idx="26">
                  <c:v>2763.549110292</c:v>
                </c:pt>
                <c:pt idx="27">
                  <c:v>2817.0798104024202</c:v>
                </c:pt>
                <c:pt idx="28">
                  <c:v>2846.2475793446756</c:v>
                </c:pt>
                <c:pt idx="29">
                  <c:v>2820.2154924732918</c:v>
                </c:pt>
                <c:pt idx="30">
                  <c:v>2859.582126387596</c:v>
                </c:pt>
                <c:pt idx="31">
                  <c:v>2853.2503194693695</c:v>
                </c:pt>
                <c:pt idx="32">
                  <c:v>2895.8702558827395</c:v>
                </c:pt>
                <c:pt idx="33">
                  <c:v>2847.1918370694598</c:v>
                </c:pt>
                <c:pt idx="34">
                  <c:v>2864.0674071015146</c:v>
                </c:pt>
                <c:pt idx="35">
                  <c:v>2907.1255557997183</c:v>
                </c:pt>
                <c:pt idx="36">
                  <c:v>2931.4945232173841</c:v>
                </c:pt>
                <c:pt idx="37">
                  <c:v>2930.967534589432</c:v>
                </c:pt>
                <c:pt idx="38">
                  <c:v>2956.2834454368463</c:v>
                </c:pt>
                <c:pt idx="39">
                  <c:v>2965.9661888853475</c:v>
                </c:pt>
                <c:pt idx="40">
                  <c:v>2975.1862953073196</c:v>
                </c:pt>
                <c:pt idx="41">
                  <c:v>3022.7307509635875</c:v>
                </c:pt>
                <c:pt idx="42">
                  <c:v>2993.5247794890261</c:v>
                </c:pt>
                <c:pt idx="43">
                  <c:v>3044.7862251581087</c:v>
                </c:pt>
                <c:pt idx="44">
                  <c:v>3036.6398143702922</c:v>
                </c:pt>
                <c:pt idx="45">
                  <c:v>3008.4830793719934</c:v>
                </c:pt>
                <c:pt idx="46">
                  <c:v>3012.390919552221</c:v>
                </c:pt>
                <c:pt idx="47">
                  <c:v>3033.3913045165618</c:v>
                </c:pt>
                <c:pt idx="48">
                  <c:v>3039.47023700104</c:v>
                </c:pt>
                <c:pt idx="49">
                  <c:v>2982.9553827903883</c:v>
                </c:pt>
                <c:pt idx="50">
                  <c:v>2988.130203528573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B95-4628-AB9C-B2A0211C315B}"/>
            </c:ext>
          </c:extLst>
        </c:ser>
        <c:ser>
          <c:idx val="2"/>
          <c:order val="2"/>
          <c:tx>
            <c:strRef>
              <c:f>'care provision'!$CA$2</c:f>
              <c:strCache>
                <c:ptCount val="1"/>
                <c:pt idx="0">
                  <c:v>65 to 79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cat>
            <c:numRef>
              <c:f>'care provision'!$A$4:$A$54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'care provision'!$CA$4:$CA$54</c:f>
              <c:numCache>
                <c:formatCode>General</c:formatCode>
                <c:ptCount val="51"/>
                <c:pt idx="0">
                  <c:v>1477.2281635014365</c:v>
                </c:pt>
                <c:pt idx="1">
                  <c:v>1599.6769379065336</c:v>
                </c:pt>
                <c:pt idx="2">
                  <c:v>1690.9929157787437</c:v>
                </c:pt>
                <c:pt idx="3">
                  <c:v>1807.1929156900085</c:v>
                </c:pt>
                <c:pt idx="4">
                  <c:v>1909.7875201441411</c:v>
                </c:pt>
                <c:pt idx="5">
                  <c:v>1970.0063413883768</c:v>
                </c:pt>
                <c:pt idx="6">
                  <c:v>2038.0579346704785</c:v>
                </c:pt>
                <c:pt idx="7">
                  <c:v>2051.6363174119197</c:v>
                </c:pt>
                <c:pt idx="8">
                  <c:v>2107.0376499288373</c:v>
                </c:pt>
                <c:pt idx="9">
                  <c:v>2140.3500387394056</c:v>
                </c:pt>
                <c:pt idx="10">
                  <c:v>2184.4650017193994</c:v>
                </c:pt>
                <c:pt idx="11">
                  <c:v>2165.4397788126762</c:v>
                </c:pt>
                <c:pt idx="12">
                  <c:v>2272.1947142332792</c:v>
                </c:pt>
                <c:pt idx="13">
                  <c:v>2267.9563575716793</c:v>
                </c:pt>
                <c:pt idx="14">
                  <c:v>2312.8796628798468</c:v>
                </c:pt>
                <c:pt idx="15">
                  <c:v>2332.0054619199732</c:v>
                </c:pt>
                <c:pt idx="16">
                  <c:v>2383.9315035249806</c:v>
                </c:pt>
                <c:pt idx="17">
                  <c:v>2411.7853906310247</c:v>
                </c:pt>
                <c:pt idx="18">
                  <c:v>2399.6195824172059</c:v>
                </c:pt>
                <c:pt idx="19">
                  <c:v>2401.5999202503885</c:v>
                </c:pt>
                <c:pt idx="20">
                  <c:v>2370.8689304577024</c:v>
                </c:pt>
                <c:pt idx="21">
                  <c:v>2348.7559705899421</c:v>
                </c:pt>
                <c:pt idx="22">
                  <c:v>2298.3252365711996</c:v>
                </c:pt>
                <c:pt idx="23">
                  <c:v>2265.8439021590657</c:v>
                </c:pt>
                <c:pt idx="24">
                  <c:v>2224.3919955252368</c:v>
                </c:pt>
                <c:pt idx="25">
                  <c:v>2227.1509294694947</c:v>
                </c:pt>
                <c:pt idx="26">
                  <c:v>2163.8755815491704</c:v>
                </c:pt>
                <c:pt idx="27">
                  <c:v>2185.4601621745383</c:v>
                </c:pt>
                <c:pt idx="28">
                  <c:v>2166.3050172211556</c:v>
                </c:pt>
                <c:pt idx="29">
                  <c:v>2096.3318755598975</c:v>
                </c:pt>
                <c:pt idx="30">
                  <c:v>2111.8496978620674</c:v>
                </c:pt>
                <c:pt idx="31">
                  <c:v>2118.9613550824824</c:v>
                </c:pt>
                <c:pt idx="32">
                  <c:v>2102.2626034094756</c:v>
                </c:pt>
                <c:pt idx="33">
                  <c:v>2129.5823004876611</c:v>
                </c:pt>
                <c:pt idx="34">
                  <c:v>2190.0382739287793</c:v>
                </c:pt>
                <c:pt idx="35">
                  <c:v>2212.0869648560674</c:v>
                </c:pt>
                <c:pt idx="36">
                  <c:v>2219.0014729515506</c:v>
                </c:pt>
                <c:pt idx="37">
                  <c:v>2258.7221733036408</c:v>
                </c:pt>
                <c:pt idx="38">
                  <c:v>2287.5697070003907</c:v>
                </c:pt>
                <c:pt idx="39">
                  <c:v>2309.5099288632732</c:v>
                </c:pt>
                <c:pt idx="40">
                  <c:v>2342.6294681942695</c:v>
                </c:pt>
                <c:pt idx="41">
                  <c:v>2335.2181385449353</c:v>
                </c:pt>
                <c:pt idx="42">
                  <c:v>2348.7187754383935</c:v>
                </c:pt>
                <c:pt idx="43">
                  <c:v>2352.0238699713532</c:v>
                </c:pt>
                <c:pt idx="44">
                  <c:v>2377.1178192698699</c:v>
                </c:pt>
                <c:pt idx="45">
                  <c:v>2383.0884730135899</c:v>
                </c:pt>
                <c:pt idx="46">
                  <c:v>2419.4356479116841</c:v>
                </c:pt>
                <c:pt idx="47">
                  <c:v>2342.4499017465873</c:v>
                </c:pt>
                <c:pt idx="48">
                  <c:v>2399.7577791112035</c:v>
                </c:pt>
                <c:pt idx="49">
                  <c:v>2426.0015711939081</c:v>
                </c:pt>
                <c:pt idx="50">
                  <c:v>2441.794674668402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B95-4628-AB9C-B2A0211C315B}"/>
            </c:ext>
          </c:extLst>
        </c:ser>
        <c:ser>
          <c:idx val="3"/>
          <c:order val="3"/>
          <c:tx>
            <c:strRef>
              <c:f>'care provision'!$CB$2</c:f>
              <c:strCache>
                <c:ptCount val="1"/>
                <c:pt idx="0">
                  <c:v>80+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f>'care provision'!$A$4:$A$54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'care provision'!$CB$4:$CB$54</c:f>
              <c:numCache>
                <c:formatCode>General</c:formatCode>
                <c:ptCount val="51"/>
                <c:pt idx="0">
                  <c:v>488.85241048813941</c:v>
                </c:pt>
                <c:pt idx="1">
                  <c:v>515.16337968010703</c:v>
                </c:pt>
                <c:pt idx="2">
                  <c:v>579.41862616122569</c:v>
                </c:pt>
                <c:pt idx="3">
                  <c:v>621.04331949299205</c:v>
                </c:pt>
                <c:pt idx="4">
                  <c:v>683.64009929388226</c:v>
                </c:pt>
                <c:pt idx="5">
                  <c:v>730.20103268779428</c:v>
                </c:pt>
                <c:pt idx="6">
                  <c:v>779.79227864964957</c:v>
                </c:pt>
                <c:pt idx="7">
                  <c:v>847.90144288681472</c:v>
                </c:pt>
                <c:pt idx="8">
                  <c:v>920.23761968231815</c:v>
                </c:pt>
                <c:pt idx="9">
                  <c:v>942.26502846687879</c:v>
                </c:pt>
                <c:pt idx="10">
                  <c:v>997.68142186409011</c:v>
                </c:pt>
                <c:pt idx="11">
                  <c:v>1019.5262804406897</c:v>
                </c:pt>
                <c:pt idx="12">
                  <c:v>1027.2466558292804</c:v>
                </c:pt>
                <c:pt idx="13">
                  <c:v>1058.6374914327691</c:v>
                </c:pt>
                <c:pt idx="14">
                  <c:v>1076.6403537072836</c:v>
                </c:pt>
                <c:pt idx="15">
                  <c:v>1090.3055980718038</c:v>
                </c:pt>
                <c:pt idx="16">
                  <c:v>1103.4051711045727</c:v>
                </c:pt>
                <c:pt idx="17">
                  <c:v>1125.4805680364577</c:v>
                </c:pt>
                <c:pt idx="18">
                  <c:v>1116.8859333674773</c:v>
                </c:pt>
                <c:pt idx="19">
                  <c:v>1129.9069372878225</c:v>
                </c:pt>
                <c:pt idx="20">
                  <c:v>1158.6840990657961</c:v>
                </c:pt>
                <c:pt idx="21">
                  <c:v>1202.3733315644288</c:v>
                </c:pt>
                <c:pt idx="22">
                  <c:v>1209.4600497313372</c:v>
                </c:pt>
                <c:pt idx="23">
                  <c:v>1238.1439353344272</c:v>
                </c:pt>
                <c:pt idx="24">
                  <c:v>1286.9463511595354</c:v>
                </c:pt>
                <c:pt idx="25">
                  <c:v>1282.2959498352395</c:v>
                </c:pt>
                <c:pt idx="26">
                  <c:v>1300.4232463935261</c:v>
                </c:pt>
                <c:pt idx="27">
                  <c:v>1329.3837576767089</c:v>
                </c:pt>
                <c:pt idx="28">
                  <c:v>1336.8404383580068</c:v>
                </c:pt>
                <c:pt idx="29">
                  <c:v>1353.1006908985444</c:v>
                </c:pt>
                <c:pt idx="30">
                  <c:v>1367.3715231089927</c:v>
                </c:pt>
                <c:pt idx="31">
                  <c:v>1378.8318029051454</c:v>
                </c:pt>
                <c:pt idx="32">
                  <c:v>1381.2531568743138</c:v>
                </c:pt>
                <c:pt idx="33">
                  <c:v>1395.4639095750483</c:v>
                </c:pt>
                <c:pt idx="34">
                  <c:v>1349.0530767071743</c:v>
                </c:pt>
                <c:pt idx="35">
                  <c:v>1355.7765675546002</c:v>
                </c:pt>
                <c:pt idx="36">
                  <c:v>1333.1651232236532</c:v>
                </c:pt>
                <c:pt idx="37">
                  <c:v>1346.128106674757</c:v>
                </c:pt>
                <c:pt idx="38">
                  <c:v>1335.9340794891293</c:v>
                </c:pt>
                <c:pt idx="39">
                  <c:v>1313.4103855330366</c:v>
                </c:pt>
                <c:pt idx="40">
                  <c:v>1311.019041282143</c:v>
                </c:pt>
                <c:pt idx="41">
                  <c:v>1324.9255984102183</c:v>
                </c:pt>
                <c:pt idx="42">
                  <c:v>1338.8230165546797</c:v>
                </c:pt>
                <c:pt idx="43">
                  <c:v>1334.8679553841991</c:v>
                </c:pt>
                <c:pt idx="44">
                  <c:v>1356.3907441732708</c:v>
                </c:pt>
                <c:pt idx="45">
                  <c:v>1345.7234778407494</c:v>
                </c:pt>
                <c:pt idx="46">
                  <c:v>1366.7596293050565</c:v>
                </c:pt>
                <c:pt idx="47">
                  <c:v>1389.3398932496964</c:v>
                </c:pt>
                <c:pt idx="48">
                  <c:v>1420.3102854310289</c:v>
                </c:pt>
                <c:pt idx="49">
                  <c:v>1478.1256263347159</c:v>
                </c:pt>
                <c:pt idx="50">
                  <c:v>1471.8072654942587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B95-4628-AB9C-B2A0211C31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49808"/>
        <c:axId val="51549328"/>
      </c:areaChart>
      <c:catAx>
        <c:axId val="51549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49328"/>
        <c:crosses val="autoZero"/>
        <c:auto val="1"/>
        <c:lblAlgn val="ctr"/>
        <c:lblOffset val="100"/>
        <c:noMultiLvlLbl val="0"/>
      </c:catAx>
      <c:valAx>
        <c:axId val="5154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hours of informal social care provided annually</a:t>
                </a:r>
                <a:r>
                  <a:rPr lang="en-GB" baseline="0"/>
                  <a:t> </a:t>
                </a:r>
                <a:r>
                  <a:rPr lang="en-GB"/>
                  <a:t>(millions)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49808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27900568678915133"/>
          <c:y val="5.6133712452610091E-2"/>
          <c:w val="0.43211067366579176"/>
          <c:h val="7.07553523604266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287086514941776"/>
          <c:y val="2.5428331875182269E-2"/>
          <c:w val="0.79211725188415716"/>
          <c:h val="0.73994243086026457"/>
        </c:manualLayout>
      </c:layout>
      <c:scatterChart>
        <c:scatterStyle val="lineMarker"/>
        <c:varyColors val="0"/>
        <c:ser>
          <c:idx val="0"/>
          <c:order val="0"/>
          <c:tx>
            <c:strRef>
              <c:f>'care provision'!$DO$2</c:f>
              <c:strCache>
                <c:ptCount val="1"/>
                <c:pt idx="0">
                  <c:v>poverty - full population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'care provision'!$CW$4:$CW$54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xVal>
          <c:yVal>
            <c:numRef>
              <c:f>'care provision'!$DO$4:$DO$54</c:f>
              <c:numCache>
                <c:formatCode>General</c:formatCode>
                <c:ptCount val="51"/>
                <c:pt idx="0">
                  <c:v>0.2400793</c:v>
                </c:pt>
                <c:pt idx="1">
                  <c:v>0.25929279999999999</c:v>
                </c:pt>
                <c:pt idx="2">
                  <c:v>0.2423535</c:v>
                </c:pt>
                <c:pt idx="3">
                  <c:v>0.23412549999999999</c:v>
                </c:pt>
                <c:pt idx="4">
                  <c:v>0.24182100000000001</c:v>
                </c:pt>
                <c:pt idx="5">
                  <c:v>0.24500230000000001</c:v>
                </c:pt>
                <c:pt idx="6">
                  <c:v>0.24965799999999999</c:v>
                </c:pt>
                <c:pt idx="7">
                  <c:v>0.25489980000000001</c:v>
                </c:pt>
                <c:pt idx="8">
                  <c:v>0.2571348</c:v>
                </c:pt>
                <c:pt idx="9">
                  <c:v>0.25562000000000001</c:v>
                </c:pt>
                <c:pt idx="10">
                  <c:v>0.25756220000000002</c:v>
                </c:pt>
                <c:pt idx="11">
                  <c:v>0.26341160000000002</c:v>
                </c:pt>
                <c:pt idx="12">
                  <c:v>0.26477729999999999</c:v>
                </c:pt>
                <c:pt idx="13">
                  <c:v>0.26751360000000002</c:v>
                </c:pt>
                <c:pt idx="14">
                  <c:v>0.26937169999999999</c:v>
                </c:pt>
                <c:pt idx="15">
                  <c:v>0.27130159999999998</c:v>
                </c:pt>
                <c:pt idx="16">
                  <c:v>0.27129330000000001</c:v>
                </c:pt>
                <c:pt idx="17">
                  <c:v>0.2725207</c:v>
                </c:pt>
                <c:pt idx="18">
                  <c:v>0.27272649999999998</c:v>
                </c:pt>
                <c:pt idx="19">
                  <c:v>0.2741846</c:v>
                </c:pt>
                <c:pt idx="20">
                  <c:v>0.2747502</c:v>
                </c:pt>
                <c:pt idx="21">
                  <c:v>0.27485349999999997</c:v>
                </c:pt>
                <c:pt idx="22">
                  <c:v>0.2773583</c:v>
                </c:pt>
                <c:pt idx="23">
                  <c:v>0.27858070000000001</c:v>
                </c:pt>
                <c:pt idx="24">
                  <c:v>0.27811469999999999</c:v>
                </c:pt>
                <c:pt idx="25">
                  <c:v>0.27825840000000002</c:v>
                </c:pt>
                <c:pt idx="26">
                  <c:v>0.2797</c:v>
                </c:pt>
                <c:pt idx="27">
                  <c:v>0.28127249999999998</c:v>
                </c:pt>
                <c:pt idx="28">
                  <c:v>0.28186879999999997</c:v>
                </c:pt>
                <c:pt idx="29">
                  <c:v>0.28388910000000001</c:v>
                </c:pt>
                <c:pt idx="30">
                  <c:v>0.28483890000000001</c:v>
                </c:pt>
                <c:pt idx="31">
                  <c:v>0.28588140000000001</c:v>
                </c:pt>
                <c:pt idx="32">
                  <c:v>0.28606740000000003</c:v>
                </c:pt>
                <c:pt idx="33">
                  <c:v>0.28643649999999998</c:v>
                </c:pt>
                <c:pt idx="34">
                  <c:v>0.28867599999999999</c:v>
                </c:pt>
                <c:pt idx="35">
                  <c:v>0.28934019999999999</c:v>
                </c:pt>
                <c:pt idx="36">
                  <c:v>0.29153040000000002</c:v>
                </c:pt>
                <c:pt idx="37">
                  <c:v>0.29365069999999999</c:v>
                </c:pt>
                <c:pt idx="38">
                  <c:v>0.2958961</c:v>
                </c:pt>
                <c:pt idx="39">
                  <c:v>0.2959405</c:v>
                </c:pt>
                <c:pt idx="40">
                  <c:v>0.29580970000000001</c:v>
                </c:pt>
                <c:pt idx="41">
                  <c:v>0.29775439999999997</c:v>
                </c:pt>
                <c:pt idx="42">
                  <c:v>0.29840680000000003</c:v>
                </c:pt>
                <c:pt idx="43">
                  <c:v>0.29970039999999998</c:v>
                </c:pt>
                <c:pt idx="44">
                  <c:v>0.30133379999999998</c:v>
                </c:pt>
                <c:pt idx="45">
                  <c:v>0.3024076</c:v>
                </c:pt>
                <c:pt idx="46">
                  <c:v>0.3032339</c:v>
                </c:pt>
                <c:pt idx="47">
                  <c:v>0.30427199999999999</c:v>
                </c:pt>
                <c:pt idx="48">
                  <c:v>0.30646060000000003</c:v>
                </c:pt>
                <c:pt idx="49">
                  <c:v>0.30694870000000002</c:v>
                </c:pt>
                <c:pt idx="50">
                  <c:v>0.30895879999999998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42-4A85-BA13-55C51E0176F7}"/>
            </c:ext>
          </c:extLst>
        </c:ser>
        <c:ser>
          <c:idx val="1"/>
          <c:order val="1"/>
          <c:tx>
            <c:strRef>
              <c:f>'care provision'!$DQ$2</c:f>
              <c:strCache>
                <c:ptCount val="1"/>
                <c:pt idx="0">
                  <c:v>poverty - carers under age 45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'care provision'!$CW$4:$CW$54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xVal>
          <c:yVal>
            <c:numRef>
              <c:f>'care provision'!$DQ$4:$DQ$54</c:f>
              <c:numCache>
                <c:formatCode>General</c:formatCode>
                <c:ptCount val="51"/>
                <c:pt idx="0">
                  <c:v>0.36270980000000003</c:v>
                </c:pt>
                <c:pt idx="1">
                  <c:v>0.39519090000000001</c:v>
                </c:pt>
                <c:pt idx="2">
                  <c:v>0.3686104</c:v>
                </c:pt>
                <c:pt idx="3">
                  <c:v>0.35072880000000001</c:v>
                </c:pt>
                <c:pt idx="4">
                  <c:v>0.35164630000000002</c:v>
                </c:pt>
                <c:pt idx="5">
                  <c:v>0.36935410000000002</c:v>
                </c:pt>
                <c:pt idx="6">
                  <c:v>0.37611349999999999</c:v>
                </c:pt>
                <c:pt idx="7">
                  <c:v>0.38984069999999998</c:v>
                </c:pt>
                <c:pt idx="8">
                  <c:v>0.39824870000000001</c:v>
                </c:pt>
                <c:pt idx="9">
                  <c:v>0.38983620000000002</c:v>
                </c:pt>
                <c:pt idx="10">
                  <c:v>0.40054489999999998</c:v>
                </c:pt>
                <c:pt idx="11">
                  <c:v>0.41133120000000001</c:v>
                </c:pt>
                <c:pt idx="12">
                  <c:v>0.41805189999999998</c:v>
                </c:pt>
                <c:pt idx="13">
                  <c:v>0.42048089999999999</c:v>
                </c:pt>
                <c:pt idx="14">
                  <c:v>0.42497940000000001</c:v>
                </c:pt>
                <c:pt idx="15">
                  <c:v>0.42683520000000003</c:v>
                </c:pt>
                <c:pt idx="16">
                  <c:v>0.43836320000000001</c:v>
                </c:pt>
                <c:pt idx="17">
                  <c:v>0.44075999999999999</c:v>
                </c:pt>
                <c:pt idx="18">
                  <c:v>0.44161790000000001</c:v>
                </c:pt>
                <c:pt idx="19">
                  <c:v>0.45276620000000001</c:v>
                </c:pt>
                <c:pt idx="20">
                  <c:v>0.44873420000000003</c:v>
                </c:pt>
                <c:pt idx="21">
                  <c:v>0.45368999999999998</c:v>
                </c:pt>
                <c:pt idx="22">
                  <c:v>0.45865810000000001</c:v>
                </c:pt>
                <c:pt idx="23">
                  <c:v>0.46339399999999997</c:v>
                </c:pt>
                <c:pt idx="24">
                  <c:v>0.46622609999999998</c:v>
                </c:pt>
                <c:pt idx="25">
                  <c:v>0.46592020000000001</c:v>
                </c:pt>
                <c:pt idx="26">
                  <c:v>0.47191050000000001</c:v>
                </c:pt>
                <c:pt idx="27">
                  <c:v>0.48069590000000001</c:v>
                </c:pt>
                <c:pt idx="28">
                  <c:v>0.48199150000000002</c:v>
                </c:pt>
                <c:pt idx="29">
                  <c:v>0.48097109999999998</c:v>
                </c:pt>
                <c:pt idx="30">
                  <c:v>0.48900389999999999</c:v>
                </c:pt>
                <c:pt idx="31">
                  <c:v>0.49324190000000001</c:v>
                </c:pt>
                <c:pt idx="32">
                  <c:v>0.49222779999999999</c:v>
                </c:pt>
                <c:pt idx="33">
                  <c:v>0.49168709999999999</c:v>
                </c:pt>
                <c:pt idx="34">
                  <c:v>0.50037430000000005</c:v>
                </c:pt>
                <c:pt idx="35">
                  <c:v>0.50170769999999998</c:v>
                </c:pt>
                <c:pt idx="36">
                  <c:v>0.49718509999999999</c:v>
                </c:pt>
                <c:pt idx="37">
                  <c:v>0.50058639999999999</c:v>
                </c:pt>
                <c:pt idx="38">
                  <c:v>0.50230240000000004</c:v>
                </c:pt>
                <c:pt idx="39">
                  <c:v>0.50062289999999998</c:v>
                </c:pt>
                <c:pt idx="40">
                  <c:v>0.50625089999999995</c:v>
                </c:pt>
                <c:pt idx="41">
                  <c:v>0.51221950000000005</c:v>
                </c:pt>
                <c:pt idx="42">
                  <c:v>0.51163320000000001</c:v>
                </c:pt>
                <c:pt idx="43">
                  <c:v>0.51504360000000005</c:v>
                </c:pt>
                <c:pt idx="44">
                  <c:v>0.51207990000000003</c:v>
                </c:pt>
                <c:pt idx="45">
                  <c:v>0.51338700000000004</c:v>
                </c:pt>
                <c:pt idx="46">
                  <c:v>0.52253000000000005</c:v>
                </c:pt>
                <c:pt idx="47">
                  <c:v>0.51964180000000004</c:v>
                </c:pt>
                <c:pt idx="48">
                  <c:v>0.52471049999999997</c:v>
                </c:pt>
                <c:pt idx="49">
                  <c:v>0.52077899999999999</c:v>
                </c:pt>
                <c:pt idx="50">
                  <c:v>0.52870669999999997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942-4A85-BA13-55C51E0176F7}"/>
            </c:ext>
          </c:extLst>
        </c:ser>
        <c:ser>
          <c:idx val="2"/>
          <c:order val="2"/>
          <c:tx>
            <c:strRef>
              <c:f>'care provision'!$DR$2</c:f>
              <c:strCache>
                <c:ptCount val="1"/>
                <c:pt idx="0">
                  <c:v>poverty carers aged 45 to 64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'care provision'!$CW$4:$CW$54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xVal>
          <c:yVal>
            <c:numRef>
              <c:f>'care provision'!$DR$4:$DR$54</c:f>
              <c:numCache>
                <c:formatCode>General</c:formatCode>
                <c:ptCount val="51"/>
                <c:pt idx="0">
                  <c:v>0.2258899</c:v>
                </c:pt>
                <c:pt idx="1">
                  <c:v>0.24702250000000001</c:v>
                </c:pt>
                <c:pt idx="2">
                  <c:v>0.22289639999999999</c:v>
                </c:pt>
                <c:pt idx="3">
                  <c:v>0.21963340000000001</c:v>
                </c:pt>
                <c:pt idx="4">
                  <c:v>0.22381480000000001</c:v>
                </c:pt>
                <c:pt idx="5">
                  <c:v>0.22937579999999999</c:v>
                </c:pt>
                <c:pt idx="6">
                  <c:v>0.230327</c:v>
                </c:pt>
                <c:pt idx="7">
                  <c:v>0.23082469999999999</c:v>
                </c:pt>
                <c:pt idx="8">
                  <c:v>0.2257682</c:v>
                </c:pt>
                <c:pt idx="9">
                  <c:v>0.22563449999999999</c:v>
                </c:pt>
                <c:pt idx="10">
                  <c:v>0.2262334</c:v>
                </c:pt>
                <c:pt idx="11">
                  <c:v>0.2285317</c:v>
                </c:pt>
                <c:pt idx="12">
                  <c:v>0.2316926</c:v>
                </c:pt>
                <c:pt idx="13">
                  <c:v>0.23950479999999999</c:v>
                </c:pt>
                <c:pt idx="14">
                  <c:v>0.25005230000000001</c:v>
                </c:pt>
                <c:pt idx="15">
                  <c:v>0.25355149999999999</c:v>
                </c:pt>
                <c:pt idx="16">
                  <c:v>0.25738850000000002</c:v>
                </c:pt>
                <c:pt idx="17">
                  <c:v>0.26483400000000001</c:v>
                </c:pt>
                <c:pt idx="18">
                  <c:v>0.2587739</c:v>
                </c:pt>
                <c:pt idx="19">
                  <c:v>0.25991189999999997</c:v>
                </c:pt>
                <c:pt idx="20">
                  <c:v>0.2587296</c:v>
                </c:pt>
                <c:pt idx="21">
                  <c:v>0.25511070000000002</c:v>
                </c:pt>
                <c:pt idx="22">
                  <c:v>0.25978250000000003</c:v>
                </c:pt>
                <c:pt idx="23">
                  <c:v>0.26061020000000001</c:v>
                </c:pt>
                <c:pt idx="24">
                  <c:v>0.25840819999999998</c:v>
                </c:pt>
                <c:pt idx="25">
                  <c:v>0.26312089999999999</c:v>
                </c:pt>
                <c:pt idx="26">
                  <c:v>0.26450669999999998</c:v>
                </c:pt>
                <c:pt idx="27">
                  <c:v>0.26566689999999998</c:v>
                </c:pt>
                <c:pt idx="28">
                  <c:v>0.2641888</c:v>
                </c:pt>
                <c:pt idx="29">
                  <c:v>0.26830169999999998</c:v>
                </c:pt>
                <c:pt idx="30">
                  <c:v>0.27300659999999999</c:v>
                </c:pt>
                <c:pt idx="31">
                  <c:v>0.27130769999999998</c:v>
                </c:pt>
                <c:pt idx="32">
                  <c:v>0.27504859999999998</c:v>
                </c:pt>
                <c:pt idx="33">
                  <c:v>0.27371279999999998</c:v>
                </c:pt>
                <c:pt idx="34">
                  <c:v>0.27584560000000002</c:v>
                </c:pt>
                <c:pt idx="35">
                  <c:v>0.276559</c:v>
                </c:pt>
                <c:pt idx="36">
                  <c:v>0.28252290000000002</c:v>
                </c:pt>
                <c:pt idx="37">
                  <c:v>0.2954947</c:v>
                </c:pt>
                <c:pt idx="38">
                  <c:v>0.2996144</c:v>
                </c:pt>
                <c:pt idx="39">
                  <c:v>0.2997184</c:v>
                </c:pt>
                <c:pt idx="40">
                  <c:v>0.30148819999999998</c:v>
                </c:pt>
                <c:pt idx="41">
                  <c:v>0.31225950000000002</c:v>
                </c:pt>
                <c:pt idx="42">
                  <c:v>0.313774</c:v>
                </c:pt>
                <c:pt idx="43">
                  <c:v>0.31244230000000001</c:v>
                </c:pt>
                <c:pt idx="44">
                  <c:v>0.31365389999999999</c:v>
                </c:pt>
                <c:pt idx="45">
                  <c:v>0.31494129999999998</c:v>
                </c:pt>
                <c:pt idx="46">
                  <c:v>0.32004589999999999</c:v>
                </c:pt>
                <c:pt idx="47">
                  <c:v>0.31969940000000002</c:v>
                </c:pt>
                <c:pt idx="48">
                  <c:v>0.32509379999999999</c:v>
                </c:pt>
                <c:pt idx="49">
                  <c:v>0.32438610000000001</c:v>
                </c:pt>
                <c:pt idx="50">
                  <c:v>0.32625209999999999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942-4A85-BA13-55C51E0176F7}"/>
            </c:ext>
          </c:extLst>
        </c:ser>
        <c:ser>
          <c:idx val="3"/>
          <c:order val="3"/>
          <c:tx>
            <c:strRef>
              <c:f>'care provision'!$EI$2</c:f>
              <c:strCache>
                <c:ptCount val="1"/>
                <c:pt idx="0">
                  <c:v>carers under age 45 and in receipt of carer benefits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'care provision'!$CW$4:$CW$54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xVal>
          <c:yVal>
            <c:numRef>
              <c:f>'care provision'!$EI$4:$EI$54</c:f>
              <c:numCache>
                <c:formatCode>General</c:formatCode>
                <c:ptCount val="51"/>
                <c:pt idx="0">
                  <c:v>0.31750669999999998</c:v>
                </c:pt>
                <c:pt idx="1">
                  <c:v>0.36229820000000001</c:v>
                </c:pt>
                <c:pt idx="2">
                  <c:v>0.32669429999999999</c:v>
                </c:pt>
                <c:pt idx="3">
                  <c:v>0.30550890000000003</c:v>
                </c:pt>
                <c:pt idx="4">
                  <c:v>0.31362990000000002</c:v>
                </c:pt>
                <c:pt idx="5">
                  <c:v>0.31289640000000002</c:v>
                </c:pt>
                <c:pt idx="6">
                  <c:v>0.32194929999999999</c:v>
                </c:pt>
                <c:pt idx="7">
                  <c:v>0.33509109999999998</c:v>
                </c:pt>
                <c:pt idx="8">
                  <c:v>0.34327269999999999</c:v>
                </c:pt>
                <c:pt idx="9">
                  <c:v>0.341835</c:v>
                </c:pt>
                <c:pt idx="10">
                  <c:v>0.34921609999999997</c:v>
                </c:pt>
                <c:pt idx="11">
                  <c:v>0.35364020000000002</c:v>
                </c:pt>
                <c:pt idx="12">
                  <c:v>0.36099680000000001</c:v>
                </c:pt>
                <c:pt idx="13">
                  <c:v>0.36646069999999997</c:v>
                </c:pt>
                <c:pt idx="14">
                  <c:v>0.37751449999999998</c:v>
                </c:pt>
                <c:pt idx="15">
                  <c:v>0.37376740000000003</c:v>
                </c:pt>
                <c:pt idx="16">
                  <c:v>0.38233020000000001</c:v>
                </c:pt>
                <c:pt idx="17">
                  <c:v>0.3880479</c:v>
                </c:pt>
                <c:pt idx="18">
                  <c:v>0.39128489999999999</c:v>
                </c:pt>
                <c:pt idx="19">
                  <c:v>0.39618009999999998</c:v>
                </c:pt>
                <c:pt idx="20">
                  <c:v>0.39363120000000001</c:v>
                </c:pt>
                <c:pt idx="21">
                  <c:v>0.39325470000000001</c:v>
                </c:pt>
                <c:pt idx="22">
                  <c:v>0.39724979999999999</c:v>
                </c:pt>
                <c:pt idx="23">
                  <c:v>0.3970978</c:v>
                </c:pt>
                <c:pt idx="24">
                  <c:v>0.39791749999999998</c:v>
                </c:pt>
                <c:pt idx="25">
                  <c:v>0.39764549999999999</c:v>
                </c:pt>
                <c:pt idx="26">
                  <c:v>0.39926660000000003</c:v>
                </c:pt>
                <c:pt idx="27">
                  <c:v>0.40950989999999998</c:v>
                </c:pt>
                <c:pt idx="28">
                  <c:v>0.40763569999999999</c:v>
                </c:pt>
                <c:pt idx="29">
                  <c:v>0.40663080000000001</c:v>
                </c:pt>
                <c:pt idx="30">
                  <c:v>0.41243649999999998</c:v>
                </c:pt>
                <c:pt idx="31">
                  <c:v>0.41229349999999998</c:v>
                </c:pt>
                <c:pt idx="32">
                  <c:v>0.40877839999999999</c:v>
                </c:pt>
                <c:pt idx="33">
                  <c:v>0.41704429999999998</c:v>
                </c:pt>
                <c:pt idx="34">
                  <c:v>0.4188422</c:v>
                </c:pt>
                <c:pt idx="35">
                  <c:v>0.41267189999999998</c:v>
                </c:pt>
                <c:pt idx="36">
                  <c:v>0.4210025</c:v>
                </c:pt>
                <c:pt idx="37">
                  <c:v>0.4233826</c:v>
                </c:pt>
                <c:pt idx="38">
                  <c:v>0.4150643</c:v>
                </c:pt>
                <c:pt idx="39">
                  <c:v>0.40676269999999998</c:v>
                </c:pt>
                <c:pt idx="40">
                  <c:v>0.41597250000000002</c:v>
                </c:pt>
                <c:pt idx="41">
                  <c:v>0.41430660000000002</c:v>
                </c:pt>
                <c:pt idx="42">
                  <c:v>0.4147998</c:v>
                </c:pt>
                <c:pt idx="43">
                  <c:v>0.42165989999999998</c:v>
                </c:pt>
                <c:pt idx="44">
                  <c:v>0.41883589999999998</c:v>
                </c:pt>
                <c:pt idx="45">
                  <c:v>0.41486450000000002</c:v>
                </c:pt>
                <c:pt idx="46">
                  <c:v>0.41906949999999998</c:v>
                </c:pt>
                <c:pt idx="47">
                  <c:v>0.4202205</c:v>
                </c:pt>
                <c:pt idx="48">
                  <c:v>0.41882560000000002</c:v>
                </c:pt>
                <c:pt idx="49">
                  <c:v>0.4244309</c:v>
                </c:pt>
                <c:pt idx="50">
                  <c:v>0.42254999999999998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942-4A85-BA13-55C51E0176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2771167"/>
        <c:axId val="272767807"/>
      </c:scatterChart>
      <c:scatterChart>
        <c:scatterStyle val="lineMarker"/>
        <c:varyColors val="0"/>
        <c:ser>
          <c:idx val="4"/>
          <c:order val="4"/>
          <c:tx>
            <c:strRef>
              <c:f>'care provision'!$EM$2</c:f>
              <c:strCache>
                <c:ptCount val="1"/>
                <c:pt idx="0">
                  <c:v>poverty gap carers under age 45 (right axis)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'care provision'!$CW$4:$CW$54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xVal>
          <c:yVal>
            <c:numRef>
              <c:f>'care provision'!$EM$4:$EM$54</c:f>
              <c:numCache>
                <c:formatCode>General</c:formatCode>
                <c:ptCount val="51"/>
                <c:pt idx="0">
                  <c:v>2931.1559999999999</c:v>
                </c:pt>
                <c:pt idx="1">
                  <c:v>3220.4740000000002</c:v>
                </c:pt>
                <c:pt idx="2">
                  <c:v>3011.2530000000002</c:v>
                </c:pt>
                <c:pt idx="3">
                  <c:v>2877.83</c:v>
                </c:pt>
                <c:pt idx="4">
                  <c:v>3061.596</c:v>
                </c:pt>
                <c:pt idx="5">
                  <c:v>3133.2539999999999</c:v>
                </c:pt>
                <c:pt idx="6">
                  <c:v>3164.5340000000001</c:v>
                </c:pt>
                <c:pt idx="7">
                  <c:v>3232.1550000000002</c:v>
                </c:pt>
                <c:pt idx="8">
                  <c:v>3273.5720000000001</c:v>
                </c:pt>
                <c:pt idx="9">
                  <c:v>3287.5329999999999</c:v>
                </c:pt>
                <c:pt idx="10">
                  <c:v>3361.1190000000001</c:v>
                </c:pt>
                <c:pt idx="11">
                  <c:v>3396.598</c:v>
                </c:pt>
                <c:pt idx="12">
                  <c:v>3434.605</c:v>
                </c:pt>
                <c:pt idx="13">
                  <c:v>3546.299</c:v>
                </c:pt>
                <c:pt idx="14">
                  <c:v>3591.2420000000002</c:v>
                </c:pt>
                <c:pt idx="15">
                  <c:v>3665.4209999999998</c:v>
                </c:pt>
                <c:pt idx="16">
                  <c:v>3690.0509999999999</c:v>
                </c:pt>
                <c:pt idx="17">
                  <c:v>3756.0740000000001</c:v>
                </c:pt>
                <c:pt idx="18">
                  <c:v>3787.5259999999998</c:v>
                </c:pt>
                <c:pt idx="19">
                  <c:v>3794.8429999999998</c:v>
                </c:pt>
                <c:pt idx="20">
                  <c:v>3858.029</c:v>
                </c:pt>
                <c:pt idx="21">
                  <c:v>3872.6410000000001</c:v>
                </c:pt>
                <c:pt idx="22">
                  <c:v>3905.1759999999999</c:v>
                </c:pt>
                <c:pt idx="23">
                  <c:v>3943.08</c:v>
                </c:pt>
                <c:pt idx="24">
                  <c:v>3983.9029999999998</c:v>
                </c:pt>
                <c:pt idx="25">
                  <c:v>3943.9189999999999</c:v>
                </c:pt>
                <c:pt idx="26">
                  <c:v>4019.5790000000002</c:v>
                </c:pt>
                <c:pt idx="27">
                  <c:v>4118.6859999999997</c:v>
                </c:pt>
                <c:pt idx="28">
                  <c:v>4120.098</c:v>
                </c:pt>
                <c:pt idx="29">
                  <c:v>4165.1540000000005</c:v>
                </c:pt>
                <c:pt idx="30">
                  <c:v>4241.1379999999999</c:v>
                </c:pt>
                <c:pt idx="31">
                  <c:v>4262.5190000000002</c:v>
                </c:pt>
                <c:pt idx="32">
                  <c:v>4368.4979999999996</c:v>
                </c:pt>
                <c:pt idx="33">
                  <c:v>4344.8559999999998</c:v>
                </c:pt>
                <c:pt idx="34">
                  <c:v>4451.5709999999999</c:v>
                </c:pt>
                <c:pt idx="35">
                  <c:v>4530.4340000000002</c:v>
                </c:pt>
                <c:pt idx="36">
                  <c:v>4589.45</c:v>
                </c:pt>
                <c:pt idx="37">
                  <c:v>4646.7709999999997</c:v>
                </c:pt>
                <c:pt idx="38">
                  <c:v>4642.3069999999998</c:v>
                </c:pt>
                <c:pt idx="39">
                  <c:v>4685.2889999999998</c:v>
                </c:pt>
                <c:pt idx="40">
                  <c:v>4777.7430000000004</c:v>
                </c:pt>
                <c:pt idx="41">
                  <c:v>4833.3530000000001</c:v>
                </c:pt>
                <c:pt idx="42">
                  <c:v>4946.6369999999997</c:v>
                </c:pt>
                <c:pt idx="43">
                  <c:v>5031.59</c:v>
                </c:pt>
                <c:pt idx="44">
                  <c:v>5013.4049999999997</c:v>
                </c:pt>
                <c:pt idx="45">
                  <c:v>5125.1880000000001</c:v>
                </c:pt>
                <c:pt idx="46">
                  <c:v>5242.1019999999999</c:v>
                </c:pt>
                <c:pt idx="47">
                  <c:v>5224.95</c:v>
                </c:pt>
                <c:pt idx="48">
                  <c:v>5334.085</c:v>
                </c:pt>
                <c:pt idx="49">
                  <c:v>5415.7160000000003</c:v>
                </c:pt>
                <c:pt idx="50">
                  <c:v>5511.5169999999998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942-4A85-BA13-55C51E0176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4671584"/>
        <c:axId val="1979149088"/>
      </c:scatterChart>
      <c:valAx>
        <c:axId val="272771167"/>
        <c:scaling>
          <c:orientation val="minMax"/>
          <c:max val="2070"/>
          <c:min val="20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</a:p>
            </c:rich>
          </c:tx>
          <c:layout>
            <c:manualLayout>
              <c:xMode val="edge"/>
              <c:yMode val="edge"/>
              <c:x val="0.47230911788200386"/>
              <c:y val="0.791186418153427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767807"/>
        <c:crosses val="autoZero"/>
        <c:crossBetween val="midCat"/>
      </c:valAx>
      <c:valAx>
        <c:axId val="272767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poverty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771167"/>
        <c:crosses val="autoZero"/>
        <c:crossBetween val="midCat"/>
      </c:valAx>
      <c:valAx>
        <c:axId val="197914908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poverty gap (£2024)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671584"/>
        <c:crosses val="max"/>
        <c:crossBetween val="midCat"/>
      </c:valAx>
      <c:valAx>
        <c:axId val="16846715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79149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"/>
          <c:y val="0.85571613674872915"/>
          <c:w val="1"/>
          <c:h val="0.141406026778298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2615923009624"/>
          <c:y val="2.7777777777777776E-2"/>
          <c:w val="0.85207174103237082"/>
          <c:h val="0.80345654709827918"/>
        </c:manualLayout>
      </c:layout>
      <c:areaChart>
        <c:grouping val="stacked"/>
        <c:varyColors val="0"/>
        <c:ser>
          <c:idx val="0"/>
          <c:order val="0"/>
          <c:tx>
            <c:strRef>
              <c:f>'care receipt'!$BY$2</c:f>
              <c:strCache>
                <c:ptCount val="1"/>
                <c:pt idx="0">
                  <c:v>under 45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numRef>
              <c:f>'care receipt'!$P$4:$P$54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'care receipt'!$BY$4:$BY$54</c:f>
              <c:numCache>
                <c:formatCode>General</c:formatCode>
                <c:ptCount val="51"/>
                <c:pt idx="0">
                  <c:v>342.79283831422487</c:v>
                </c:pt>
                <c:pt idx="1">
                  <c:v>422.72691693780217</c:v>
                </c:pt>
                <c:pt idx="2">
                  <c:v>523.95647260000544</c:v>
                </c:pt>
                <c:pt idx="3">
                  <c:v>600.49453250772262</c:v>
                </c:pt>
                <c:pt idx="4">
                  <c:v>690.79824324633239</c:v>
                </c:pt>
                <c:pt idx="5">
                  <c:v>703.13179015007597</c:v>
                </c:pt>
                <c:pt idx="6">
                  <c:v>737.3460970708511</c:v>
                </c:pt>
                <c:pt idx="7">
                  <c:v>799.17415331279506</c:v>
                </c:pt>
                <c:pt idx="8">
                  <c:v>848.88943228899586</c:v>
                </c:pt>
                <c:pt idx="9">
                  <c:v>870.36839101448356</c:v>
                </c:pt>
                <c:pt idx="10">
                  <c:v>889.84053188350481</c:v>
                </c:pt>
                <c:pt idx="11">
                  <c:v>896.6910698525046</c:v>
                </c:pt>
                <c:pt idx="12">
                  <c:v>926.28412027921968</c:v>
                </c:pt>
                <c:pt idx="13">
                  <c:v>890.19612432450549</c:v>
                </c:pt>
                <c:pt idx="14">
                  <c:v>922.53811658326799</c:v>
                </c:pt>
                <c:pt idx="15">
                  <c:v>939.51319153592112</c:v>
                </c:pt>
                <c:pt idx="16">
                  <c:v>912.49824510367466</c:v>
                </c:pt>
                <c:pt idx="17">
                  <c:v>911.89561601627861</c:v>
                </c:pt>
                <c:pt idx="18">
                  <c:v>899.87192721891836</c:v>
                </c:pt>
                <c:pt idx="19">
                  <c:v>884.09723730733708</c:v>
                </c:pt>
                <c:pt idx="20">
                  <c:v>910.7498783810953</c:v>
                </c:pt>
                <c:pt idx="21">
                  <c:v>899.5571486306776</c:v>
                </c:pt>
                <c:pt idx="22">
                  <c:v>929.60712102928471</c:v>
                </c:pt>
                <c:pt idx="23">
                  <c:v>914.77177967176624</c:v>
                </c:pt>
                <c:pt idx="24">
                  <c:v>966.26140070338147</c:v>
                </c:pt>
                <c:pt idx="25">
                  <c:v>937.94819763052533</c:v>
                </c:pt>
                <c:pt idx="26">
                  <c:v>976.12305351915415</c:v>
                </c:pt>
                <c:pt idx="27">
                  <c:v>958.06536148117709</c:v>
                </c:pt>
                <c:pt idx="28">
                  <c:v>949.55422582092876</c:v>
                </c:pt>
                <c:pt idx="29">
                  <c:v>926.31268234458355</c:v>
                </c:pt>
                <c:pt idx="30">
                  <c:v>950.56189473657696</c:v>
                </c:pt>
                <c:pt idx="31">
                  <c:v>962.76239461661407</c:v>
                </c:pt>
                <c:pt idx="32">
                  <c:v>953.75983164162403</c:v>
                </c:pt>
                <c:pt idx="33">
                  <c:v>935.52364974845693</c:v>
                </c:pt>
                <c:pt idx="34">
                  <c:v>924.54793733928295</c:v>
                </c:pt>
                <c:pt idx="35">
                  <c:v>950.9837900188345</c:v>
                </c:pt>
                <c:pt idx="36">
                  <c:v>946.50336761001324</c:v>
                </c:pt>
                <c:pt idx="37">
                  <c:v>933.28422618530669</c:v>
                </c:pt>
                <c:pt idx="38">
                  <c:v>931.75724545415392</c:v>
                </c:pt>
                <c:pt idx="39">
                  <c:v>913.54515721057442</c:v>
                </c:pt>
                <c:pt idx="40">
                  <c:v>947.85825231219474</c:v>
                </c:pt>
                <c:pt idx="41">
                  <c:v>957.7406654756021</c:v>
                </c:pt>
                <c:pt idx="42">
                  <c:v>929.79979384133628</c:v>
                </c:pt>
                <c:pt idx="43">
                  <c:v>930.72602327151674</c:v>
                </c:pt>
                <c:pt idx="44">
                  <c:v>917.19874379168755</c:v>
                </c:pt>
                <c:pt idx="45">
                  <c:v>958.82578080451117</c:v>
                </c:pt>
                <c:pt idx="46">
                  <c:v>952.35966542957988</c:v>
                </c:pt>
                <c:pt idx="47">
                  <c:v>937.64929646241103</c:v>
                </c:pt>
                <c:pt idx="48">
                  <c:v>941.18107670205814</c:v>
                </c:pt>
                <c:pt idx="49">
                  <c:v>941.74164757385506</c:v>
                </c:pt>
                <c:pt idx="50">
                  <c:v>957.15872493771872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5E-4017-917D-94E8A0AF1D38}"/>
            </c:ext>
          </c:extLst>
        </c:ser>
        <c:ser>
          <c:idx val="1"/>
          <c:order val="1"/>
          <c:tx>
            <c:strRef>
              <c:f>'care receipt'!$BZ$2</c:f>
              <c:strCache>
                <c:ptCount val="1"/>
                <c:pt idx="0">
                  <c:v>45 to 64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numRef>
              <c:f>'care receipt'!$P$4:$P$54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'care receipt'!$BZ$4:$BZ$54</c:f>
              <c:numCache>
                <c:formatCode>General</c:formatCode>
                <c:ptCount val="51"/>
                <c:pt idx="0">
                  <c:v>577.22571446979896</c:v>
                </c:pt>
                <c:pt idx="1">
                  <c:v>570.86459012306557</c:v>
                </c:pt>
                <c:pt idx="2">
                  <c:v>606.14923496054473</c:v>
                </c:pt>
                <c:pt idx="3">
                  <c:v>681.25147181908915</c:v>
                </c:pt>
                <c:pt idx="4">
                  <c:v>710.37630593274866</c:v>
                </c:pt>
                <c:pt idx="5">
                  <c:v>748.54976017168246</c:v>
                </c:pt>
                <c:pt idx="6">
                  <c:v>754.09588462145052</c:v>
                </c:pt>
                <c:pt idx="7">
                  <c:v>809.3025321856735</c:v>
                </c:pt>
                <c:pt idx="8">
                  <c:v>804.88796824222118</c:v>
                </c:pt>
                <c:pt idx="9">
                  <c:v>794.3186729299797</c:v>
                </c:pt>
                <c:pt idx="10">
                  <c:v>785.18246661374042</c:v>
                </c:pt>
                <c:pt idx="11">
                  <c:v>755.84086931453294</c:v>
                </c:pt>
                <c:pt idx="12">
                  <c:v>765.43665968528751</c:v>
                </c:pt>
                <c:pt idx="13">
                  <c:v>738.07921114080614</c:v>
                </c:pt>
                <c:pt idx="14">
                  <c:v>770.19453672869497</c:v>
                </c:pt>
                <c:pt idx="15">
                  <c:v>757.37223373140205</c:v>
                </c:pt>
                <c:pt idx="16">
                  <c:v>743.72337323620081</c:v>
                </c:pt>
                <c:pt idx="17">
                  <c:v>755.75222773945518</c:v>
                </c:pt>
                <c:pt idx="18">
                  <c:v>790.51701517157039</c:v>
                </c:pt>
                <c:pt idx="19">
                  <c:v>783.78678368058058</c:v>
                </c:pt>
                <c:pt idx="20">
                  <c:v>782.27422840599752</c:v>
                </c:pt>
                <c:pt idx="21">
                  <c:v>757.32572303217466</c:v>
                </c:pt>
                <c:pt idx="22">
                  <c:v>746.71252313389937</c:v>
                </c:pt>
                <c:pt idx="23">
                  <c:v>764.2396387759095</c:v>
                </c:pt>
                <c:pt idx="24">
                  <c:v>773.78181677863824</c:v>
                </c:pt>
                <c:pt idx="25">
                  <c:v>737.92707009283208</c:v>
                </c:pt>
                <c:pt idx="26">
                  <c:v>754.6814878636211</c:v>
                </c:pt>
                <c:pt idx="27">
                  <c:v>756.88050674054182</c:v>
                </c:pt>
                <c:pt idx="28">
                  <c:v>749.22799102616307</c:v>
                </c:pt>
                <c:pt idx="29">
                  <c:v>766.68989455832764</c:v>
                </c:pt>
                <c:pt idx="30">
                  <c:v>813.49116764778057</c:v>
                </c:pt>
                <c:pt idx="31">
                  <c:v>804.02825353017568</c:v>
                </c:pt>
                <c:pt idx="32">
                  <c:v>828.65931740549081</c:v>
                </c:pt>
                <c:pt idx="33">
                  <c:v>782.45178650640582</c:v>
                </c:pt>
                <c:pt idx="34">
                  <c:v>798.95325790738343</c:v>
                </c:pt>
                <c:pt idx="35">
                  <c:v>802.69710659063719</c:v>
                </c:pt>
                <c:pt idx="36">
                  <c:v>832.64437956949848</c:v>
                </c:pt>
                <c:pt idx="37">
                  <c:v>849.80359728970382</c:v>
                </c:pt>
                <c:pt idx="38">
                  <c:v>848.50965395058017</c:v>
                </c:pt>
                <c:pt idx="39">
                  <c:v>847.04368417355636</c:v>
                </c:pt>
                <c:pt idx="40">
                  <c:v>857.9282746963554</c:v>
                </c:pt>
                <c:pt idx="41">
                  <c:v>866.03741784479757</c:v>
                </c:pt>
                <c:pt idx="42">
                  <c:v>805.67803987953801</c:v>
                </c:pt>
                <c:pt idx="43">
                  <c:v>878.10968483072406</c:v>
                </c:pt>
                <c:pt idx="44">
                  <c:v>888.66329214987229</c:v>
                </c:pt>
                <c:pt idx="45">
                  <c:v>874.42041565206091</c:v>
                </c:pt>
                <c:pt idx="46">
                  <c:v>864.97154972327689</c:v>
                </c:pt>
                <c:pt idx="47">
                  <c:v>883.59300202839358</c:v>
                </c:pt>
                <c:pt idx="48">
                  <c:v>883.36548164267504</c:v>
                </c:pt>
                <c:pt idx="49">
                  <c:v>884.24120595649993</c:v>
                </c:pt>
                <c:pt idx="50">
                  <c:v>897.01938276606279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5E-4017-917D-94E8A0AF1D38}"/>
            </c:ext>
          </c:extLst>
        </c:ser>
        <c:ser>
          <c:idx val="2"/>
          <c:order val="2"/>
          <c:tx>
            <c:strRef>
              <c:f>'care receipt'!$CA$2</c:f>
              <c:strCache>
                <c:ptCount val="1"/>
                <c:pt idx="0">
                  <c:v>65 to 79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cat>
            <c:numRef>
              <c:f>'care receipt'!$P$4:$P$54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'care receipt'!$CA$4:$CA$54</c:f>
              <c:numCache>
                <c:formatCode>General</c:formatCode>
                <c:ptCount val="51"/>
                <c:pt idx="0">
                  <c:v>1243.4356243103</c:v>
                </c:pt>
                <c:pt idx="1">
                  <c:v>1395.1523906974101</c:v>
                </c:pt>
                <c:pt idx="2">
                  <c:v>1517.6873896465727</c:v>
                </c:pt>
                <c:pt idx="3">
                  <c:v>1610.5962116811691</c:v>
                </c:pt>
                <c:pt idx="4">
                  <c:v>1745.6100745188614</c:v>
                </c:pt>
                <c:pt idx="5">
                  <c:v>1761.5171183367372</c:v>
                </c:pt>
                <c:pt idx="6">
                  <c:v>1841.0610533801598</c:v>
                </c:pt>
                <c:pt idx="7">
                  <c:v>1884.028857487699</c:v>
                </c:pt>
                <c:pt idx="8">
                  <c:v>1913.0927244778793</c:v>
                </c:pt>
                <c:pt idx="9">
                  <c:v>1896.9938921856267</c:v>
                </c:pt>
                <c:pt idx="10">
                  <c:v>1959.8703638119584</c:v>
                </c:pt>
                <c:pt idx="11">
                  <c:v>1966.2029129544781</c:v>
                </c:pt>
                <c:pt idx="12">
                  <c:v>2072.7838818705418</c:v>
                </c:pt>
                <c:pt idx="13">
                  <c:v>2084.0881836263884</c:v>
                </c:pt>
                <c:pt idx="14">
                  <c:v>2116.927256353651</c:v>
                </c:pt>
                <c:pt idx="15">
                  <c:v>2144.3923871144366</c:v>
                </c:pt>
                <c:pt idx="16">
                  <c:v>2221.8238675728899</c:v>
                </c:pt>
                <c:pt idx="17">
                  <c:v>2242.1186361134132</c:v>
                </c:pt>
                <c:pt idx="18">
                  <c:v>2232.5192306279046</c:v>
                </c:pt>
                <c:pt idx="19">
                  <c:v>2221.5449882525154</c:v>
                </c:pt>
                <c:pt idx="20">
                  <c:v>2218.6385555847669</c:v>
                </c:pt>
                <c:pt idx="21">
                  <c:v>2197.8997091425258</c:v>
                </c:pt>
                <c:pt idx="22">
                  <c:v>2165.3737495077808</c:v>
                </c:pt>
                <c:pt idx="23">
                  <c:v>2135.1255265624286</c:v>
                </c:pt>
                <c:pt idx="24">
                  <c:v>2092.2863373412174</c:v>
                </c:pt>
                <c:pt idx="25">
                  <c:v>2082.8848801399472</c:v>
                </c:pt>
                <c:pt idx="26">
                  <c:v>2017.9337235686251</c:v>
                </c:pt>
                <c:pt idx="27">
                  <c:v>1997.0204400027424</c:v>
                </c:pt>
                <c:pt idx="28">
                  <c:v>1960.4714360663986</c:v>
                </c:pt>
                <c:pt idx="29">
                  <c:v>1911.1940185229221</c:v>
                </c:pt>
                <c:pt idx="30">
                  <c:v>1893.5987423925703</c:v>
                </c:pt>
                <c:pt idx="31">
                  <c:v>1927.6978513303341</c:v>
                </c:pt>
                <c:pt idx="32">
                  <c:v>1921.1998896949669</c:v>
                </c:pt>
                <c:pt idx="33">
                  <c:v>1911.3404038582455</c:v>
                </c:pt>
                <c:pt idx="34">
                  <c:v>1939.225527492453</c:v>
                </c:pt>
                <c:pt idx="35">
                  <c:v>1980.6591003965366</c:v>
                </c:pt>
                <c:pt idx="36">
                  <c:v>1999.6095033839269</c:v>
                </c:pt>
                <c:pt idx="37">
                  <c:v>2064.5884106535568</c:v>
                </c:pt>
                <c:pt idx="38">
                  <c:v>2066.6614692779758</c:v>
                </c:pt>
                <c:pt idx="39">
                  <c:v>2070.8834222412847</c:v>
                </c:pt>
                <c:pt idx="40">
                  <c:v>2095.7053642169999</c:v>
                </c:pt>
                <c:pt idx="41">
                  <c:v>2097.2790014506745</c:v>
                </c:pt>
                <c:pt idx="42">
                  <c:v>2153.8852587742549</c:v>
                </c:pt>
                <c:pt idx="43">
                  <c:v>2151.7840758736929</c:v>
                </c:pt>
                <c:pt idx="44">
                  <c:v>2207.4147338335301</c:v>
                </c:pt>
                <c:pt idx="45">
                  <c:v>2190.9965996368715</c:v>
                </c:pt>
                <c:pt idx="46">
                  <c:v>2177.1099162427349</c:v>
                </c:pt>
                <c:pt idx="47">
                  <c:v>2147.7869191401746</c:v>
                </c:pt>
                <c:pt idx="48">
                  <c:v>2154.801442295362</c:v>
                </c:pt>
                <c:pt idx="49">
                  <c:v>2194.0249439982776</c:v>
                </c:pt>
                <c:pt idx="50">
                  <c:v>2161.278926740817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C5E-4017-917D-94E8A0AF1D38}"/>
            </c:ext>
          </c:extLst>
        </c:ser>
        <c:ser>
          <c:idx val="3"/>
          <c:order val="3"/>
          <c:tx>
            <c:strRef>
              <c:f>'care receipt'!$CB$2</c:f>
              <c:strCache>
                <c:ptCount val="1"/>
                <c:pt idx="0">
                  <c:v>80+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f>'care receipt'!$P$4:$P$54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'care receipt'!$CB$4:$CB$54</c:f>
              <c:numCache>
                <c:formatCode>General</c:formatCode>
                <c:ptCount val="51"/>
                <c:pt idx="0">
                  <c:v>1090.0564827973603</c:v>
                </c:pt>
                <c:pt idx="1">
                  <c:v>1173.7798971111765</c:v>
                </c:pt>
                <c:pt idx="2">
                  <c:v>1259.2321103660527</c:v>
                </c:pt>
                <c:pt idx="3">
                  <c:v>1357.1489493418421</c:v>
                </c:pt>
                <c:pt idx="4">
                  <c:v>1462.0210410196555</c:v>
                </c:pt>
                <c:pt idx="5">
                  <c:v>1556.7461078661238</c:v>
                </c:pt>
                <c:pt idx="6">
                  <c:v>1649.4391751649698</c:v>
                </c:pt>
                <c:pt idx="7">
                  <c:v>1724.5291025424303</c:v>
                </c:pt>
                <c:pt idx="8">
                  <c:v>1836.6725894334284</c:v>
                </c:pt>
                <c:pt idx="9">
                  <c:v>1877.5708738880501</c:v>
                </c:pt>
                <c:pt idx="10">
                  <c:v>1968.1637102494244</c:v>
                </c:pt>
                <c:pt idx="11">
                  <c:v>1977.90710355785</c:v>
                </c:pt>
                <c:pt idx="12">
                  <c:v>2009.5007336463809</c:v>
                </c:pt>
                <c:pt idx="13">
                  <c:v>2025.8649028296752</c:v>
                </c:pt>
                <c:pt idx="14">
                  <c:v>2069.5774769598147</c:v>
                </c:pt>
                <c:pt idx="15">
                  <c:v>2094.9411611809201</c:v>
                </c:pt>
                <c:pt idx="16">
                  <c:v>2119.6936028849914</c:v>
                </c:pt>
                <c:pt idx="17">
                  <c:v>2158.0169153226807</c:v>
                </c:pt>
                <c:pt idx="18">
                  <c:v>2182.9820301333125</c:v>
                </c:pt>
                <c:pt idx="19">
                  <c:v>2215.9032736385375</c:v>
                </c:pt>
                <c:pt idx="20">
                  <c:v>2233.7013645656957</c:v>
                </c:pt>
                <c:pt idx="21">
                  <c:v>2307.5567554460395</c:v>
                </c:pt>
                <c:pt idx="22">
                  <c:v>2363.4061447289919</c:v>
                </c:pt>
                <c:pt idx="23">
                  <c:v>2386.0726855661842</c:v>
                </c:pt>
                <c:pt idx="24">
                  <c:v>2477.8424133954691</c:v>
                </c:pt>
                <c:pt idx="25">
                  <c:v>2503.1885235606164</c:v>
                </c:pt>
                <c:pt idx="26">
                  <c:v>2564.4469982319788</c:v>
                </c:pt>
                <c:pt idx="27">
                  <c:v>2643.1240323369238</c:v>
                </c:pt>
                <c:pt idx="28">
                  <c:v>2681.9232667642018</c:v>
                </c:pt>
                <c:pt idx="29">
                  <c:v>2715.4912429222823</c:v>
                </c:pt>
                <c:pt idx="30">
                  <c:v>2762.0448867032242</c:v>
                </c:pt>
                <c:pt idx="31">
                  <c:v>2808.8308774486272</c:v>
                </c:pt>
                <c:pt idx="32">
                  <c:v>2831.0214134973398</c:v>
                </c:pt>
                <c:pt idx="33">
                  <c:v>2865.3090264040425</c:v>
                </c:pt>
                <c:pt idx="34">
                  <c:v>2862.1918885259038</c:v>
                </c:pt>
                <c:pt idx="35">
                  <c:v>2879.7018710738125</c:v>
                </c:pt>
                <c:pt idx="36">
                  <c:v>2886.941262463823</c:v>
                </c:pt>
                <c:pt idx="37">
                  <c:v>2864.5592124771647</c:v>
                </c:pt>
                <c:pt idx="38">
                  <c:v>2832.6259382347821</c:v>
                </c:pt>
                <c:pt idx="39">
                  <c:v>2808.1855452040013</c:v>
                </c:pt>
                <c:pt idx="40">
                  <c:v>2820.0409940005352</c:v>
                </c:pt>
                <c:pt idx="41">
                  <c:v>2839.3059293175738</c:v>
                </c:pt>
                <c:pt idx="42">
                  <c:v>2832.0801279809129</c:v>
                </c:pt>
                <c:pt idx="43">
                  <c:v>2849.8747834955334</c:v>
                </c:pt>
                <c:pt idx="44">
                  <c:v>2853.6559788236827</c:v>
                </c:pt>
                <c:pt idx="45">
                  <c:v>2858.792166206345</c:v>
                </c:pt>
                <c:pt idx="46">
                  <c:v>2919.2292337053073</c:v>
                </c:pt>
                <c:pt idx="47">
                  <c:v>2941.2986408392139</c:v>
                </c:pt>
                <c:pt idx="48">
                  <c:v>2984.7266005929441</c:v>
                </c:pt>
                <c:pt idx="49">
                  <c:v>3072.9712163383215</c:v>
                </c:pt>
                <c:pt idx="50">
                  <c:v>3146.5771115728071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C5E-4017-917D-94E8A0AF1D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49808"/>
        <c:axId val="51549328"/>
      </c:areaChart>
      <c:catAx>
        <c:axId val="51549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49328"/>
        <c:crosses val="autoZero"/>
        <c:auto val="1"/>
        <c:lblAlgn val="ctr"/>
        <c:lblOffset val="100"/>
        <c:noMultiLvlLbl val="0"/>
      </c:catAx>
      <c:valAx>
        <c:axId val="5154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hours of social care received annually</a:t>
                </a:r>
                <a:r>
                  <a:rPr lang="en-GB" baseline="0"/>
                  <a:t> </a:t>
                </a:r>
                <a:r>
                  <a:rPr lang="en-GB"/>
                  <a:t>(millions)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49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7900568678915133"/>
          <c:y val="5.6133712452610091E-2"/>
          <c:w val="0.43211067366579176"/>
          <c:h val="7.07553523604266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311661184128923"/>
          <c:y val="2.5428331875182269E-2"/>
          <c:w val="0.82488347746701784"/>
          <c:h val="0.84511618830503288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'care provision'!$CW$4:$CW$54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xVal>
          <c:yVal>
            <c:numRef>
              <c:f>'care provision'!$DQ$4:$DQ$54</c:f>
              <c:numCache>
                <c:formatCode>General</c:formatCode>
                <c:ptCount val="51"/>
                <c:pt idx="0">
                  <c:v>0.36270980000000003</c:v>
                </c:pt>
                <c:pt idx="1">
                  <c:v>0.39519090000000001</c:v>
                </c:pt>
                <c:pt idx="2">
                  <c:v>0.3686104</c:v>
                </c:pt>
                <c:pt idx="3">
                  <c:v>0.35072880000000001</c:v>
                </c:pt>
                <c:pt idx="4">
                  <c:v>0.35164630000000002</c:v>
                </c:pt>
                <c:pt idx="5">
                  <c:v>0.36935410000000002</c:v>
                </c:pt>
                <c:pt idx="6">
                  <c:v>0.37611349999999999</c:v>
                </c:pt>
                <c:pt idx="7">
                  <c:v>0.38984069999999998</c:v>
                </c:pt>
                <c:pt idx="8">
                  <c:v>0.39824870000000001</c:v>
                </c:pt>
                <c:pt idx="9">
                  <c:v>0.38983620000000002</c:v>
                </c:pt>
                <c:pt idx="10">
                  <c:v>0.40054489999999998</c:v>
                </c:pt>
                <c:pt idx="11">
                  <c:v>0.41133120000000001</c:v>
                </c:pt>
                <c:pt idx="12">
                  <c:v>0.41805189999999998</c:v>
                </c:pt>
                <c:pt idx="13">
                  <c:v>0.42048089999999999</c:v>
                </c:pt>
                <c:pt idx="14">
                  <c:v>0.42497940000000001</c:v>
                </c:pt>
                <c:pt idx="15">
                  <c:v>0.42683520000000003</c:v>
                </c:pt>
                <c:pt idx="16">
                  <c:v>0.43836320000000001</c:v>
                </c:pt>
                <c:pt idx="17">
                  <c:v>0.44075999999999999</c:v>
                </c:pt>
                <c:pt idx="18">
                  <c:v>0.44161790000000001</c:v>
                </c:pt>
                <c:pt idx="19">
                  <c:v>0.45276620000000001</c:v>
                </c:pt>
                <c:pt idx="20">
                  <c:v>0.44873420000000003</c:v>
                </c:pt>
                <c:pt idx="21">
                  <c:v>0.45368999999999998</c:v>
                </c:pt>
                <c:pt idx="22">
                  <c:v>0.45865810000000001</c:v>
                </c:pt>
                <c:pt idx="23">
                  <c:v>0.46339399999999997</c:v>
                </c:pt>
                <c:pt idx="24">
                  <c:v>0.46622609999999998</c:v>
                </c:pt>
                <c:pt idx="25">
                  <c:v>0.46592020000000001</c:v>
                </c:pt>
                <c:pt idx="26">
                  <c:v>0.47191050000000001</c:v>
                </c:pt>
                <c:pt idx="27">
                  <c:v>0.48069590000000001</c:v>
                </c:pt>
                <c:pt idx="28">
                  <c:v>0.48199150000000002</c:v>
                </c:pt>
                <c:pt idx="29">
                  <c:v>0.48097109999999998</c:v>
                </c:pt>
                <c:pt idx="30">
                  <c:v>0.48900389999999999</c:v>
                </c:pt>
                <c:pt idx="31">
                  <c:v>0.49324190000000001</c:v>
                </c:pt>
                <c:pt idx="32">
                  <c:v>0.49222779999999999</c:v>
                </c:pt>
                <c:pt idx="33">
                  <c:v>0.49168709999999999</c:v>
                </c:pt>
                <c:pt idx="34">
                  <c:v>0.50037430000000005</c:v>
                </c:pt>
                <c:pt idx="35">
                  <c:v>0.50170769999999998</c:v>
                </c:pt>
                <c:pt idx="36">
                  <c:v>0.49718509999999999</c:v>
                </c:pt>
                <c:pt idx="37">
                  <c:v>0.50058639999999999</c:v>
                </c:pt>
                <c:pt idx="38">
                  <c:v>0.50230240000000004</c:v>
                </c:pt>
                <c:pt idx="39">
                  <c:v>0.50062289999999998</c:v>
                </c:pt>
                <c:pt idx="40">
                  <c:v>0.50625089999999995</c:v>
                </c:pt>
                <c:pt idx="41">
                  <c:v>0.51221950000000005</c:v>
                </c:pt>
                <c:pt idx="42">
                  <c:v>0.51163320000000001</c:v>
                </c:pt>
                <c:pt idx="43">
                  <c:v>0.51504360000000005</c:v>
                </c:pt>
                <c:pt idx="44">
                  <c:v>0.51207990000000003</c:v>
                </c:pt>
                <c:pt idx="45">
                  <c:v>0.51338700000000004</c:v>
                </c:pt>
                <c:pt idx="46">
                  <c:v>0.52253000000000005</c:v>
                </c:pt>
                <c:pt idx="47">
                  <c:v>0.51964180000000004</c:v>
                </c:pt>
                <c:pt idx="48">
                  <c:v>0.52471049999999997</c:v>
                </c:pt>
                <c:pt idx="49">
                  <c:v>0.52077899999999999</c:v>
                </c:pt>
                <c:pt idx="50">
                  <c:v>0.52870669999999997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8F-48AC-AA1E-B544E4693D12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'care provision'!$CW$4:$CW$54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xVal>
          <c:yVal>
            <c:numRef>
              <c:f>'care provision'!$EI$4:$EI$54</c:f>
              <c:numCache>
                <c:formatCode>General</c:formatCode>
                <c:ptCount val="51"/>
                <c:pt idx="0">
                  <c:v>0.31750669999999998</c:v>
                </c:pt>
                <c:pt idx="1">
                  <c:v>0.36229820000000001</c:v>
                </c:pt>
                <c:pt idx="2">
                  <c:v>0.32669429999999999</c:v>
                </c:pt>
                <c:pt idx="3">
                  <c:v>0.30550890000000003</c:v>
                </c:pt>
                <c:pt idx="4">
                  <c:v>0.31362990000000002</c:v>
                </c:pt>
                <c:pt idx="5">
                  <c:v>0.31289640000000002</c:v>
                </c:pt>
                <c:pt idx="6">
                  <c:v>0.32194929999999999</c:v>
                </c:pt>
                <c:pt idx="7">
                  <c:v>0.33509109999999998</c:v>
                </c:pt>
                <c:pt idx="8">
                  <c:v>0.34327269999999999</c:v>
                </c:pt>
                <c:pt idx="9">
                  <c:v>0.341835</c:v>
                </c:pt>
                <c:pt idx="10">
                  <c:v>0.34921609999999997</c:v>
                </c:pt>
                <c:pt idx="11">
                  <c:v>0.35364020000000002</c:v>
                </c:pt>
                <c:pt idx="12">
                  <c:v>0.36099680000000001</c:v>
                </c:pt>
                <c:pt idx="13">
                  <c:v>0.36646069999999997</c:v>
                </c:pt>
                <c:pt idx="14">
                  <c:v>0.37751449999999998</c:v>
                </c:pt>
                <c:pt idx="15">
                  <c:v>0.37376740000000003</c:v>
                </c:pt>
                <c:pt idx="16">
                  <c:v>0.38233020000000001</c:v>
                </c:pt>
                <c:pt idx="17">
                  <c:v>0.3880479</c:v>
                </c:pt>
                <c:pt idx="18">
                  <c:v>0.39128489999999999</c:v>
                </c:pt>
                <c:pt idx="19">
                  <c:v>0.39618009999999998</c:v>
                </c:pt>
                <c:pt idx="20">
                  <c:v>0.39363120000000001</c:v>
                </c:pt>
                <c:pt idx="21">
                  <c:v>0.39325470000000001</c:v>
                </c:pt>
                <c:pt idx="22">
                  <c:v>0.39724979999999999</c:v>
                </c:pt>
                <c:pt idx="23">
                  <c:v>0.3970978</c:v>
                </c:pt>
                <c:pt idx="24">
                  <c:v>0.39791749999999998</c:v>
                </c:pt>
                <c:pt idx="25">
                  <c:v>0.39764549999999999</c:v>
                </c:pt>
                <c:pt idx="26">
                  <c:v>0.39926660000000003</c:v>
                </c:pt>
                <c:pt idx="27">
                  <c:v>0.40950989999999998</c:v>
                </c:pt>
                <c:pt idx="28">
                  <c:v>0.40763569999999999</c:v>
                </c:pt>
                <c:pt idx="29">
                  <c:v>0.40663080000000001</c:v>
                </c:pt>
                <c:pt idx="30">
                  <c:v>0.41243649999999998</c:v>
                </c:pt>
                <c:pt idx="31">
                  <c:v>0.41229349999999998</c:v>
                </c:pt>
                <c:pt idx="32">
                  <c:v>0.40877839999999999</c:v>
                </c:pt>
                <c:pt idx="33">
                  <c:v>0.41704429999999998</c:v>
                </c:pt>
                <c:pt idx="34">
                  <c:v>0.4188422</c:v>
                </c:pt>
                <c:pt idx="35">
                  <c:v>0.41267189999999998</c:v>
                </c:pt>
                <c:pt idx="36">
                  <c:v>0.4210025</c:v>
                </c:pt>
                <c:pt idx="37">
                  <c:v>0.4233826</c:v>
                </c:pt>
                <c:pt idx="38">
                  <c:v>0.4150643</c:v>
                </c:pt>
                <c:pt idx="39">
                  <c:v>0.40676269999999998</c:v>
                </c:pt>
                <c:pt idx="40">
                  <c:v>0.41597250000000002</c:v>
                </c:pt>
                <c:pt idx="41">
                  <c:v>0.41430660000000002</c:v>
                </c:pt>
                <c:pt idx="42">
                  <c:v>0.4147998</c:v>
                </c:pt>
                <c:pt idx="43">
                  <c:v>0.42165989999999998</c:v>
                </c:pt>
                <c:pt idx="44">
                  <c:v>0.41883589999999998</c:v>
                </c:pt>
                <c:pt idx="45">
                  <c:v>0.41486450000000002</c:v>
                </c:pt>
                <c:pt idx="46">
                  <c:v>0.41906949999999998</c:v>
                </c:pt>
                <c:pt idx="47">
                  <c:v>0.4202205</c:v>
                </c:pt>
                <c:pt idx="48">
                  <c:v>0.41882560000000002</c:v>
                </c:pt>
                <c:pt idx="49">
                  <c:v>0.4244309</c:v>
                </c:pt>
                <c:pt idx="50">
                  <c:v>0.42254999999999998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8F-48AC-AA1E-B544E4693D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2771167"/>
        <c:axId val="272767807"/>
      </c:scatterChart>
      <c:valAx>
        <c:axId val="272771167"/>
        <c:scaling>
          <c:orientation val="minMax"/>
          <c:max val="2070"/>
          <c:min val="20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767807"/>
        <c:crosses val="autoZero"/>
        <c:crossBetween val="midCat"/>
      </c:valAx>
      <c:valAx>
        <c:axId val="272767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ratio of state subsidies to value of  informal care received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771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2615923009624"/>
          <c:y val="2.7777777777777776E-2"/>
          <c:w val="0.85207174103237082"/>
          <c:h val="0.80345654709827918"/>
        </c:manualLayout>
      </c:layout>
      <c:areaChart>
        <c:grouping val="stacked"/>
        <c:varyColors val="0"/>
        <c:ser>
          <c:idx val="0"/>
          <c:order val="0"/>
          <c:tx>
            <c:strRef>
              <c:f>'care receipt'!$CS$2</c:f>
              <c:strCache>
                <c:ptCount val="1"/>
                <c:pt idx="0">
                  <c:v>under 45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numRef>
              <c:f>'care receipt'!$P$4:$P$54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'care receipt'!$CS$4:$CS$54</c:f>
              <c:numCache>
                <c:formatCode>General</c:formatCode>
                <c:ptCount val="51"/>
                <c:pt idx="0">
                  <c:v>4.1398447410249117</c:v>
                </c:pt>
                <c:pt idx="1">
                  <c:v>5.1913270428943683</c:v>
                </c:pt>
                <c:pt idx="2">
                  <c:v>6.710307063703195</c:v>
                </c:pt>
                <c:pt idx="3">
                  <c:v>7.547695398076649</c:v>
                </c:pt>
                <c:pt idx="4">
                  <c:v>8.745353826121395</c:v>
                </c:pt>
                <c:pt idx="5">
                  <c:v>9.0341084711356405</c:v>
                </c:pt>
                <c:pt idx="6">
                  <c:v>9.5014370023640282</c:v>
                </c:pt>
                <c:pt idx="7">
                  <c:v>10.342397317420158</c:v>
                </c:pt>
                <c:pt idx="8">
                  <c:v>11.023941940652277</c:v>
                </c:pt>
                <c:pt idx="9">
                  <c:v>11.36817086612368</c:v>
                </c:pt>
                <c:pt idx="10">
                  <c:v>11.796896379073097</c:v>
                </c:pt>
                <c:pt idx="11">
                  <c:v>12.072050340485934</c:v>
                </c:pt>
                <c:pt idx="12">
                  <c:v>12.670082176670583</c:v>
                </c:pt>
                <c:pt idx="13">
                  <c:v>12.37748000555608</c:v>
                </c:pt>
                <c:pt idx="14">
                  <c:v>13.04217055948844</c:v>
                </c:pt>
                <c:pt idx="15">
                  <c:v>13.504778357896305</c:v>
                </c:pt>
                <c:pt idx="16">
                  <c:v>13.336308665990453</c:v>
                </c:pt>
                <c:pt idx="17">
                  <c:v>13.567200172864533</c:v>
                </c:pt>
                <c:pt idx="18">
                  <c:v>13.629104224319565</c:v>
                </c:pt>
                <c:pt idx="19">
                  <c:v>13.631013463004843</c:v>
                </c:pt>
                <c:pt idx="20">
                  <c:v>14.294492443102483</c:v>
                </c:pt>
                <c:pt idx="21">
                  <c:v>14.372750309149524</c:v>
                </c:pt>
                <c:pt idx="22">
                  <c:v>15.120009629249132</c:v>
                </c:pt>
                <c:pt idx="23">
                  <c:v>15.146311643349925</c:v>
                </c:pt>
                <c:pt idx="24">
                  <c:v>16.286593818914344</c:v>
                </c:pt>
                <c:pt idx="25">
                  <c:v>16.093703343226693</c:v>
                </c:pt>
                <c:pt idx="26">
                  <c:v>17.04995403415386</c:v>
                </c:pt>
                <c:pt idx="27">
                  <c:v>17.035515718653844</c:v>
                </c:pt>
                <c:pt idx="28">
                  <c:v>17.187844738112251</c:v>
                </c:pt>
                <c:pt idx="29">
                  <c:v>17.068712580546514</c:v>
                </c:pt>
                <c:pt idx="30">
                  <c:v>17.830563161846673</c:v>
                </c:pt>
                <c:pt idx="31">
                  <c:v>18.384223117144476</c:v>
                </c:pt>
                <c:pt idx="32">
                  <c:v>18.53987047456696</c:v>
                </c:pt>
                <c:pt idx="33">
                  <c:v>18.512451889602655</c:v>
                </c:pt>
                <c:pt idx="34">
                  <c:v>18.624306504019685</c:v>
                </c:pt>
                <c:pt idx="35">
                  <c:v>19.501377743732995</c:v>
                </c:pt>
                <c:pt idx="36">
                  <c:v>19.758585389666663</c:v>
                </c:pt>
                <c:pt idx="37">
                  <c:v>19.833032090184027</c:v>
                </c:pt>
                <c:pt idx="38">
                  <c:v>20.156701835764988</c:v>
                </c:pt>
                <c:pt idx="39">
                  <c:v>20.118158110545281</c:v>
                </c:pt>
                <c:pt idx="40">
                  <c:v>21.249225091592116</c:v>
                </c:pt>
                <c:pt idx="41">
                  <c:v>21.856928598893472</c:v>
                </c:pt>
                <c:pt idx="42">
                  <c:v>21.600915371372832</c:v>
                </c:pt>
                <c:pt idx="43">
                  <c:v>22.011319163971901</c:v>
                </c:pt>
                <c:pt idx="44">
                  <c:v>22.08153039265251</c:v>
                </c:pt>
                <c:pt idx="45">
                  <c:v>23.498867109438692</c:v>
                </c:pt>
                <c:pt idx="46">
                  <c:v>23.760179673833886</c:v>
                </c:pt>
                <c:pt idx="47">
                  <c:v>23.813907532694397</c:v>
                </c:pt>
                <c:pt idx="48">
                  <c:v>24.333519149104937</c:v>
                </c:pt>
                <c:pt idx="49">
                  <c:v>24.78591844366121</c:v>
                </c:pt>
                <c:pt idx="50">
                  <c:v>25.644763952668661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D2-4BC2-90CF-4195918C5C79}"/>
            </c:ext>
          </c:extLst>
        </c:ser>
        <c:ser>
          <c:idx val="1"/>
          <c:order val="1"/>
          <c:tx>
            <c:strRef>
              <c:f>'care receipt'!$CT$2</c:f>
              <c:strCache>
                <c:ptCount val="1"/>
                <c:pt idx="0">
                  <c:v>45 to 64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numRef>
              <c:f>'care receipt'!$P$4:$P$54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'care receipt'!$CT$4:$CT$54</c:f>
              <c:numCache>
                <c:formatCode>General</c:formatCode>
                <c:ptCount val="51"/>
                <c:pt idx="0">
                  <c:v>6.9710465661527863</c:v>
                </c:pt>
                <c:pt idx="1">
                  <c:v>7.0105419498818415</c:v>
                </c:pt>
                <c:pt idx="2">
                  <c:v>7.7629492252101029</c:v>
                </c:pt>
                <c:pt idx="3">
                  <c:v>8.5627400757653973</c:v>
                </c:pt>
                <c:pt idx="4">
                  <c:v>8.9932077937546619</c:v>
                </c:pt>
                <c:pt idx="5">
                  <c:v>9.6176560698388691</c:v>
                </c:pt>
                <c:pt idx="6">
                  <c:v>9.717274655600713</c:v>
                </c:pt>
                <c:pt idx="7">
                  <c:v>10.473472275300677</c:v>
                </c:pt>
                <c:pt idx="8">
                  <c:v>10.452525256093757</c:v>
                </c:pt>
                <c:pt idx="9">
                  <c:v>10.37486021924061</c:v>
                </c:pt>
                <c:pt idx="10">
                  <c:v>10.409411423079526</c:v>
                </c:pt>
                <c:pt idx="11">
                  <c:v>10.17580003920701</c:v>
                </c:pt>
                <c:pt idx="12">
                  <c:v>10.469946711733989</c:v>
                </c:pt>
                <c:pt idx="13">
                  <c:v>10.262413448883679</c:v>
                </c:pt>
                <c:pt idx="14">
                  <c:v>10.888448218491757</c:v>
                </c:pt>
                <c:pt idx="15">
                  <c:v>10.886642404931427</c:v>
                </c:pt>
                <c:pt idx="16">
                  <c:v>10.869636759096112</c:v>
                </c:pt>
                <c:pt idx="17">
                  <c:v>11.244095897316447</c:v>
                </c:pt>
                <c:pt idx="18">
                  <c:v>11.972857986768005</c:v>
                </c:pt>
                <c:pt idx="19">
                  <c:v>12.084426632770111</c:v>
                </c:pt>
                <c:pt idx="20">
                  <c:v>12.278028591406805</c:v>
                </c:pt>
                <c:pt idx="21">
                  <c:v>12.100235695315966</c:v>
                </c:pt>
                <c:pt idx="22">
                  <c:v>12.145238869905134</c:v>
                </c:pt>
                <c:pt idx="23">
                  <c:v>12.653879356941388</c:v>
                </c:pt>
                <c:pt idx="24">
                  <c:v>13.042299056095557</c:v>
                </c:pt>
                <c:pt idx="25">
                  <c:v>12.661658058528145</c:v>
                </c:pt>
                <c:pt idx="26">
                  <c:v>13.18203133520101</c:v>
                </c:pt>
                <c:pt idx="27">
                  <c:v>13.458215157457721</c:v>
                </c:pt>
                <c:pt idx="28">
                  <c:v>13.561747220989114</c:v>
                </c:pt>
                <c:pt idx="29">
                  <c:v>14.127421224011192</c:v>
                </c:pt>
                <c:pt idx="30">
                  <c:v>15.259401546248423</c:v>
                </c:pt>
                <c:pt idx="31">
                  <c:v>15.353149321201872</c:v>
                </c:pt>
                <c:pt idx="32">
                  <c:v>16.108076585483229</c:v>
                </c:pt>
                <c:pt idx="33">
                  <c:v>15.483415152068289</c:v>
                </c:pt>
                <c:pt idx="34">
                  <c:v>16.094298366480132</c:v>
                </c:pt>
                <c:pt idx="35">
                  <c:v>16.460532402045988</c:v>
                </c:pt>
                <c:pt idx="36">
                  <c:v>17.381739607004338</c:v>
                </c:pt>
                <c:pt idx="37">
                  <c:v>18.059002330179819</c:v>
                </c:pt>
                <c:pt idx="38">
                  <c:v>18.355806925991342</c:v>
                </c:pt>
                <c:pt idx="39">
                  <c:v>18.653657818925318</c:v>
                </c:pt>
                <c:pt idx="40">
                  <c:v>19.233161685297688</c:v>
                </c:pt>
                <c:pt idx="41">
                  <c:v>19.764137295354317</c:v>
                </c:pt>
                <c:pt idx="42">
                  <c:v>18.7173446061026</c:v>
                </c:pt>
                <c:pt idx="43">
                  <c:v>20.766962618971775</c:v>
                </c:pt>
                <c:pt idx="44">
                  <c:v>21.394540307938748</c:v>
                </c:pt>
                <c:pt idx="45">
                  <c:v>21.430263512467345</c:v>
                </c:pt>
                <c:pt idx="46">
                  <c:v>21.579955745930594</c:v>
                </c:pt>
                <c:pt idx="47">
                  <c:v>22.441015128179696</c:v>
                </c:pt>
                <c:pt idx="48">
                  <c:v>22.838741019455234</c:v>
                </c:pt>
                <c:pt idx="49">
                  <c:v>23.272550886779854</c:v>
                </c:pt>
                <c:pt idx="50">
                  <c:v>24.033475047203957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D2-4BC2-90CF-4195918C5C79}"/>
            </c:ext>
          </c:extLst>
        </c:ser>
        <c:ser>
          <c:idx val="2"/>
          <c:order val="2"/>
          <c:tx>
            <c:strRef>
              <c:f>'care receipt'!$CU$2</c:f>
              <c:strCache>
                <c:ptCount val="1"/>
                <c:pt idx="0">
                  <c:v>65 to 79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cat>
            <c:numRef>
              <c:f>'care receipt'!$P$4:$P$54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'care receipt'!$CU$4:$CU$54</c:f>
              <c:numCache>
                <c:formatCode>General</c:formatCode>
                <c:ptCount val="51"/>
                <c:pt idx="0">
                  <c:v>15.016738550953594</c:v>
                </c:pt>
                <c:pt idx="1">
                  <c:v>17.133265104696054</c:v>
                </c:pt>
                <c:pt idx="2">
                  <c:v>19.437012316504692</c:v>
                </c:pt>
                <c:pt idx="3">
                  <c:v>20.243797332008697</c:v>
                </c:pt>
                <c:pt idx="4">
                  <c:v>22.099039615921356</c:v>
                </c:pt>
                <c:pt idx="5">
                  <c:v>22.632651437107889</c:v>
                </c:pt>
                <c:pt idx="6">
                  <c:v>23.723900737643259</c:v>
                </c:pt>
                <c:pt idx="7">
                  <c:v>24.381888379210896</c:v>
                </c:pt>
                <c:pt idx="8">
                  <c:v>24.84401656981472</c:v>
                </c:pt>
                <c:pt idx="9">
                  <c:v>24.777267787980076</c:v>
                </c:pt>
                <c:pt idx="10">
                  <c:v>25.982619098466525</c:v>
                </c:pt>
                <c:pt idx="11">
                  <c:v>26.470767182616036</c:v>
                </c:pt>
                <c:pt idx="12">
                  <c:v>28.352361378991876</c:v>
                </c:pt>
                <c:pt idx="13">
                  <c:v>28.977614165895783</c:v>
                </c:pt>
                <c:pt idx="14">
                  <c:v>29.927572468928133</c:v>
                </c:pt>
                <c:pt idx="15">
                  <c:v>30.823988594558656</c:v>
                </c:pt>
                <c:pt idx="16">
                  <c:v>32.472313298586343</c:v>
                </c:pt>
                <c:pt idx="17">
                  <c:v>33.358283353034196</c:v>
                </c:pt>
                <c:pt idx="18">
                  <c:v>33.812853092396992</c:v>
                </c:pt>
                <c:pt idx="19">
                  <c:v>34.251786303245886</c:v>
                </c:pt>
                <c:pt idx="20">
                  <c:v>34.822197421707131</c:v>
                </c:pt>
                <c:pt idx="21">
                  <c:v>35.117128213748906</c:v>
                </c:pt>
                <c:pt idx="22">
                  <c:v>35.21968711602581</c:v>
                </c:pt>
                <c:pt idx="23">
                  <c:v>35.352289326841678</c:v>
                </c:pt>
                <c:pt idx="24">
                  <c:v>35.266044679353769</c:v>
                </c:pt>
                <c:pt idx="25">
                  <c:v>35.739000771841404</c:v>
                </c:pt>
                <c:pt idx="26">
                  <c:v>35.247274518077823</c:v>
                </c:pt>
                <c:pt idx="27">
                  <c:v>35.509344627118239</c:v>
                </c:pt>
                <c:pt idx="28">
                  <c:v>35.486418511256055</c:v>
                </c:pt>
                <c:pt idx="29">
                  <c:v>35.216641215857138</c:v>
                </c:pt>
                <c:pt idx="30">
                  <c:v>35.519972099008797</c:v>
                </c:pt>
                <c:pt idx="31">
                  <c:v>36.809941476172092</c:v>
                </c:pt>
                <c:pt idx="32">
                  <c:v>37.345667042183436</c:v>
                </c:pt>
                <c:pt idx="33">
                  <c:v>37.822237076094659</c:v>
                </c:pt>
                <c:pt idx="34">
                  <c:v>39.064205484441935</c:v>
                </c:pt>
                <c:pt idx="35">
                  <c:v>40.616445520727801</c:v>
                </c:pt>
                <c:pt idx="36">
                  <c:v>41.742540460647689</c:v>
                </c:pt>
                <c:pt idx="37">
                  <c:v>43.874145788234785</c:v>
                </c:pt>
                <c:pt idx="38">
                  <c:v>44.708081675711348</c:v>
                </c:pt>
                <c:pt idx="39">
                  <c:v>45.605145830305133</c:v>
                </c:pt>
                <c:pt idx="40">
                  <c:v>46.981829721134922</c:v>
                </c:pt>
                <c:pt idx="41">
                  <c:v>47.862724262525049</c:v>
                </c:pt>
                <c:pt idx="42">
                  <c:v>50.038614229214879</c:v>
                </c:pt>
                <c:pt idx="43">
                  <c:v>50.888881240823537</c:v>
                </c:pt>
                <c:pt idx="44">
                  <c:v>53.143439046624437</c:v>
                </c:pt>
                <c:pt idx="45">
                  <c:v>53.696864396886745</c:v>
                </c:pt>
                <c:pt idx="46">
                  <c:v>54.316162955389018</c:v>
                </c:pt>
                <c:pt idx="47">
                  <c:v>54.548325568316692</c:v>
                </c:pt>
                <c:pt idx="48">
                  <c:v>55.710748395350166</c:v>
                </c:pt>
                <c:pt idx="49">
                  <c:v>57.745055095946469</c:v>
                </c:pt>
                <c:pt idx="50">
                  <c:v>57.906266189812762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D2-4BC2-90CF-4195918C5C79}"/>
            </c:ext>
          </c:extLst>
        </c:ser>
        <c:ser>
          <c:idx val="3"/>
          <c:order val="3"/>
          <c:tx>
            <c:strRef>
              <c:f>'care receipt'!$CV$2</c:f>
              <c:strCache>
                <c:ptCount val="1"/>
                <c:pt idx="0">
                  <c:v>80+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f>'care receipt'!$P$4:$P$54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'care receipt'!$CV$4:$CV$54</c:f>
              <c:numCache>
                <c:formatCode>General</c:formatCode>
                <c:ptCount val="51"/>
                <c:pt idx="0">
                  <c:v>13.164407459388576</c:v>
                </c:pt>
                <c:pt idx="1">
                  <c:v>14.414684937547001</c:v>
                </c:pt>
                <c:pt idx="2">
                  <c:v>16.126977271796978</c:v>
                </c:pt>
                <c:pt idx="3">
                  <c:v>17.05818508733924</c:v>
                </c:pt>
                <c:pt idx="4">
                  <c:v>18.508864824069761</c:v>
                </c:pt>
                <c:pt idx="5">
                  <c:v>20.001674504688538</c:v>
                </c:pt>
                <c:pt idx="6">
                  <c:v>21.254662463555874</c:v>
                </c:pt>
                <c:pt idx="7">
                  <c:v>22.317745249910438</c:v>
                </c:pt>
                <c:pt idx="8">
                  <c:v>23.851600950320911</c:v>
                </c:pt>
                <c:pt idx="9">
                  <c:v>24.523577289770078</c:v>
                </c:pt>
                <c:pt idx="10">
                  <c:v>26.092566605972678</c:v>
                </c:pt>
                <c:pt idx="11">
                  <c:v>26.62833937543579</c:v>
                </c:pt>
                <c:pt idx="12">
                  <c:v>27.486749337454505</c:v>
                </c:pt>
                <c:pt idx="13">
                  <c:v>28.168065040453293</c:v>
                </c:pt>
                <c:pt idx="14">
                  <c:v>29.258175847034924</c:v>
                </c:pt>
                <c:pt idx="15">
                  <c:v>30.113165317381863</c:v>
                </c:pt>
                <c:pt idx="16">
                  <c:v>30.979663048215318</c:v>
                </c:pt>
                <c:pt idx="17">
                  <c:v>32.107016365004441</c:v>
                </c:pt>
                <c:pt idx="18">
                  <c:v>33.062582250402421</c:v>
                </c:pt>
                <c:pt idx="19">
                  <c:v>34.164802332917255</c:v>
                </c:pt>
                <c:pt idx="20">
                  <c:v>35.058612725470354</c:v>
                </c:pt>
                <c:pt idx="21">
                  <c:v>36.869182931515731</c:v>
                </c:pt>
                <c:pt idx="22">
                  <c:v>38.44067333150646</c:v>
                </c:pt>
                <c:pt idx="23">
                  <c:v>39.507340849799682</c:v>
                </c:pt>
                <c:pt idx="24">
                  <c:v>41.764695252106662</c:v>
                </c:pt>
                <c:pt idx="25">
                  <c:v>42.950744627608309</c:v>
                </c:pt>
                <c:pt idx="26">
                  <c:v>44.793228973790555</c:v>
                </c:pt>
                <c:pt idx="27">
                  <c:v>46.997817486706033</c:v>
                </c:pt>
                <c:pt idx="28">
                  <c:v>48.545390516083053</c:v>
                </c:pt>
                <c:pt idx="29">
                  <c:v>50.037034387908236</c:v>
                </c:pt>
                <c:pt idx="30">
                  <c:v>51.8102146540026</c:v>
                </c:pt>
                <c:pt idx="31">
                  <c:v>53.635428469246904</c:v>
                </c:pt>
                <c:pt idx="32">
                  <c:v>55.031433046016659</c:v>
                </c:pt>
                <c:pt idx="33">
                  <c:v>56.69968419762715</c:v>
                </c:pt>
                <c:pt idx="34">
                  <c:v>57.656652351238172</c:v>
                </c:pt>
                <c:pt idx="35">
                  <c:v>59.052693186319068</c:v>
                </c:pt>
                <c:pt idx="36">
                  <c:v>60.265898042579835</c:v>
                </c:pt>
                <c:pt idx="37">
                  <c:v>60.874161580452459</c:v>
                </c:pt>
                <c:pt idx="38">
                  <c:v>61.278188849953963</c:v>
                </c:pt>
                <c:pt idx="39">
                  <c:v>61.842066980756314</c:v>
                </c:pt>
                <c:pt idx="40">
                  <c:v>63.22009193131715</c:v>
                </c:pt>
                <c:pt idx="41">
                  <c:v>64.796775582972245</c:v>
                </c:pt>
                <c:pt idx="42">
                  <c:v>65.794296336337553</c:v>
                </c:pt>
                <c:pt idx="43">
                  <c:v>67.398462993846778</c:v>
                </c:pt>
                <c:pt idx="44">
                  <c:v>68.701676330338628</c:v>
                </c:pt>
                <c:pt idx="45">
                  <c:v>70.063173677725544</c:v>
                </c:pt>
                <c:pt idx="46">
                  <c:v>72.831109526945085</c:v>
                </c:pt>
                <c:pt idx="47">
                  <c:v>74.701505267745603</c:v>
                </c:pt>
                <c:pt idx="48">
                  <c:v>77.167830599470093</c:v>
                </c:pt>
                <c:pt idx="49">
                  <c:v>80.878247387807875</c:v>
                </c:pt>
                <c:pt idx="50">
                  <c:v>84.304959232759657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0D2-4BC2-90CF-4195918C5C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49808"/>
        <c:axId val="51549328"/>
      </c:areaChart>
      <c:catAx>
        <c:axId val="51549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49328"/>
        <c:crosses val="autoZero"/>
        <c:auto val="1"/>
        <c:lblAlgn val="ctr"/>
        <c:lblOffset val="100"/>
        <c:noMultiLvlLbl val="0"/>
      </c:catAx>
      <c:valAx>
        <c:axId val="5154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value of social care received annually</a:t>
                </a:r>
                <a:r>
                  <a:rPr lang="en-GB" baseline="0"/>
                  <a:t> </a:t>
                </a:r>
                <a:r>
                  <a:rPr lang="en-GB"/>
                  <a:t>(£2024Bn)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49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7900568678915133"/>
          <c:y val="5.6133712452610091E-2"/>
          <c:w val="0.43211067366579176"/>
          <c:h val="7.07553523604266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2615923009624"/>
          <c:y val="2.7777777777777776E-2"/>
          <c:w val="0.85207174103237082"/>
          <c:h val="0.80345654709827918"/>
        </c:manualLayout>
      </c:layout>
      <c:areaChart>
        <c:grouping val="stacked"/>
        <c:varyColors val="0"/>
        <c:ser>
          <c:idx val="0"/>
          <c:order val="0"/>
          <c:tx>
            <c:strRef>
              <c:f>'care receipt'!$DK$2</c:f>
              <c:strCache>
                <c:ptCount val="1"/>
                <c:pt idx="0">
                  <c:v>65 to 79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numRef>
              <c:f>'care receipt'!$P$4:$P$54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'care receipt'!$DK$4:$DK$54</c:f>
              <c:numCache>
                <c:formatCode>General</c:formatCode>
                <c:ptCount val="51"/>
                <c:pt idx="0">
                  <c:v>171.05399255015519</c:v>
                </c:pt>
                <c:pt idx="1">
                  <c:v>182.22985539059448</c:v>
                </c:pt>
                <c:pt idx="2">
                  <c:v>195.28113806181204</c:v>
                </c:pt>
                <c:pt idx="3">
                  <c:v>204.14746313144192</c:v>
                </c:pt>
                <c:pt idx="4">
                  <c:v>225.81733288032049</c:v>
                </c:pt>
                <c:pt idx="5">
                  <c:v>220.47135283381022</c:v>
                </c:pt>
                <c:pt idx="6">
                  <c:v>232.45628810173088</c:v>
                </c:pt>
                <c:pt idx="7">
                  <c:v>237.99462105862213</c:v>
                </c:pt>
                <c:pt idx="8">
                  <c:v>235.39187287608536</c:v>
                </c:pt>
                <c:pt idx="9">
                  <c:v>232.41892355213531</c:v>
                </c:pt>
                <c:pt idx="10">
                  <c:v>253.09310724017089</c:v>
                </c:pt>
                <c:pt idx="11">
                  <c:v>261.65777403518058</c:v>
                </c:pt>
                <c:pt idx="12">
                  <c:v>278.90596529849489</c:v>
                </c:pt>
                <c:pt idx="13">
                  <c:v>264.68627123485595</c:v>
                </c:pt>
                <c:pt idx="14">
                  <c:v>284.42193261278749</c:v>
                </c:pt>
                <c:pt idx="15">
                  <c:v>284.62559396531725</c:v>
                </c:pt>
                <c:pt idx="16">
                  <c:v>296.46162773928472</c:v>
                </c:pt>
                <c:pt idx="17">
                  <c:v>309.92295029513906</c:v>
                </c:pt>
                <c:pt idx="18">
                  <c:v>315.44702540717589</c:v>
                </c:pt>
                <c:pt idx="19">
                  <c:v>306.52358023123708</c:v>
                </c:pt>
                <c:pt idx="20">
                  <c:v>318.76402556195609</c:v>
                </c:pt>
                <c:pt idx="21">
                  <c:v>305.22831929312093</c:v>
                </c:pt>
                <c:pt idx="22">
                  <c:v>321.4058299295699</c:v>
                </c:pt>
                <c:pt idx="23">
                  <c:v>311.07922549445112</c:v>
                </c:pt>
                <c:pt idx="24">
                  <c:v>316.11689394267393</c:v>
                </c:pt>
                <c:pt idx="25">
                  <c:v>305.61227385447569</c:v>
                </c:pt>
                <c:pt idx="26">
                  <c:v>308.17217743886147</c:v>
                </c:pt>
                <c:pt idx="27">
                  <c:v>292.18667329202805</c:v>
                </c:pt>
                <c:pt idx="28">
                  <c:v>296.43117317612371</c:v>
                </c:pt>
                <c:pt idx="29">
                  <c:v>289.62611275482681</c:v>
                </c:pt>
                <c:pt idx="30">
                  <c:v>280.19412402639563</c:v>
                </c:pt>
                <c:pt idx="31">
                  <c:v>295.80210766504268</c:v>
                </c:pt>
                <c:pt idx="32">
                  <c:v>287.49958342055947</c:v>
                </c:pt>
                <c:pt idx="33">
                  <c:v>283.40337053919018</c:v>
                </c:pt>
                <c:pt idx="34">
                  <c:v>286.96658682784204</c:v>
                </c:pt>
                <c:pt idx="35">
                  <c:v>293.83971292050859</c:v>
                </c:pt>
                <c:pt idx="36">
                  <c:v>304.53514127663937</c:v>
                </c:pt>
                <c:pt idx="37">
                  <c:v>302.01218441954131</c:v>
                </c:pt>
                <c:pt idx="38">
                  <c:v>311.15175846082911</c:v>
                </c:pt>
                <c:pt idx="39">
                  <c:v>311.26625603281497</c:v>
                </c:pt>
                <c:pt idx="40">
                  <c:v>319.70560941708703</c:v>
                </c:pt>
                <c:pt idx="41">
                  <c:v>320.73366436110268</c:v>
                </c:pt>
                <c:pt idx="42">
                  <c:v>328.2816095594344</c:v>
                </c:pt>
                <c:pt idx="43">
                  <c:v>321.29448820575408</c:v>
                </c:pt>
                <c:pt idx="44">
                  <c:v>334.93258970065926</c:v>
                </c:pt>
                <c:pt idx="45">
                  <c:v>340.56166660371537</c:v>
                </c:pt>
                <c:pt idx="46">
                  <c:v>332.3883904070575</c:v>
                </c:pt>
                <c:pt idx="47">
                  <c:v>335.5404919152511</c:v>
                </c:pt>
                <c:pt idx="48">
                  <c:v>334.04417295484569</c:v>
                </c:pt>
                <c:pt idx="49">
                  <c:v>340.0216902334783</c:v>
                </c:pt>
                <c:pt idx="50">
                  <c:v>335.09367236672779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90-4B2C-B219-F6920AF19FDB}"/>
            </c:ext>
          </c:extLst>
        </c:ser>
        <c:ser>
          <c:idx val="1"/>
          <c:order val="1"/>
          <c:tx>
            <c:strRef>
              <c:f>'care receipt'!$DL$2</c:f>
              <c:strCache>
                <c:ptCount val="1"/>
                <c:pt idx="0">
                  <c:v>80+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numRef>
              <c:f>'care receipt'!$P$4:$P$54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'care receipt'!$DL$4:$DL$54</c:f>
              <c:numCache>
                <c:formatCode>General</c:formatCode>
                <c:ptCount val="51"/>
                <c:pt idx="0">
                  <c:v>277.61523790139682</c:v>
                </c:pt>
                <c:pt idx="1">
                  <c:v>264.93163118819365</c:v>
                </c:pt>
                <c:pt idx="2">
                  <c:v>273.10997142846742</c:v>
                </c:pt>
                <c:pt idx="3">
                  <c:v>275.85449877264602</c:v>
                </c:pt>
                <c:pt idx="4">
                  <c:v>288.67069052898904</c:v>
                </c:pt>
                <c:pt idx="5">
                  <c:v>297.42547432982116</c:v>
                </c:pt>
                <c:pt idx="6">
                  <c:v>313.88194039541213</c:v>
                </c:pt>
                <c:pt idx="7">
                  <c:v>315.59913800833408</c:v>
                </c:pt>
                <c:pt idx="8">
                  <c:v>331.9021324122557</c:v>
                </c:pt>
                <c:pt idx="9">
                  <c:v>341.94275191309902</c:v>
                </c:pt>
                <c:pt idx="10">
                  <c:v>352.87181484437974</c:v>
                </c:pt>
                <c:pt idx="11">
                  <c:v>356.46358978091553</c:v>
                </c:pt>
                <c:pt idx="12">
                  <c:v>362.1094488500957</c:v>
                </c:pt>
                <c:pt idx="13">
                  <c:v>359.4173315209365</c:v>
                </c:pt>
                <c:pt idx="14">
                  <c:v>367.32252573123043</c:v>
                </c:pt>
                <c:pt idx="15">
                  <c:v>364.9840025275339</c:v>
                </c:pt>
                <c:pt idx="16">
                  <c:v>382.54920398679531</c:v>
                </c:pt>
                <c:pt idx="17">
                  <c:v>389.70078377698269</c:v>
                </c:pt>
                <c:pt idx="18">
                  <c:v>401.63356481327958</c:v>
                </c:pt>
                <c:pt idx="19">
                  <c:v>408.39672836473761</c:v>
                </c:pt>
                <c:pt idx="20">
                  <c:v>414.68304631722179</c:v>
                </c:pt>
                <c:pt idx="21">
                  <c:v>432.357696554195</c:v>
                </c:pt>
                <c:pt idx="22">
                  <c:v>455.93484921960197</c:v>
                </c:pt>
                <c:pt idx="23">
                  <c:v>453.73729791077716</c:v>
                </c:pt>
                <c:pt idx="24">
                  <c:v>481.92511410224319</c:v>
                </c:pt>
                <c:pt idx="25">
                  <c:v>492.52657281777778</c:v>
                </c:pt>
                <c:pt idx="26">
                  <c:v>501.99872675363054</c:v>
                </c:pt>
                <c:pt idx="27">
                  <c:v>524.25913272051366</c:v>
                </c:pt>
                <c:pt idx="28">
                  <c:v>546.74083007910724</c:v>
                </c:pt>
                <c:pt idx="29">
                  <c:v>560.87792668668499</c:v>
                </c:pt>
                <c:pt idx="30">
                  <c:v>577.10909866354837</c:v>
                </c:pt>
                <c:pt idx="31">
                  <c:v>590.11733016700362</c:v>
                </c:pt>
                <c:pt idx="32">
                  <c:v>594.52970127442541</c:v>
                </c:pt>
                <c:pt idx="33">
                  <c:v>600.18286356097417</c:v>
                </c:pt>
                <c:pt idx="34">
                  <c:v>621.48375829896963</c:v>
                </c:pt>
                <c:pt idx="35">
                  <c:v>615.61394592788167</c:v>
                </c:pt>
                <c:pt idx="36">
                  <c:v>639.90755080208044</c:v>
                </c:pt>
                <c:pt idx="37">
                  <c:v>627.81119837058816</c:v>
                </c:pt>
                <c:pt idx="38">
                  <c:v>627.81733669274115</c:v>
                </c:pt>
                <c:pt idx="39">
                  <c:v>621.44492916769389</c:v>
                </c:pt>
                <c:pt idx="40">
                  <c:v>624.33427955523769</c:v>
                </c:pt>
                <c:pt idx="41">
                  <c:v>631.12450196354212</c:v>
                </c:pt>
                <c:pt idx="42">
                  <c:v>643.96005764232791</c:v>
                </c:pt>
                <c:pt idx="43">
                  <c:v>638.63867961197309</c:v>
                </c:pt>
                <c:pt idx="44">
                  <c:v>647.31490078014474</c:v>
                </c:pt>
                <c:pt idx="45">
                  <c:v>641.60768484300183</c:v>
                </c:pt>
                <c:pt idx="46">
                  <c:v>648.80964365107604</c:v>
                </c:pt>
                <c:pt idx="47">
                  <c:v>656.42984116513469</c:v>
                </c:pt>
                <c:pt idx="48">
                  <c:v>686.42051127387037</c:v>
                </c:pt>
                <c:pt idx="49">
                  <c:v>694.36085488237597</c:v>
                </c:pt>
                <c:pt idx="50">
                  <c:v>718.05284756784295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90-4B2C-B219-F6920AF19F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49808"/>
        <c:axId val="51549328"/>
      </c:areaChart>
      <c:catAx>
        <c:axId val="51549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49328"/>
        <c:crosses val="autoZero"/>
        <c:auto val="1"/>
        <c:lblAlgn val="ctr"/>
        <c:lblOffset val="100"/>
        <c:noMultiLvlLbl val="0"/>
      </c:catAx>
      <c:valAx>
        <c:axId val="5154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hours of social care received annually</a:t>
                </a:r>
                <a:r>
                  <a:rPr lang="en-GB" baseline="0"/>
                  <a:t> </a:t>
                </a:r>
                <a:r>
                  <a:rPr lang="en-GB"/>
                  <a:t>(millions)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49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7900568678915133"/>
          <c:y val="5.6133712452610091E-2"/>
          <c:w val="0.43211067366579176"/>
          <c:h val="7.07553523604266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2615923009624"/>
          <c:y val="2.7777777777777776E-2"/>
          <c:w val="0.85207174103237082"/>
          <c:h val="0.80345654709827918"/>
        </c:manualLayout>
      </c:layout>
      <c:areaChart>
        <c:grouping val="stacked"/>
        <c:varyColors val="0"/>
        <c:ser>
          <c:idx val="0"/>
          <c:order val="0"/>
          <c:tx>
            <c:strRef>
              <c:f>'care receipt'!$DH$2</c:f>
              <c:strCache>
                <c:ptCount val="1"/>
                <c:pt idx="0">
                  <c:v>65 to 79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numRef>
              <c:f>'care receipt'!$P$4:$P$54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'care receipt'!$DH$4:$DH$54</c:f>
              <c:numCache>
                <c:formatCode>General</c:formatCode>
                <c:ptCount val="51"/>
                <c:pt idx="0">
                  <c:v>412.40579959976662</c:v>
                </c:pt>
                <c:pt idx="1">
                  <c:v>429.85373727514133</c:v>
                </c:pt>
                <c:pt idx="2">
                  <c:v>459.85890282294491</c:v>
                </c:pt>
                <c:pt idx="3">
                  <c:v>476.05111771107676</c:v>
                </c:pt>
                <c:pt idx="4">
                  <c:v>507.17982470009758</c:v>
                </c:pt>
                <c:pt idx="5">
                  <c:v>524.62776237547234</c:v>
                </c:pt>
                <c:pt idx="6">
                  <c:v>545.51241504751181</c:v>
                </c:pt>
                <c:pt idx="7">
                  <c:v>556.41737609462098</c:v>
                </c:pt>
                <c:pt idx="8">
                  <c:v>567.45451848775576</c:v>
                </c:pt>
                <c:pt idx="9">
                  <c:v>569.23896665910092</c:v>
                </c:pt>
                <c:pt idx="10">
                  <c:v>598.78149749581507</c:v>
                </c:pt>
                <c:pt idx="11">
                  <c:v>623.30113718355744</c:v>
                </c:pt>
                <c:pt idx="12">
                  <c:v>651.91839859809261</c:v>
                </c:pt>
                <c:pt idx="13">
                  <c:v>651.25749186796486</c:v>
                </c:pt>
                <c:pt idx="14">
                  <c:v>676.76849165089902</c:v>
                </c:pt>
                <c:pt idx="15">
                  <c:v>697.12441893883636</c:v>
                </c:pt>
                <c:pt idx="16">
                  <c:v>709.61555613825226</c:v>
                </c:pt>
                <c:pt idx="17">
                  <c:v>730.36802746426622</c:v>
                </c:pt>
                <c:pt idx="18">
                  <c:v>750.72395475220344</c:v>
                </c:pt>
                <c:pt idx="19">
                  <c:v>760.24101166604407</c:v>
                </c:pt>
                <c:pt idx="20">
                  <c:v>772.79823953847301</c:v>
                </c:pt>
                <c:pt idx="21">
                  <c:v>765.66044685309237</c:v>
                </c:pt>
                <c:pt idx="22">
                  <c:v>768.17189242757809</c:v>
                </c:pt>
                <c:pt idx="23">
                  <c:v>767.31271367841191</c:v>
                </c:pt>
                <c:pt idx="24">
                  <c:v>762.28982252944036</c:v>
                </c:pt>
                <c:pt idx="25">
                  <c:v>751.97967753944624</c:v>
                </c:pt>
                <c:pt idx="26">
                  <c:v>752.77276561559972</c:v>
                </c:pt>
                <c:pt idx="27">
                  <c:v>731.29329688644509</c:v>
                </c:pt>
                <c:pt idx="28">
                  <c:v>727.32785650567814</c:v>
                </c:pt>
                <c:pt idx="29">
                  <c:v>712.98618046190427</c:v>
                </c:pt>
                <c:pt idx="30">
                  <c:v>707.96328931293272</c:v>
                </c:pt>
                <c:pt idx="31">
                  <c:v>711.40000430959742</c:v>
                </c:pt>
                <c:pt idx="32">
                  <c:v>704.85702768133194</c:v>
                </c:pt>
                <c:pt idx="33">
                  <c:v>708.69028671607327</c:v>
                </c:pt>
                <c:pt idx="34">
                  <c:v>729.70712073413847</c:v>
                </c:pt>
                <c:pt idx="35">
                  <c:v>746.16369831432132</c:v>
                </c:pt>
                <c:pt idx="36">
                  <c:v>761.10019041521036</c:v>
                </c:pt>
                <c:pt idx="37">
                  <c:v>775.44186645898435</c:v>
                </c:pt>
                <c:pt idx="38">
                  <c:v>780.39866693494309</c:v>
                </c:pt>
                <c:pt idx="39">
                  <c:v>780.06821356987905</c:v>
                </c:pt>
                <c:pt idx="40">
                  <c:v>790.7749025979499</c:v>
                </c:pt>
                <c:pt idx="41">
                  <c:v>800.68850354986739</c:v>
                </c:pt>
                <c:pt idx="42">
                  <c:v>809.41247238755477</c:v>
                </c:pt>
                <c:pt idx="43">
                  <c:v>813.51009411434734</c:v>
                </c:pt>
                <c:pt idx="44">
                  <c:v>835.25392553555298</c:v>
                </c:pt>
                <c:pt idx="45">
                  <c:v>834.06429342132299</c:v>
                </c:pt>
                <c:pt idx="46">
                  <c:v>831.55284784683715</c:v>
                </c:pt>
                <c:pt idx="47">
                  <c:v>844.24225706529148</c:v>
                </c:pt>
                <c:pt idx="48">
                  <c:v>833.93211207529725</c:v>
                </c:pt>
                <c:pt idx="49">
                  <c:v>842.39171822093363</c:v>
                </c:pt>
                <c:pt idx="50">
                  <c:v>842.72217158599744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3B-4830-9F76-4D2D0F483CD9}"/>
            </c:ext>
          </c:extLst>
        </c:ser>
        <c:ser>
          <c:idx val="1"/>
          <c:order val="1"/>
          <c:tx>
            <c:strRef>
              <c:f>'care receipt'!$DI$2</c:f>
              <c:strCache>
                <c:ptCount val="1"/>
                <c:pt idx="0">
                  <c:v>80+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numRef>
              <c:f>'care receipt'!$P$4:$P$54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'care receipt'!$DI$4:$DI$54</c:f>
              <c:numCache>
                <c:formatCode>General</c:formatCode>
                <c:ptCount val="51"/>
                <c:pt idx="0">
                  <c:v>672.93523261615758</c:v>
                </c:pt>
                <c:pt idx="1">
                  <c:v>653.57066542341227</c:v>
                </c:pt>
                <c:pt idx="2">
                  <c:v>645.90414735392937</c:v>
                </c:pt>
                <c:pt idx="3">
                  <c:v>652.77757734725878</c:v>
                </c:pt>
                <c:pt idx="4">
                  <c:v>673.00132328917039</c:v>
                </c:pt>
                <c:pt idx="5">
                  <c:v>701.81685672274386</c:v>
                </c:pt>
                <c:pt idx="6">
                  <c:v>723.69286948997501</c:v>
                </c:pt>
                <c:pt idx="7">
                  <c:v>750.79004542521625</c:v>
                </c:pt>
                <c:pt idx="8">
                  <c:v>774.45050636379256</c:v>
                </c:pt>
                <c:pt idx="9">
                  <c:v>794.0794362485891</c:v>
                </c:pt>
                <c:pt idx="10">
                  <c:v>820.71397747274068</c:v>
                </c:pt>
                <c:pt idx="11">
                  <c:v>843.11871562407418</c:v>
                </c:pt>
                <c:pt idx="12">
                  <c:v>857.59257301387368</c:v>
                </c:pt>
                <c:pt idx="13">
                  <c:v>857.85693570592491</c:v>
                </c:pt>
                <c:pt idx="14">
                  <c:v>879.40249510809213</c:v>
                </c:pt>
                <c:pt idx="15">
                  <c:v>906.30139902429482</c:v>
                </c:pt>
                <c:pt idx="16">
                  <c:v>921.89879785531161</c:v>
                </c:pt>
                <c:pt idx="17">
                  <c:v>941.26336504805704</c:v>
                </c:pt>
                <c:pt idx="18">
                  <c:v>963.86637521842886</c:v>
                </c:pt>
                <c:pt idx="19">
                  <c:v>998.10134383905063</c:v>
                </c:pt>
                <c:pt idx="20">
                  <c:v>1019.7790845872435</c:v>
                </c:pt>
                <c:pt idx="21">
                  <c:v>1058.1777656076704</c:v>
                </c:pt>
                <c:pt idx="22">
                  <c:v>1102.3263351802095</c:v>
                </c:pt>
                <c:pt idx="23">
                  <c:v>1117.3950086271241</c:v>
                </c:pt>
                <c:pt idx="24">
                  <c:v>1164.1872051201744</c:v>
                </c:pt>
                <c:pt idx="25">
                  <c:v>1207.608777289573</c:v>
                </c:pt>
                <c:pt idx="26">
                  <c:v>1256.383693973007</c:v>
                </c:pt>
                <c:pt idx="27">
                  <c:v>1285.7940434636955</c:v>
                </c:pt>
                <c:pt idx="28">
                  <c:v>1346.9940066735326</c:v>
                </c:pt>
                <c:pt idx="29">
                  <c:v>1393.6540218205575</c:v>
                </c:pt>
                <c:pt idx="30">
                  <c:v>1439.4548582184161</c:v>
                </c:pt>
                <c:pt idx="31">
                  <c:v>1479.5718967371756</c:v>
                </c:pt>
                <c:pt idx="32">
                  <c:v>1496.9537437395375</c:v>
                </c:pt>
                <c:pt idx="33">
                  <c:v>1525.8353678461237</c:v>
                </c:pt>
                <c:pt idx="34">
                  <c:v>1558.3519789684131</c:v>
                </c:pt>
                <c:pt idx="35">
                  <c:v>1590.4720460526257</c:v>
                </c:pt>
                <c:pt idx="36">
                  <c:v>1605.0780847884507</c:v>
                </c:pt>
                <c:pt idx="37">
                  <c:v>1592.5869475890347</c:v>
                </c:pt>
                <c:pt idx="38">
                  <c:v>1596.3541159507631</c:v>
                </c:pt>
                <c:pt idx="39">
                  <c:v>1592.4547662430091</c:v>
                </c:pt>
                <c:pt idx="40">
                  <c:v>1615.2560484324192</c:v>
                </c:pt>
                <c:pt idx="41">
                  <c:v>1622.1955690987616</c:v>
                </c:pt>
                <c:pt idx="42">
                  <c:v>1628.6724550540143</c:v>
                </c:pt>
                <c:pt idx="43">
                  <c:v>1651.0111025323349</c:v>
                </c:pt>
                <c:pt idx="44">
                  <c:v>1668.657312226748</c:v>
                </c:pt>
                <c:pt idx="45">
                  <c:v>1674.7376541439241</c:v>
                </c:pt>
                <c:pt idx="46">
                  <c:v>1700.5130166189097</c:v>
                </c:pt>
                <c:pt idx="47">
                  <c:v>1734.2853505284415</c:v>
                </c:pt>
                <c:pt idx="48">
                  <c:v>1769.7099512632933</c:v>
                </c:pt>
                <c:pt idx="49">
                  <c:v>1800.0455701761609</c:v>
                </c:pt>
                <c:pt idx="50">
                  <c:v>1848.688305513569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3B-4830-9F76-4D2D0F483C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49808"/>
        <c:axId val="51549328"/>
      </c:areaChart>
      <c:catAx>
        <c:axId val="51549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49328"/>
        <c:crosses val="autoZero"/>
        <c:auto val="1"/>
        <c:lblAlgn val="ctr"/>
        <c:lblOffset val="100"/>
        <c:noMultiLvlLbl val="0"/>
      </c:catAx>
      <c:valAx>
        <c:axId val="5154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people receiving social care ('000)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49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7900568678915133"/>
          <c:y val="5.6133712452610091E-2"/>
          <c:w val="0.43211067366579176"/>
          <c:h val="7.07553523604266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2615923009624"/>
          <c:y val="2.7777777777777776E-2"/>
          <c:w val="0.85207174103237082"/>
          <c:h val="0.80345654709827918"/>
        </c:manualLayout>
      </c:layout>
      <c:areaChart>
        <c:grouping val="stacked"/>
        <c:varyColors val="0"/>
        <c:ser>
          <c:idx val="0"/>
          <c:order val="0"/>
          <c:tx>
            <c:strRef>
              <c:f>'care receipt'!$ED$2</c:f>
              <c:strCache>
                <c:ptCount val="1"/>
                <c:pt idx="0">
                  <c:v>under 45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numRef>
              <c:f>'care receipt'!$P$4:$P$54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'care receipt'!$ED$4:$ED$54</c:f>
              <c:numCache>
                <c:formatCode>General</c:formatCode>
                <c:ptCount val="51"/>
                <c:pt idx="0">
                  <c:v>0.71945177945201988</c:v>
                </c:pt>
                <c:pt idx="1">
                  <c:v>0.86854787062096073</c:v>
                </c:pt>
                <c:pt idx="2">
                  <c:v>1.0010576876615085</c:v>
                </c:pt>
                <c:pt idx="3">
                  <c:v>1.1038788837107443</c:v>
                </c:pt>
                <c:pt idx="4">
                  <c:v>1.3360525793045006</c:v>
                </c:pt>
                <c:pt idx="5">
                  <c:v>1.4173831682048417</c:v>
                </c:pt>
                <c:pt idx="6">
                  <c:v>1.4035193027711121</c:v>
                </c:pt>
                <c:pt idx="7">
                  <c:v>1.487070449934671</c:v>
                </c:pt>
                <c:pt idx="8">
                  <c:v>1.5094337382101013</c:v>
                </c:pt>
                <c:pt idx="9">
                  <c:v>1.4846575042866312</c:v>
                </c:pt>
                <c:pt idx="10">
                  <c:v>1.4306937869757324</c:v>
                </c:pt>
                <c:pt idx="11">
                  <c:v>1.4710834705903764</c:v>
                </c:pt>
                <c:pt idx="12">
                  <c:v>1.4913016310508938</c:v>
                </c:pt>
                <c:pt idx="13">
                  <c:v>1.4148056922320371</c:v>
                </c:pt>
                <c:pt idx="14">
                  <c:v>1.3708336725248556</c:v>
                </c:pt>
                <c:pt idx="15">
                  <c:v>1.3050963872923775</c:v>
                </c:pt>
                <c:pt idx="16">
                  <c:v>1.3201704809411312</c:v>
                </c:pt>
                <c:pt idx="17">
                  <c:v>1.3068047769689699</c:v>
                </c:pt>
                <c:pt idx="18">
                  <c:v>1.2660753709045536</c:v>
                </c:pt>
                <c:pt idx="19">
                  <c:v>1.2966979374901073</c:v>
                </c:pt>
                <c:pt idx="20">
                  <c:v>1.3634803268278015</c:v>
                </c:pt>
                <c:pt idx="21">
                  <c:v>1.3685497097250665</c:v>
                </c:pt>
                <c:pt idx="22">
                  <c:v>1.3391129694619923</c:v>
                </c:pt>
                <c:pt idx="23">
                  <c:v>1.2939941217936828</c:v>
                </c:pt>
                <c:pt idx="24">
                  <c:v>1.4342247686326193</c:v>
                </c:pt>
                <c:pt idx="25">
                  <c:v>1.4350959186233143</c:v>
                </c:pt>
                <c:pt idx="26">
                  <c:v>1.4203062275483018</c:v>
                </c:pt>
                <c:pt idx="27">
                  <c:v>1.4109626570649436</c:v>
                </c:pt>
                <c:pt idx="28">
                  <c:v>1.4697425479637249</c:v>
                </c:pt>
                <c:pt idx="29">
                  <c:v>1.4030540595404675</c:v>
                </c:pt>
                <c:pt idx="30">
                  <c:v>1.40063961654214</c:v>
                </c:pt>
                <c:pt idx="31">
                  <c:v>1.4169095994528089</c:v>
                </c:pt>
                <c:pt idx="32">
                  <c:v>1.3733460986205661</c:v>
                </c:pt>
                <c:pt idx="33">
                  <c:v>1.3459533227125273</c:v>
                </c:pt>
                <c:pt idx="34">
                  <c:v>1.4186316658539657</c:v>
                </c:pt>
                <c:pt idx="35">
                  <c:v>1.4612402631843926</c:v>
                </c:pt>
                <c:pt idx="36">
                  <c:v>1.4269062890701127</c:v>
                </c:pt>
                <c:pt idx="37">
                  <c:v>1.3927327073435607</c:v>
                </c:pt>
                <c:pt idx="38">
                  <c:v>1.3642616733142963</c:v>
                </c:pt>
                <c:pt idx="39">
                  <c:v>1.3904071867285808</c:v>
                </c:pt>
                <c:pt idx="40">
                  <c:v>1.3569790912973809</c:v>
                </c:pt>
                <c:pt idx="41">
                  <c:v>1.4353359781358503</c:v>
                </c:pt>
                <c:pt idx="42">
                  <c:v>1.4912169411406819</c:v>
                </c:pt>
                <c:pt idx="43">
                  <c:v>1.4884805096971261</c:v>
                </c:pt>
                <c:pt idx="44">
                  <c:v>1.4504068949910056</c:v>
                </c:pt>
                <c:pt idx="45">
                  <c:v>1.4644737653554856</c:v>
                </c:pt>
                <c:pt idx="46">
                  <c:v>1.493371764615943</c:v>
                </c:pt>
                <c:pt idx="47">
                  <c:v>1.4757614994179351</c:v>
                </c:pt>
                <c:pt idx="48">
                  <c:v>1.4831595069976011</c:v>
                </c:pt>
                <c:pt idx="49">
                  <c:v>1.4652987421549315</c:v>
                </c:pt>
                <c:pt idx="50">
                  <c:v>1.4234211783586102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BB-49FC-B519-75F4807CF6C3}"/>
            </c:ext>
          </c:extLst>
        </c:ser>
        <c:ser>
          <c:idx val="1"/>
          <c:order val="1"/>
          <c:tx>
            <c:strRef>
              <c:f>'care receipt'!$EE$2</c:f>
              <c:strCache>
                <c:ptCount val="1"/>
                <c:pt idx="0">
                  <c:v>45 to 64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numRef>
              <c:f>'care receipt'!$P$4:$P$54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'care receipt'!$EE$4:$EE$54</c:f>
              <c:numCache>
                <c:formatCode>General</c:formatCode>
                <c:ptCount val="51"/>
                <c:pt idx="0">
                  <c:v>2.3379434514339548</c:v>
                </c:pt>
                <c:pt idx="1">
                  <c:v>2.341288295002133</c:v>
                </c:pt>
                <c:pt idx="2">
                  <c:v>2.5496815080169792</c:v>
                </c:pt>
                <c:pt idx="3">
                  <c:v>3.0223927820250363</c:v>
                </c:pt>
                <c:pt idx="4">
                  <c:v>3.3425642398677278</c:v>
                </c:pt>
                <c:pt idx="5">
                  <c:v>3.5362167487959968</c:v>
                </c:pt>
                <c:pt idx="6">
                  <c:v>3.6111449185609419</c:v>
                </c:pt>
                <c:pt idx="7">
                  <c:v>3.2858741815728663</c:v>
                </c:pt>
                <c:pt idx="8">
                  <c:v>3.3685377899771805</c:v>
                </c:pt>
                <c:pt idx="9">
                  <c:v>3.1912159057738387</c:v>
                </c:pt>
                <c:pt idx="10">
                  <c:v>3.2308662207366239</c:v>
                </c:pt>
                <c:pt idx="11">
                  <c:v>3.2143563700028066</c:v>
                </c:pt>
                <c:pt idx="12">
                  <c:v>3.1877595849525884</c:v>
                </c:pt>
                <c:pt idx="13">
                  <c:v>3.1822364655016493</c:v>
                </c:pt>
                <c:pt idx="14">
                  <c:v>3.2386401201822452</c:v>
                </c:pt>
                <c:pt idx="15">
                  <c:v>3.1144330919291638</c:v>
                </c:pt>
                <c:pt idx="16">
                  <c:v>3.0049128828208835</c:v>
                </c:pt>
                <c:pt idx="17">
                  <c:v>3.0262874121713947</c:v>
                </c:pt>
                <c:pt idx="18">
                  <c:v>2.9927230199543966</c:v>
                </c:pt>
                <c:pt idx="19">
                  <c:v>2.9790366193981752</c:v>
                </c:pt>
                <c:pt idx="20">
                  <c:v>2.9306143068182817</c:v>
                </c:pt>
                <c:pt idx="21">
                  <c:v>3.0169282409317999</c:v>
                </c:pt>
                <c:pt idx="22">
                  <c:v>2.9860902759074377</c:v>
                </c:pt>
                <c:pt idx="23">
                  <c:v>2.9474537840699702</c:v>
                </c:pt>
                <c:pt idx="24">
                  <c:v>2.9416489499793985</c:v>
                </c:pt>
                <c:pt idx="25">
                  <c:v>2.8617111116942495</c:v>
                </c:pt>
                <c:pt idx="26">
                  <c:v>2.8904330393743325</c:v>
                </c:pt>
                <c:pt idx="27">
                  <c:v>2.8052294573565262</c:v>
                </c:pt>
                <c:pt idx="28">
                  <c:v>2.8578671789100722</c:v>
                </c:pt>
                <c:pt idx="29">
                  <c:v>2.8927182558084437</c:v>
                </c:pt>
                <c:pt idx="30">
                  <c:v>2.8998062375661866</c:v>
                </c:pt>
                <c:pt idx="31">
                  <c:v>2.8783320945292088</c:v>
                </c:pt>
                <c:pt idx="32">
                  <c:v>2.9792748221329068</c:v>
                </c:pt>
                <c:pt idx="33">
                  <c:v>2.9038264018172959</c:v>
                </c:pt>
                <c:pt idx="34">
                  <c:v>2.945884210978611</c:v>
                </c:pt>
                <c:pt idx="35">
                  <c:v>2.9595499971930139</c:v>
                </c:pt>
                <c:pt idx="36">
                  <c:v>2.9888287349599696</c:v>
                </c:pt>
                <c:pt idx="37">
                  <c:v>3.0481706383654776</c:v>
                </c:pt>
                <c:pt idx="38">
                  <c:v>3.0808822831695721</c:v>
                </c:pt>
                <c:pt idx="39">
                  <c:v>3.0708856725438411</c:v>
                </c:pt>
                <c:pt idx="40">
                  <c:v>3.0228488723055027</c:v>
                </c:pt>
                <c:pt idx="41">
                  <c:v>3.2241430116706997</c:v>
                </c:pt>
                <c:pt idx="42">
                  <c:v>3.2399120275707305</c:v>
                </c:pt>
                <c:pt idx="43">
                  <c:v>3.2084452468034299</c:v>
                </c:pt>
                <c:pt idx="44">
                  <c:v>3.2085454385717957</c:v>
                </c:pt>
                <c:pt idx="45">
                  <c:v>3.1275310753801042</c:v>
                </c:pt>
                <c:pt idx="46">
                  <c:v>3.0932456007430189</c:v>
                </c:pt>
                <c:pt idx="47">
                  <c:v>3.0728446080228209</c:v>
                </c:pt>
                <c:pt idx="48">
                  <c:v>3.1166619212286197</c:v>
                </c:pt>
                <c:pt idx="49">
                  <c:v>3.0875608078291834</c:v>
                </c:pt>
                <c:pt idx="50">
                  <c:v>3.0742220820961825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BB-49FC-B519-75F4807CF6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49808"/>
        <c:axId val="51549328"/>
      </c:areaChart>
      <c:catAx>
        <c:axId val="51549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49328"/>
        <c:crosses val="autoZero"/>
        <c:auto val="1"/>
        <c:lblAlgn val="ctr"/>
        <c:lblOffset val="100"/>
        <c:noMultiLvlLbl val="0"/>
      </c:catAx>
      <c:valAx>
        <c:axId val="5154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value of social care received annually</a:t>
                </a:r>
                <a:r>
                  <a:rPr lang="en-GB" baseline="0"/>
                  <a:t> </a:t>
                </a:r>
                <a:r>
                  <a:rPr lang="en-GB"/>
                  <a:t>(£Bn)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49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7900568678915133"/>
          <c:y val="5.6133712452610091E-2"/>
          <c:w val="0.43211067366579176"/>
          <c:h val="7.07553523604266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069827106508497"/>
          <c:y val="5.0925925925925923E-2"/>
          <c:w val="0.81178453068600942"/>
          <c:h val="0.73864173228346452"/>
        </c:manualLayout>
      </c:layout>
      <c:lineChart>
        <c:grouping val="standard"/>
        <c:varyColors val="0"/>
        <c:ser>
          <c:idx val="0"/>
          <c:order val="0"/>
          <c:tx>
            <c:strRef>
              <c:f>'care receipt'!$AB$2</c:f>
              <c:strCache>
                <c:ptCount val="1"/>
                <c:pt idx="0">
                  <c:v>65 to 79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'care receipt'!$P$4:$P$54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'care receipt'!$AB$4:$AB$54</c:f>
              <c:numCache>
                <c:formatCode>General</c:formatCode>
                <c:ptCount val="51"/>
                <c:pt idx="0">
                  <c:v>0.16748812617618064</c:v>
                </c:pt>
                <c:pt idx="1">
                  <c:v>0.13093142272262032</c:v>
                </c:pt>
                <c:pt idx="2">
                  <c:v>0.11010279775577062</c:v>
                </c:pt>
                <c:pt idx="3">
                  <c:v>9.935197450861058E-2</c:v>
                </c:pt>
                <c:pt idx="4">
                  <c:v>9.0075566750629679E-2</c:v>
                </c:pt>
                <c:pt idx="5">
                  <c:v>8.4213245503568096E-2</c:v>
                </c:pt>
                <c:pt idx="6">
                  <c:v>8.3752041200854208E-2</c:v>
                </c:pt>
                <c:pt idx="7">
                  <c:v>8.5159207994537661E-2</c:v>
                </c:pt>
                <c:pt idx="8">
                  <c:v>8.263780610841058E-2</c:v>
                </c:pt>
                <c:pt idx="9">
                  <c:v>8.598937583001319E-2</c:v>
                </c:pt>
                <c:pt idx="10">
                  <c:v>8.5128326015852976E-2</c:v>
                </c:pt>
                <c:pt idx="11">
                  <c:v>8.0703778482838176E-2</c:v>
                </c:pt>
                <c:pt idx="12">
                  <c:v>7.959458700656967E-2</c:v>
                </c:pt>
                <c:pt idx="13">
                  <c:v>7.9937174506075889E-2</c:v>
                </c:pt>
                <c:pt idx="14">
                  <c:v>7.6031275276354754E-2</c:v>
                </c:pt>
                <c:pt idx="15">
                  <c:v>7.8046976142038066E-2</c:v>
                </c:pt>
                <c:pt idx="16">
                  <c:v>7.692909076694554E-2</c:v>
                </c:pt>
                <c:pt idx="17">
                  <c:v>7.5127531303137887E-2</c:v>
                </c:pt>
                <c:pt idx="18">
                  <c:v>7.282424739730238E-2</c:v>
                </c:pt>
                <c:pt idx="19">
                  <c:v>7.338251114184724E-2</c:v>
                </c:pt>
                <c:pt idx="20">
                  <c:v>6.7574174622372238E-2</c:v>
                </c:pt>
                <c:pt idx="21">
                  <c:v>6.6001094804889998E-2</c:v>
                </c:pt>
                <c:pt idx="22">
                  <c:v>6.5806519842424027E-2</c:v>
                </c:pt>
                <c:pt idx="23">
                  <c:v>6.7723960565795105E-2</c:v>
                </c:pt>
                <c:pt idx="24">
                  <c:v>6.7638862584886841E-2</c:v>
                </c:pt>
                <c:pt idx="25">
                  <c:v>6.8415426362963605E-2</c:v>
                </c:pt>
                <c:pt idx="26">
                  <c:v>6.8421634163858505E-2</c:v>
                </c:pt>
                <c:pt idx="27">
                  <c:v>6.6886057435378163E-2</c:v>
                </c:pt>
                <c:pt idx="28">
                  <c:v>6.6571428571428615E-2</c:v>
                </c:pt>
                <c:pt idx="29">
                  <c:v>6.7010007608123326E-2</c:v>
                </c:pt>
                <c:pt idx="30">
                  <c:v>6.4616025965518298E-2</c:v>
                </c:pt>
                <c:pt idx="31">
                  <c:v>6.5249070631970357E-2</c:v>
                </c:pt>
                <c:pt idx="32">
                  <c:v>6.450559563036197E-2</c:v>
                </c:pt>
                <c:pt idx="33">
                  <c:v>6.427282676210487E-2</c:v>
                </c:pt>
                <c:pt idx="34">
                  <c:v>6.462327370199869E-2</c:v>
                </c:pt>
                <c:pt idx="35">
                  <c:v>6.2503567555225806E-2</c:v>
                </c:pt>
                <c:pt idx="36">
                  <c:v>6.1788435049054E-2</c:v>
                </c:pt>
                <c:pt idx="37">
                  <c:v>6.0270568746548799E-2</c:v>
                </c:pt>
                <c:pt idx="38">
                  <c:v>5.9413263209795251E-2</c:v>
                </c:pt>
                <c:pt idx="39">
                  <c:v>5.9839083594708763E-2</c:v>
                </c:pt>
                <c:pt idx="40">
                  <c:v>6.0357210613329021E-2</c:v>
                </c:pt>
                <c:pt idx="41">
                  <c:v>5.9437837257376155E-2</c:v>
                </c:pt>
                <c:pt idx="42">
                  <c:v>5.9816318381471979E-2</c:v>
                </c:pt>
                <c:pt idx="43">
                  <c:v>6.0035392620374391E-2</c:v>
                </c:pt>
                <c:pt idx="44">
                  <c:v>6.0856851943712167E-2</c:v>
                </c:pt>
                <c:pt idx="45">
                  <c:v>6.0755549785797801E-2</c:v>
                </c:pt>
                <c:pt idx="46">
                  <c:v>6.1995169207594077E-2</c:v>
                </c:pt>
                <c:pt idx="47">
                  <c:v>6.2239274862234031E-2</c:v>
                </c:pt>
                <c:pt idx="48">
                  <c:v>6.1978855495233638E-2</c:v>
                </c:pt>
                <c:pt idx="49">
                  <c:v>6.2159214830970359E-2</c:v>
                </c:pt>
                <c:pt idx="50">
                  <c:v>6.2977690559801722E-2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AD-453D-B8CA-5FD855F8B836}"/>
            </c:ext>
          </c:extLst>
        </c:ser>
        <c:ser>
          <c:idx val="1"/>
          <c:order val="1"/>
          <c:tx>
            <c:strRef>
              <c:f>'care receipt'!$AC$2</c:f>
              <c:strCache>
                <c:ptCount val="1"/>
                <c:pt idx="0">
                  <c:v>80+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'care receipt'!$P$4:$P$54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'care receipt'!$AC$4:$AC$54</c:f>
              <c:numCache>
                <c:formatCode>General</c:formatCode>
                <c:ptCount val="51"/>
                <c:pt idx="0">
                  <c:v>0.11906777772826529</c:v>
                </c:pt>
                <c:pt idx="1">
                  <c:v>9.0269687162890952E-2</c:v>
                </c:pt>
                <c:pt idx="2">
                  <c:v>6.790510857286311E-2</c:v>
                </c:pt>
                <c:pt idx="3">
                  <c:v>5.5344116714240416E-2</c:v>
                </c:pt>
                <c:pt idx="4">
                  <c:v>4.8010718672075625E-2</c:v>
                </c:pt>
                <c:pt idx="5">
                  <c:v>4.3309722662719756E-2</c:v>
                </c:pt>
                <c:pt idx="6">
                  <c:v>3.9886136432952732E-2</c:v>
                </c:pt>
                <c:pt idx="7">
                  <c:v>3.7031104846718212E-2</c:v>
                </c:pt>
                <c:pt idx="8">
                  <c:v>3.45374664388578E-2</c:v>
                </c:pt>
                <c:pt idx="9">
                  <c:v>3.4489941673610337E-2</c:v>
                </c:pt>
                <c:pt idx="10">
                  <c:v>3.2565665905741503E-2</c:v>
                </c:pt>
                <c:pt idx="11">
                  <c:v>3.3824316331990907E-2</c:v>
                </c:pt>
                <c:pt idx="12">
                  <c:v>3.2871827729336563E-2</c:v>
                </c:pt>
                <c:pt idx="13">
                  <c:v>3.4501657943054445E-2</c:v>
                </c:pt>
                <c:pt idx="14">
                  <c:v>3.5822021116138809E-2</c:v>
                </c:pt>
                <c:pt idx="15">
                  <c:v>3.3676630218950947E-2</c:v>
                </c:pt>
                <c:pt idx="16">
                  <c:v>3.4608189565578866E-2</c:v>
                </c:pt>
                <c:pt idx="17">
                  <c:v>3.3566182135702866E-2</c:v>
                </c:pt>
                <c:pt idx="18">
                  <c:v>3.2548266451025876E-2</c:v>
                </c:pt>
                <c:pt idx="19">
                  <c:v>3.1938298766469662E-2</c:v>
                </c:pt>
                <c:pt idx="20">
                  <c:v>3.3102981684627573E-2</c:v>
                </c:pt>
                <c:pt idx="21">
                  <c:v>3.2530950740203998E-2</c:v>
                </c:pt>
                <c:pt idx="22">
                  <c:v>3.2740229991439086E-2</c:v>
                </c:pt>
                <c:pt idx="23">
                  <c:v>3.333333333333343E-2</c:v>
                </c:pt>
                <c:pt idx="24">
                  <c:v>3.2077764277035195E-2</c:v>
                </c:pt>
                <c:pt idx="25">
                  <c:v>3.0779503306265773E-2</c:v>
                </c:pt>
                <c:pt idx="26">
                  <c:v>3.021148036253777E-2</c:v>
                </c:pt>
                <c:pt idx="27">
                  <c:v>3.0960322494832979E-2</c:v>
                </c:pt>
                <c:pt idx="28">
                  <c:v>2.9909751617282942E-2</c:v>
                </c:pt>
                <c:pt idx="29">
                  <c:v>3.0482774875279939E-2</c:v>
                </c:pt>
                <c:pt idx="30">
                  <c:v>2.9800177106995618E-2</c:v>
                </c:pt>
                <c:pt idx="31">
                  <c:v>2.89307937471543E-2</c:v>
                </c:pt>
                <c:pt idx="32">
                  <c:v>2.8334729591361841E-2</c:v>
                </c:pt>
                <c:pt idx="33">
                  <c:v>2.7582137984438981E-2</c:v>
                </c:pt>
                <c:pt idx="34">
                  <c:v>2.7520759193357048E-2</c:v>
                </c:pt>
                <c:pt idx="35">
                  <c:v>2.7325888546809306E-2</c:v>
                </c:pt>
                <c:pt idx="36">
                  <c:v>2.6829001567455237E-2</c:v>
                </c:pt>
                <c:pt idx="37">
                  <c:v>2.8478407989318368E-2</c:v>
                </c:pt>
                <c:pt idx="38">
                  <c:v>2.7973697744471511E-2</c:v>
                </c:pt>
                <c:pt idx="39">
                  <c:v>2.7835602306431149E-2</c:v>
                </c:pt>
                <c:pt idx="40">
                  <c:v>2.7666605470901301E-2</c:v>
                </c:pt>
                <c:pt idx="41">
                  <c:v>2.6934477235487916E-2</c:v>
                </c:pt>
                <c:pt idx="42">
                  <c:v>2.6082008736830475E-2</c:v>
                </c:pt>
                <c:pt idx="43">
                  <c:v>2.6058810621022593E-2</c:v>
                </c:pt>
                <c:pt idx="44">
                  <c:v>2.5997990316981738E-2</c:v>
                </c:pt>
                <c:pt idx="45">
                  <c:v>2.6480710016301489E-2</c:v>
                </c:pt>
                <c:pt idx="46">
                  <c:v>2.6203839416580277E-2</c:v>
                </c:pt>
                <c:pt idx="47">
                  <c:v>2.5509484521542752E-2</c:v>
                </c:pt>
                <c:pt idx="48">
                  <c:v>2.6480074914161003E-2</c:v>
                </c:pt>
                <c:pt idx="49">
                  <c:v>2.5498116616386315E-2</c:v>
                </c:pt>
                <c:pt idx="50">
                  <c:v>2.534801231428184E-2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AD-453D-B8CA-5FD855F8B8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9334863"/>
        <c:axId val="1429335343"/>
      </c:lineChart>
      <c:catAx>
        <c:axId val="14293348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9335343"/>
        <c:crosses val="autoZero"/>
        <c:auto val="1"/>
        <c:lblAlgn val="ctr"/>
        <c:lblOffset val="100"/>
        <c:noMultiLvlLbl val="0"/>
      </c:catAx>
      <c:valAx>
        <c:axId val="1429335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proportion of</a:t>
                </a:r>
                <a:r>
                  <a:rPr lang="en-GB" baseline="0"/>
                  <a:t> popultion in need of social care not receiving care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1.2507817385866166E-2"/>
              <c:y val="5.092592592592592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9334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8674141811072863"/>
          <c:y val="0.10243000874890634"/>
          <c:w val="0.27167018756801742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2615923009624"/>
          <c:y val="2.7777777777777776E-2"/>
          <c:w val="0.85207174103237082"/>
          <c:h val="0.80345654709827918"/>
        </c:manualLayout>
      </c:layout>
      <c:areaChart>
        <c:grouping val="stacked"/>
        <c:varyColors val="0"/>
        <c:ser>
          <c:idx val="0"/>
          <c:order val="0"/>
          <c:tx>
            <c:strRef>
              <c:f>'care receipt'!$Q$2</c:f>
              <c:strCache>
                <c:ptCount val="1"/>
                <c:pt idx="0">
                  <c:v>under 45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numRef>
              <c:f>'care receipt'!$P$4:$P$54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'care receipt'!$Q$4:$Q$54</c:f>
              <c:numCache>
                <c:formatCode>General</c:formatCode>
                <c:ptCount val="51"/>
                <c:pt idx="0">
                  <c:v>344.53067841563842</c:v>
                </c:pt>
                <c:pt idx="1">
                  <c:v>435.33926313520237</c:v>
                </c:pt>
                <c:pt idx="2">
                  <c:v>542.40615341591104</c:v>
                </c:pt>
                <c:pt idx="3">
                  <c:v>633.41301015451336</c:v>
                </c:pt>
                <c:pt idx="4">
                  <c:v>713.64708719203202</c:v>
                </c:pt>
                <c:pt idx="5">
                  <c:v>719.26479439811862</c:v>
                </c:pt>
                <c:pt idx="6">
                  <c:v>759.84446762796745</c:v>
                </c:pt>
                <c:pt idx="7">
                  <c:v>804.52176258460884</c:v>
                </c:pt>
                <c:pt idx="8">
                  <c:v>852.63577253791493</c:v>
                </c:pt>
                <c:pt idx="9">
                  <c:v>874.77614799719731</c:v>
                </c:pt>
                <c:pt idx="10">
                  <c:v>891.89363230750814</c:v>
                </c:pt>
                <c:pt idx="11">
                  <c:v>908.61457257974234</c:v>
                </c:pt>
                <c:pt idx="12">
                  <c:v>924.47633410281026</c:v>
                </c:pt>
                <c:pt idx="13">
                  <c:v>919.51953362685151</c:v>
                </c:pt>
                <c:pt idx="14">
                  <c:v>923.74933669966958</c:v>
                </c:pt>
                <c:pt idx="15">
                  <c:v>936.43874591812403</c:v>
                </c:pt>
                <c:pt idx="16">
                  <c:v>947.3437069652332</c:v>
                </c:pt>
                <c:pt idx="17">
                  <c:v>938.22319408946908</c:v>
                </c:pt>
                <c:pt idx="18">
                  <c:v>925.86423823607868</c:v>
                </c:pt>
                <c:pt idx="19">
                  <c:v>941.85818110517209</c:v>
                </c:pt>
                <c:pt idx="20">
                  <c:v>951.63960071106408</c:v>
                </c:pt>
                <c:pt idx="21">
                  <c:v>953.68841157446036</c:v>
                </c:pt>
                <c:pt idx="22">
                  <c:v>970.47544251970726</c:v>
                </c:pt>
                <c:pt idx="23">
                  <c:v>977.94368857015172</c:v>
                </c:pt>
                <c:pt idx="24">
                  <c:v>998.9605225882168</c:v>
                </c:pt>
                <c:pt idx="25">
                  <c:v>1000.678880086549</c:v>
                </c:pt>
                <c:pt idx="26">
                  <c:v>1009.8654836353261</c:v>
                </c:pt>
                <c:pt idx="27">
                  <c:v>999.02661326122961</c:v>
                </c:pt>
                <c:pt idx="28">
                  <c:v>1000.2162453754597</c:v>
                </c:pt>
                <c:pt idx="29">
                  <c:v>987.9233801950819</c:v>
                </c:pt>
                <c:pt idx="30">
                  <c:v>983.75966779527664</c:v>
                </c:pt>
                <c:pt idx="31">
                  <c:v>981.71085693188036</c:v>
                </c:pt>
                <c:pt idx="32">
                  <c:v>976.35751241784499</c:v>
                </c:pt>
                <c:pt idx="33">
                  <c:v>977.8115072241261</c:v>
                </c:pt>
                <c:pt idx="34">
                  <c:v>976.6879657829088</c:v>
                </c:pt>
                <c:pt idx="35">
                  <c:v>973.51561347829522</c:v>
                </c:pt>
                <c:pt idx="36">
                  <c:v>966.04736742785076</c:v>
                </c:pt>
                <c:pt idx="37">
                  <c:v>960.76011358682808</c:v>
                </c:pt>
                <c:pt idx="38">
                  <c:v>960.16529752971314</c:v>
                </c:pt>
                <c:pt idx="39">
                  <c:v>957.05903589811226</c:v>
                </c:pt>
                <c:pt idx="40">
                  <c:v>964.65946329458234</c:v>
                </c:pt>
                <c:pt idx="41">
                  <c:v>965.12209800567189</c:v>
                </c:pt>
                <c:pt idx="42">
                  <c:v>968.09617829124716</c:v>
                </c:pt>
                <c:pt idx="43">
                  <c:v>979.00113933835621</c:v>
                </c:pt>
                <c:pt idx="44">
                  <c:v>966.64218348496581</c:v>
                </c:pt>
                <c:pt idx="45">
                  <c:v>975.63051501470432</c:v>
                </c:pt>
                <c:pt idx="46">
                  <c:v>984.75102789046832</c:v>
                </c:pt>
                <c:pt idx="47">
                  <c:v>982.37176366200822</c:v>
                </c:pt>
                <c:pt idx="48">
                  <c:v>983.62748644925102</c:v>
                </c:pt>
                <c:pt idx="49">
                  <c:v>989.64173769341437</c:v>
                </c:pt>
                <c:pt idx="50">
                  <c:v>984.61884654444282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48-47C7-AF07-3231649D0746}"/>
            </c:ext>
          </c:extLst>
        </c:ser>
        <c:ser>
          <c:idx val="1"/>
          <c:order val="1"/>
          <c:tx>
            <c:strRef>
              <c:f>'care receipt'!$R$2</c:f>
              <c:strCache>
                <c:ptCount val="1"/>
                <c:pt idx="0">
                  <c:v>45 to 64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numRef>
              <c:f>'care receipt'!$P$4:$P$54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'care receipt'!$R$4:$R$54</c:f>
              <c:numCache>
                <c:formatCode>General</c:formatCode>
                <c:ptCount val="51"/>
                <c:pt idx="0">
                  <c:v>719.13261305209312</c:v>
                </c:pt>
                <c:pt idx="1">
                  <c:v>711.40000430959742</c:v>
                </c:pt>
                <c:pt idx="2">
                  <c:v>773.45914626860088</c:v>
                </c:pt>
                <c:pt idx="3">
                  <c:v>851.71050311573595</c:v>
                </c:pt>
                <c:pt idx="4">
                  <c:v>925.20333150595081</c:v>
                </c:pt>
                <c:pt idx="5">
                  <c:v>942.98172254638939</c:v>
                </c:pt>
                <c:pt idx="6">
                  <c:v>967.5674529071448</c:v>
                </c:pt>
                <c:pt idx="7">
                  <c:v>994.92899153443705</c:v>
                </c:pt>
                <c:pt idx="8">
                  <c:v>1022.0922581426909</c:v>
                </c:pt>
                <c:pt idx="9">
                  <c:v>1002.8598722959711</c:v>
                </c:pt>
                <c:pt idx="10">
                  <c:v>998.63006922315287</c:v>
                </c:pt>
                <c:pt idx="11">
                  <c:v>998.03525316603782</c:v>
                </c:pt>
                <c:pt idx="12">
                  <c:v>984.28839317937889</c:v>
                </c:pt>
                <c:pt idx="13">
                  <c:v>987.65901750303078</c:v>
                </c:pt>
                <c:pt idx="14">
                  <c:v>984.61884654444282</c:v>
                </c:pt>
                <c:pt idx="15">
                  <c:v>969.21971973246445</c:v>
                </c:pt>
                <c:pt idx="16">
                  <c:v>967.96399694522142</c:v>
                </c:pt>
                <c:pt idx="17">
                  <c:v>976.35751241784499</c:v>
                </c:pt>
                <c:pt idx="18">
                  <c:v>966.04736742785076</c:v>
                </c:pt>
                <c:pt idx="19">
                  <c:v>960.8922949328537</c:v>
                </c:pt>
                <c:pt idx="20">
                  <c:v>958.90957474247011</c:v>
                </c:pt>
                <c:pt idx="21">
                  <c:v>966.24563944688919</c:v>
                </c:pt>
                <c:pt idx="22">
                  <c:v>977.6793258781006</c:v>
                </c:pt>
                <c:pt idx="23">
                  <c:v>968.16226896425985</c:v>
                </c:pt>
                <c:pt idx="24">
                  <c:v>972.39207203707792</c:v>
                </c:pt>
                <c:pt idx="25">
                  <c:v>964.06464723746728</c:v>
                </c:pt>
                <c:pt idx="26">
                  <c:v>975.16788030361488</c:v>
                </c:pt>
                <c:pt idx="27">
                  <c:v>981.18213154777811</c:v>
                </c:pt>
                <c:pt idx="28">
                  <c:v>990.10437240450392</c:v>
                </c:pt>
                <c:pt idx="29">
                  <c:v>1001.0754241246259</c:v>
                </c:pt>
                <c:pt idx="30">
                  <c:v>1000.1501547024469</c:v>
                </c:pt>
                <c:pt idx="31">
                  <c:v>1003.9834137371884</c:v>
                </c:pt>
                <c:pt idx="32">
                  <c:v>1020.5721726633968</c:v>
                </c:pt>
                <c:pt idx="33">
                  <c:v>1013.0378359399396</c:v>
                </c:pt>
                <c:pt idx="34">
                  <c:v>1022.6870741998058</c:v>
                </c:pt>
                <c:pt idx="35">
                  <c:v>1026.9829679456368</c:v>
                </c:pt>
                <c:pt idx="36">
                  <c:v>1037.1609315896053</c:v>
                </c:pt>
                <c:pt idx="37">
                  <c:v>1061.0196645472201</c:v>
                </c:pt>
                <c:pt idx="38">
                  <c:v>1072.4533509784314</c:v>
                </c:pt>
                <c:pt idx="39">
                  <c:v>1073.4447110736232</c:v>
                </c:pt>
                <c:pt idx="40">
                  <c:v>1075.7578846290708</c:v>
                </c:pt>
                <c:pt idx="41">
                  <c:v>1108.0762237323218</c:v>
                </c:pt>
                <c:pt idx="42">
                  <c:v>1123.7397132363512</c:v>
                </c:pt>
                <c:pt idx="43">
                  <c:v>1132.6619540930769</c:v>
                </c:pt>
                <c:pt idx="44">
                  <c:v>1135.702125051665</c:v>
                </c:pt>
                <c:pt idx="45">
                  <c:v>1122.6822624681467</c:v>
                </c:pt>
                <c:pt idx="46">
                  <c:v>1115.2801070907151</c:v>
                </c:pt>
                <c:pt idx="47">
                  <c:v>1128.7626043853229</c:v>
                </c:pt>
                <c:pt idx="48">
                  <c:v>1141.6502856228155</c:v>
                </c:pt>
                <c:pt idx="49">
                  <c:v>1136.6934851468568</c:v>
                </c:pt>
                <c:pt idx="50">
                  <c:v>1135.7682157246777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48-47C7-AF07-3231649D0746}"/>
            </c:ext>
          </c:extLst>
        </c:ser>
        <c:ser>
          <c:idx val="2"/>
          <c:order val="2"/>
          <c:tx>
            <c:strRef>
              <c:f>'care receipt'!$S$2</c:f>
              <c:strCache>
                <c:ptCount val="1"/>
                <c:pt idx="0">
                  <c:v>65 to 79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cat>
            <c:numRef>
              <c:f>'care receipt'!$P$4:$P$54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'care receipt'!$S$4:$S$54</c:f>
              <c:numCache>
                <c:formatCode>General</c:formatCode>
                <c:ptCount val="51"/>
                <c:pt idx="0">
                  <c:v>1475.0116402992935</c:v>
                </c:pt>
                <c:pt idx="1">
                  <c:v>1614.2646883372277</c:v>
                </c:pt>
                <c:pt idx="2">
                  <c:v>1755.1700032004812</c:v>
                </c:pt>
                <c:pt idx="3">
                  <c:v>1845.9785879200454</c:v>
                </c:pt>
                <c:pt idx="4">
                  <c:v>1967.8497889556172</c:v>
                </c:pt>
                <c:pt idx="5">
                  <c:v>2046.7620525328803</c:v>
                </c:pt>
                <c:pt idx="6">
                  <c:v>2104.5913914190655</c:v>
                </c:pt>
                <c:pt idx="7">
                  <c:v>2129.5736658178971</c:v>
                </c:pt>
                <c:pt idx="8">
                  <c:v>2161.7598235751229</c:v>
                </c:pt>
                <c:pt idx="9">
                  <c:v>2189.7161782595299</c:v>
                </c:pt>
                <c:pt idx="10">
                  <c:v>2242.9191700348206</c:v>
                </c:pt>
                <c:pt idx="11">
                  <c:v>2291.3636333531904</c:v>
                </c:pt>
                <c:pt idx="12">
                  <c:v>2354.0175913693088</c:v>
                </c:pt>
                <c:pt idx="13">
                  <c:v>2398.4966143069119</c:v>
                </c:pt>
                <c:pt idx="14">
                  <c:v>2451.3030620441255</c:v>
                </c:pt>
                <c:pt idx="15">
                  <c:v>2501.4658828608281</c:v>
                </c:pt>
                <c:pt idx="16">
                  <c:v>2536.0973955195263</c:v>
                </c:pt>
                <c:pt idx="17">
                  <c:v>2565.2433823181636</c:v>
                </c:pt>
                <c:pt idx="18">
                  <c:v>2577.404066152516</c:v>
                </c:pt>
                <c:pt idx="19">
                  <c:v>2580.3120557650782</c:v>
                </c:pt>
                <c:pt idx="20">
                  <c:v>2568.3496439497649</c:v>
                </c:pt>
                <c:pt idx="21">
                  <c:v>2535.4364887893985</c:v>
                </c:pt>
                <c:pt idx="22">
                  <c:v>2499.7475253624957</c:v>
                </c:pt>
                <c:pt idx="23">
                  <c:v>2467.0326422211683</c:v>
                </c:pt>
                <c:pt idx="24">
                  <c:v>2442.7773652254768</c:v>
                </c:pt>
                <c:pt idx="25">
                  <c:v>2411.1860235253666</c:v>
                </c:pt>
                <c:pt idx="26">
                  <c:v>2392.6145444087747</c:v>
                </c:pt>
                <c:pt idx="27">
                  <c:v>2349.7216976234781</c:v>
                </c:pt>
                <c:pt idx="28">
                  <c:v>2313.1735554474089</c:v>
                </c:pt>
                <c:pt idx="29">
                  <c:v>2258.5826595388503</c:v>
                </c:pt>
                <c:pt idx="30">
                  <c:v>2219.5230717882951</c:v>
                </c:pt>
                <c:pt idx="31">
                  <c:v>2222.2988800548324</c:v>
                </c:pt>
                <c:pt idx="32">
                  <c:v>2226.3965017816249</c:v>
                </c:pt>
                <c:pt idx="33">
                  <c:v>2234.4595638891847</c:v>
                </c:pt>
                <c:pt idx="34">
                  <c:v>2268.3640791447419</c:v>
                </c:pt>
                <c:pt idx="35">
                  <c:v>2315.6850010218945</c:v>
                </c:pt>
                <c:pt idx="36">
                  <c:v>2351.0435110837338</c:v>
                </c:pt>
                <c:pt idx="37">
                  <c:v>2393.8041765230041</c:v>
                </c:pt>
                <c:pt idx="38">
                  <c:v>2412.7721996776731</c:v>
                </c:pt>
                <c:pt idx="39">
                  <c:v>2423.2145260136926</c:v>
                </c:pt>
                <c:pt idx="40">
                  <c:v>2438.5475621526584</c:v>
                </c:pt>
                <c:pt idx="41">
                  <c:v>2461.8114790531581</c:v>
                </c:pt>
                <c:pt idx="42">
                  <c:v>2482.6961317251976</c:v>
                </c:pt>
                <c:pt idx="43">
                  <c:v>2502.2589709369813</c:v>
                </c:pt>
                <c:pt idx="44">
                  <c:v>2531.4710484086318</c:v>
                </c:pt>
                <c:pt idx="45">
                  <c:v>2545.4822710873414</c:v>
                </c:pt>
                <c:pt idx="46">
                  <c:v>2544.6891830111881</c:v>
                </c:pt>
                <c:pt idx="47">
                  <c:v>2566.5651957784194</c:v>
                </c:pt>
                <c:pt idx="48">
                  <c:v>2544.2926389731119</c:v>
                </c:pt>
                <c:pt idx="49">
                  <c:v>2545.4161804143287</c:v>
                </c:pt>
                <c:pt idx="50">
                  <c:v>2559.5595844390646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448-47C7-AF07-3231649D0746}"/>
            </c:ext>
          </c:extLst>
        </c:ser>
        <c:ser>
          <c:idx val="3"/>
          <c:order val="3"/>
          <c:tx>
            <c:strRef>
              <c:f>'care receipt'!$T$2</c:f>
              <c:strCache>
                <c:ptCount val="1"/>
                <c:pt idx="0">
                  <c:v>80+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f>'care receipt'!$P$4:$P$54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'care receipt'!$T$4:$T$54</c:f>
              <c:numCache>
                <c:formatCode>General</c:formatCode>
                <c:ptCount val="51"/>
                <c:pt idx="0">
                  <c:v>1483.1407930798659</c:v>
                </c:pt>
                <c:pt idx="1">
                  <c:v>1531.6513470712487</c:v>
                </c:pt>
                <c:pt idx="2">
                  <c:v>1579.6331756785294</c:v>
                </c:pt>
                <c:pt idx="3">
                  <c:v>1667.0711360744413</c:v>
                </c:pt>
                <c:pt idx="4">
                  <c:v>1775.7902931804695</c:v>
                </c:pt>
                <c:pt idx="5">
                  <c:v>1875.4550280837464</c:v>
                </c:pt>
                <c:pt idx="6">
                  <c:v>1950.2696699342168</c:v>
                </c:pt>
                <c:pt idx="7">
                  <c:v>2063.1525394400505</c:v>
                </c:pt>
                <c:pt idx="8">
                  <c:v>2166.1878986669794</c:v>
                </c:pt>
                <c:pt idx="9">
                  <c:v>2220.9109759215639</c:v>
                </c:pt>
                <c:pt idx="10">
                  <c:v>2287.1999209533851</c:v>
                </c:pt>
                <c:pt idx="11">
                  <c:v>2346.68152666489</c:v>
                </c:pt>
                <c:pt idx="12">
                  <c:v>2372.4568891398753</c:v>
                </c:pt>
                <c:pt idx="13">
                  <c:v>2411.7147489094687</c:v>
                </c:pt>
                <c:pt idx="14">
                  <c:v>2453.8145076186115</c:v>
                </c:pt>
                <c:pt idx="15">
                  <c:v>2496.310810365831</c:v>
                </c:pt>
                <c:pt idx="16">
                  <c:v>2543.6978229159963</c:v>
                </c:pt>
                <c:pt idx="17">
                  <c:v>2573.4386257717488</c:v>
                </c:pt>
                <c:pt idx="18">
                  <c:v>2615.3401124618531</c:v>
                </c:pt>
                <c:pt idx="19">
                  <c:v>2673.5659953861154</c:v>
                </c:pt>
                <c:pt idx="20">
                  <c:v>2735.228593307042</c:v>
                </c:pt>
                <c:pt idx="21">
                  <c:v>2781.2937923969521</c:v>
                </c:pt>
                <c:pt idx="22">
                  <c:v>2856.3727969394736</c:v>
                </c:pt>
                <c:pt idx="23">
                  <c:v>2900.7196385310508</c:v>
                </c:pt>
                <c:pt idx="24">
                  <c:v>2991.5943139236274</c:v>
                </c:pt>
                <c:pt idx="25">
                  <c:v>3068.3916759644817</c:v>
                </c:pt>
                <c:pt idx="26">
                  <c:v>3150.1458384812945</c:v>
                </c:pt>
                <c:pt idx="27">
                  <c:v>3229.7850994616979</c:v>
                </c:pt>
                <c:pt idx="28">
                  <c:v>3310.0852671722296</c:v>
                </c:pt>
                <c:pt idx="29">
                  <c:v>3364.9405257728395</c:v>
                </c:pt>
                <c:pt idx="30">
                  <c:v>3433.1461003220315</c:v>
                </c:pt>
                <c:pt idx="31">
                  <c:v>3483.7715558498235</c:v>
                </c:pt>
                <c:pt idx="32">
                  <c:v>3550.0605008816451</c:v>
                </c:pt>
                <c:pt idx="33">
                  <c:v>3584.6259228673307</c:v>
                </c:pt>
                <c:pt idx="34">
                  <c:v>3621.4384277354507</c:v>
                </c:pt>
                <c:pt idx="35">
                  <c:v>3627.9153136907034</c:v>
                </c:pt>
                <c:pt idx="36">
                  <c:v>3626.1308655193584</c:v>
                </c:pt>
                <c:pt idx="37">
                  <c:v>3613.3753656278914</c:v>
                </c:pt>
                <c:pt idx="38">
                  <c:v>3598.2406015079641</c:v>
                </c:pt>
                <c:pt idx="39">
                  <c:v>3587.6000031529061</c:v>
                </c:pt>
                <c:pt idx="40">
                  <c:v>3599.958959006296</c:v>
                </c:pt>
                <c:pt idx="41">
                  <c:v>3589.8470860353405</c:v>
                </c:pt>
                <c:pt idx="42">
                  <c:v>3600.7520470824497</c:v>
                </c:pt>
                <c:pt idx="43">
                  <c:v>3614.1023630310319</c:v>
                </c:pt>
                <c:pt idx="44">
                  <c:v>3617.4729873546835</c:v>
                </c:pt>
                <c:pt idx="45">
                  <c:v>3648.8660570357561</c:v>
                </c:pt>
                <c:pt idx="46">
                  <c:v>3697.5087923731639</c:v>
                </c:pt>
                <c:pt idx="47">
                  <c:v>3748.9273359771091</c:v>
                </c:pt>
                <c:pt idx="48">
                  <c:v>3811.1847499551513</c:v>
                </c:pt>
                <c:pt idx="49">
                  <c:v>3877.6058763329984</c:v>
                </c:pt>
                <c:pt idx="50">
                  <c:v>3950.1073446280211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448-47C7-AF07-3231649D07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49808"/>
        <c:axId val="51549328"/>
      </c:areaChart>
      <c:catAx>
        <c:axId val="51549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49328"/>
        <c:crosses val="autoZero"/>
        <c:auto val="1"/>
        <c:lblAlgn val="ctr"/>
        <c:lblOffset val="100"/>
        <c:noMultiLvlLbl val="0"/>
      </c:catAx>
      <c:valAx>
        <c:axId val="5154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people needing social care ('000)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49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7900568678915133"/>
          <c:y val="5.6133712452610091E-2"/>
          <c:w val="0.43211067366579176"/>
          <c:h val="7.07553523604266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069827106508497"/>
          <c:y val="5.0925925925925923E-2"/>
          <c:w val="0.81178453068600942"/>
          <c:h val="0.73864173228346452"/>
        </c:manualLayout>
      </c:layout>
      <c:lineChart>
        <c:grouping val="standard"/>
        <c:varyColors val="0"/>
        <c:ser>
          <c:idx val="0"/>
          <c:order val="0"/>
          <c:tx>
            <c:strRef>
              <c:f>'care receipt'!$BB$2</c:f>
              <c:strCache>
                <c:ptCount val="1"/>
                <c:pt idx="0">
                  <c:v>England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'care receipt'!$P$4:$P$54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'care receipt'!$BB$4:$BB$54</c:f>
              <c:numCache>
                <c:formatCode>General</c:formatCode>
                <c:ptCount val="51"/>
                <c:pt idx="0">
                  <c:v>0.1417418882654306</c:v>
                </c:pt>
                <c:pt idx="1">
                  <c:v>0.10950444726810674</c:v>
                </c:pt>
                <c:pt idx="2">
                  <c:v>8.7699944842801983E-2</c:v>
                </c:pt>
                <c:pt idx="3">
                  <c:v>7.6673105328939894E-2</c:v>
                </c:pt>
                <c:pt idx="4">
                  <c:v>6.8095036062791686E-2</c:v>
                </c:pt>
                <c:pt idx="5">
                  <c:v>6.3031920270079048E-2</c:v>
                </c:pt>
                <c:pt idx="6">
                  <c:v>6.1419632381697301E-2</c:v>
                </c:pt>
                <c:pt idx="7">
                  <c:v>6.0403826520966458E-2</c:v>
                </c:pt>
                <c:pt idx="8">
                  <c:v>5.7524067498810352E-2</c:v>
                </c:pt>
                <c:pt idx="9">
                  <c:v>5.8699119961285469E-2</c:v>
                </c:pt>
                <c:pt idx="10">
                  <c:v>5.7493934686610931E-2</c:v>
                </c:pt>
                <c:pt idx="11">
                  <c:v>5.6055339739657872E-2</c:v>
                </c:pt>
                <c:pt idx="12">
                  <c:v>5.5778953164366873E-2</c:v>
                </c:pt>
                <c:pt idx="13">
                  <c:v>5.6796164329578666E-2</c:v>
                </c:pt>
                <c:pt idx="14">
                  <c:v>5.5432336869173898E-2</c:v>
                </c:pt>
                <c:pt idx="15">
                  <c:v>5.5831559025313462E-2</c:v>
                </c:pt>
                <c:pt idx="16">
                  <c:v>5.5690710467188348E-2</c:v>
                </c:pt>
                <c:pt idx="17">
                  <c:v>5.4729418978997392E-2</c:v>
                </c:pt>
                <c:pt idx="18">
                  <c:v>5.3066306311777833E-2</c:v>
                </c:pt>
                <c:pt idx="19">
                  <c:v>5.270971418288696E-2</c:v>
                </c:pt>
                <c:pt idx="20">
                  <c:v>4.9824384605124707E-2</c:v>
                </c:pt>
                <c:pt idx="21">
                  <c:v>4.8098500059052793E-2</c:v>
                </c:pt>
                <c:pt idx="22">
                  <c:v>4.7569561335460545E-2</c:v>
                </c:pt>
                <c:pt idx="23">
                  <c:v>4.8291970802919706E-2</c:v>
                </c:pt>
                <c:pt idx="24">
                  <c:v>4.7435842015014627E-2</c:v>
                </c:pt>
                <c:pt idx="25">
                  <c:v>4.6878122591143975E-2</c:v>
                </c:pt>
                <c:pt idx="26">
                  <c:v>4.6137566137566137E-2</c:v>
                </c:pt>
                <c:pt idx="27">
                  <c:v>4.4964556855836585E-2</c:v>
                </c:pt>
                <c:pt idx="28">
                  <c:v>4.4225328673656181E-2</c:v>
                </c:pt>
                <c:pt idx="29">
                  <c:v>4.4472118444721181E-2</c:v>
                </c:pt>
                <c:pt idx="30">
                  <c:v>4.2857733265370783E-2</c:v>
                </c:pt>
                <c:pt idx="31">
                  <c:v>4.2169743107000099E-2</c:v>
                </c:pt>
                <c:pt idx="32">
                  <c:v>4.1481660881031189E-2</c:v>
                </c:pt>
                <c:pt idx="33">
                  <c:v>4.0461423301074696E-2</c:v>
                </c:pt>
                <c:pt idx="34">
                  <c:v>4.1212489112935152E-2</c:v>
                </c:pt>
                <c:pt idx="35">
                  <c:v>4.0236346048262699E-2</c:v>
                </c:pt>
                <c:pt idx="36">
                  <c:v>4.0001555472020944E-2</c:v>
                </c:pt>
                <c:pt idx="37">
                  <c:v>4.0827393864270221E-2</c:v>
                </c:pt>
                <c:pt idx="38">
                  <c:v>4.0465410265340611E-2</c:v>
                </c:pt>
                <c:pt idx="39">
                  <c:v>4.0515796260477112E-2</c:v>
                </c:pt>
                <c:pt idx="40">
                  <c:v>4.0950817990666188E-2</c:v>
                </c:pt>
                <c:pt idx="41">
                  <c:v>4.0079878134640742E-2</c:v>
                </c:pt>
                <c:pt idx="42">
                  <c:v>3.96587943217264E-2</c:v>
                </c:pt>
                <c:pt idx="43">
                  <c:v>3.9882542053235791E-2</c:v>
                </c:pt>
                <c:pt idx="44">
                  <c:v>3.9894119871431273E-2</c:v>
                </c:pt>
                <c:pt idx="45">
                  <c:v>4.0351183934458988E-2</c:v>
                </c:pt>
                <c:pt idx="46">
                  <c:v>4.046614625214949E-2</c:v>
                </c:pt>
                <c:pt idx="47">
                  <c:v>4.0427173526998393E-2</c:v>
                </c:pt>
                <c:pt idx="48">
                  <c:v>4.0620366093784187E-2</c:v>
                </c:pt>
                <c:pt idx="49">
                  <c:v>3.9502340300087833E-2</c:v>
                </c:pt>
                <c:pt idx="50">
                  <c:v>3.9735648383925716E-2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26-4EA9-95A2-A5B1CC5ADD98}"/>
            </c:ext>
          </c:extLst>
        </c:ser>
        <c:ser>
          <c:idx val="1"/>
          <c:order val="1"/>
          <c:tx>
            <c:strRef>
              <c:f>'care receipt'!$BC$2</c:f>
              <c:strCache>
                <c:ptCount val="1"/>
                <c:pt idx="0">
                  <c:v>Wales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'care receipt'!$P$4:$P$54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'care receipt'!$BC$4:$BC$54</c:f>
              <c:numCache>
                <c:formatCode>General</c:formatCode>
                <c:ptCount val="51"/>
                <c:pt idx="0">
                  <c:v>0.14474678760393045</c:v>
                </c:pt>
                <c:pt idx="1">
                  <c:v>0.10802919708029197</c:v>
                </c:pt>
                <c:pt idx="2">
                  <c:v>9.1163115612993367E-2</c:v>
                </c:pt>
                <c:pt idx="3">
                  <c:v>8.407811982787157E-2</c:v>
                </c:pt>
                <c:pt idx="4">
                  <c:v>7.2304712717882511E-2</c:v>
                </c:pt>
                <c:pt idx="5">
                  <c:v>7.0983810709838113E-2</c:v>
                </c:pt>
                <c:pt idx="6">
                  <c:v>6.7354368932038833E-2</c:v>
                </c:pt>
                <c:pt idx="7">
                  <c:v>6.5458796025715957E-2</c:v>
                </c:pt>
                <c:pt idx="8">
                  <c:v>6.2159839587510743E-2</c:v>
                </c:pt>
                <c:pt idx="9">
                  <c:v>6.29546726357023E-2</c:v>
                </c:pt>
                <c:pt idx="10">
                  <c:v>6.0995623632385122E-2</c:v>
                </c:pt>
                <c:pt idx="11">
                  <c:v>6.1246612466124659E-2</c:v>
                </c:pt>
                <c:pt idx="12">
                  <c:v>6.062231759656652E-2</c:v>
                </c:pt>
                <c:pt idx="13">
                  <c:v>5.9036768513723456E-2</c:v>
                </c:pt>
                <c:pt idx="14">
                  <c:v>5.7902973395931145E-2</c:v>
                </c:pt>
                <c:pt idx="15">
                  <c:v>5.565529622980251E-2</c:v>
                </c:pt>
                <c:pt idx="16">
                  <c:v>5.3971486761710798E-2</c:v>
                </c:pt>
                <c:pt idx="17">
                  <c:v>5.1127819548872182E-2</c:v>
                </c:pt>
                <c:pt idx="18">
                  <c:v>4.9729197439684882E-2</c:v>
                </c:pt>
                <c:pt idx="19">
                  <c:v>4.889857177438877E-2</c:v>
                </c:pt>
                <c:pt idx="20">
                  <c:v>5.2491533623609095E-2</c:v>
                </c:pt>
                <c:pt idx="21">
                  <c:v>5.5137235851348068E-2</c:v>
                </c:pt>
                <c:pt idx="22">
                  <c:v>5.1504211793020456E-2</c:v>
                </c:pt>
                <c:pt idx="23">
                  <c:v>5.6644880174291937E-2</c:v>
                </c:pt>
                <c:pt idx="24">
                  <c:v>4.8886737657308811E-2</c:v>
                </c:pt>
                <c:pt idx="25">
                  <c:v>4.7190464607151546E-2</c:v>
                </c:pt>
                <c:pt idx="26">
                  <c:v>5.1040154813739719E-2</c:v>
                </c:pt>
                <c:pt idx="27">
                  <c:v>5.7351154313487245E-2</c:v>
                </c:pt>
                <c:pt idx="28">
                  <c:v>4.9036350329348624E-2</c:v>
                </c:pt>
                <c:pt idx="29">
                  <c:v>4.7359285891395986E-2</c:v>
                </c:pt>
                <c:pt idx="30">
                  <c:v>4.5421065553645959E-2</c:v>
                </c:pt>
                <c:pt idx="31">
                  <c:v>4.5896066051481305E-2</c:v>
                </c:pt>
                <c:pt idx="32">
                  <c:v>4.522851053753256E-2</c:v>
                </c:pt>
                <c:pt idx="33">
                  <c:v>4.6885934219734082E-2</c:v>
                </c:pt>
                <c:pt idx="34">
                  <c:v>4.3296089385474863E-2</c:v>
                </c:pt>
                <c:pt idx="35">
                  <c:v>4.4070143054914628E-2</c:v>
                </c:pt>
                <c:pt idx="36">
                  <c:v>4.5769764216366159E-2</c:v>
                </c:pt>
                <c:pt idx="37">
                  <c:v>4.4464609800362979E-2</c:v>
                </c:pt>
                <c:pt idx="38">
                  <c:v>4.2500000000000003E-2</c:v>
                </c:pt>
                <c:pt idx="39">
                  <c:v>4.1337668369716675E-2</c:v>
                </c:pt>
                <c:pt idx="40">
                  <c:v>4.0262172284644196E-2</c:v>
                </c:pt>
                <c:pt idx="41">
                  <c:v>3.8988164307263866E-2</c:v>
                </c:pt>
                <c:pt idx="42">
                  <c:v>3.9202200825309494E-2</c:v>
                </c:pt>
                <c:pt idx="43">
                  <c:v>3.8677760287834498E-2</c:v>
                </c:pt>
                <c:pt idx="44">
                  <c:v>4.2018674966651848E-2</c:v>
                </c:pt>
                <c:pt idx="45">
                  <c:v>4.036076662908681E-2</c:v>
                </c:pt>
                <c:pt idx="46">
                  <c:v>4.4578853046594979E-2</c:v>
                </c:pt>
                <c:pt idx="47">
                  <c:v>4.2311886586695747E-2</c:v>
                </c:pt>
                <c:pt idx="48">
                  <c:v>4.2992261392949267E-2</c:v>
                </c:pt>
                <c:pt idx="49">
                  <c:v>4.6179680940386228E-2</c:v>
                </c:pt>
                <c:pt idx="50">
                  <c:v>4.8028523489932883E-2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26-4EA9-95A2-A5B1CC5ADD98}"/>
            </c:ext>
          </c:extLst>
        </c:ser>
        <c:ser>
          <c:idx val="2"/>
          <c:order val="2"/>
          <c:tx>
            <c:strRef>
              <c:f>'care receipt'!$BD$2</c:f>
              <c:strCache>
                <c:ptCount val="1"/>
                <c:pt idx="0">
                  <c:v>Scotland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'care receipt'!$P$4:$P$54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'care receipt'!$BD$4:$BD$54</c:f>
              <c:numCache>
                <c:formatCode>General</c:formatCode>
                <c:ptCount val="51"/>
                <c:pt idx="0">
                  <c:v>0.15975706363876419</c:v>
                </c:pt>
                <c:pt idx="1">
                  <c:v>0.1280775926386471</c:v>
                </c:pt>
                <c:pt idx="2">
                  <c:v>0.10828754578754579</c:v>
                </c:pt>
                <c:pt idx="3">
                  <c:v>8.7365885701773588E-2</c:v>
                </c:pt>
                <c:pt idx="4">
                  <c:v>8.168836623267535E-2</c:v>
                </c:pt>
                <c:pt idx="5">
                  <c:v>7.0186084142394828E-2</c:v>
                </c:pt>
                <c:pt idx="6">
                  <c:v>6.6136539953452284E-2</c:v>
                </c:pt>
                <c:pt idx="7">
                  <c:v>6.5077563374952699E-2</c:v>
                </c:pt>
                <c:pt idx="8">
                  <c:v>6.0795873249815773E-2</c:v>
                </c:pt>
                <c:pt idx="9">
                  <c:v>6.4819944598337953E-2</c:v>
                </c:pt>
                <c:pt idx="10">
                  <c:v>6.148055207026349E-2</c:v>
                </c:pt>
                <c:pt idx="11">
                  <c:v>6.0209424083769635E-2</c:v>
                </c:pt>
                <c:pt idx="12">
                  <c:v>5.543006081668115E-2</c:v>
                </c:pt>
                <c:pt idx="13">
                  <c:v>5.7734388150143076E-2</c:v>
                </c:pt>
                <c:pt idx="14">
                  <c:v>5.6053067993366498E-2</c:v>
                </c:pt>
                <c:pt idx="15">
                  <c:v>5.531153408166585E-2</c:v>
                </c:pt>
                <c:pt idx="16">
                  <c:v>5.5842479018721754E-2</c:v>
                </c:pt>
                <c:pt idx="17">
                  <c:v>4.9305887984681669E-2</c:v>
                </c:pt>
                <c:pt idx="18">
                  <c:v>4.7469349261238601E-2</c:v>
                </c:pt>
                <c:pt idx="19">
                  <c:v>4.731216598553914E-2</c:v>
                </c:pt>
                <c:pt idx="20">
                  <c:v>4.5052165665507432E-2</c:v>
                </c:pt>
                <c:pt idx="21">
                  <c:v>4.4197138314785375E-2</c:v>
                </c:pt>
                <c:pt idx="22">
                  <c:v>4.9599999999999998E-2</c:v>
                </c:pt>
                <c:pt idx="23">
                  <c:v>4.8997772828507792E-2</c:v>
                </c:pt>
                <c:pt idx="24">
                  <c:v>4.8707909162098668E-2</c:v>
                </c:pt>
                <c:pt idx="25">
                  <c:v>4.7708431096511808E-2</c:v>
                </c:pt>
                <c:pt idx="26">
                  <c:v>4.5539322350015544E-2</c:v>
                </c:pt>
                <c:pt idx="27">
                  <c:v>4.6847979877377773E-2</c:v>
                </c:pt>
                <c:pt idx="28">
                  <c:v>4.6682279469164714E-2</c:v>
                </c:pt>
                <c:pt idx="29">
                  <c:v>4.8140043763676151E-2</c:v>
                </c:pt>
                <c:pt idx="30">
                  <c:v>4.5187248529866914E-2</c:v>
                </c:pt>
                <c:pt idx="31">
                  <c:v>4.7323506594259115E-2</c:v>
                </c:pt>
                <c:pt idx="32">
                  <c:v>4.6816479400749067E-2</c:v>
                </c:pt>
                <c:pt idx="33">
                  <c:v>5.0401978973407542E-2</c:v>
                </c:pt>
                <c:pt idx="34">
                  <c:v>4.7342700061087352E-2</c:v>
                </c:pt>
                <c:pt idx="35">
                  <c:v>4.7094339622641507E-2</c:v>
                </c:pt>
                <c:pt idx="36">
                  <c:v>4.3244075100030782E-2</c:v>
                </c:pt>
                <c:pt idx="37">
                  <c:v>4.1628405264768902E-2</c:v>
                </c:pt>
                <c:pt idx="38">
                  <c:v>4.1226053639846744E-2</c:v>
                </c:pt>
                <c:pt idx="39">
                  <c:v>4.3550834597875572E-2</c:v>
                </c:pt>
                <c:pt idx="40">
                  <c:v>4.1477444747199513E-2</c:v>
                </c:pt>
                <c:pt idx="41">
                  <c:v>4.1748600816820448E-2</c:v>
                </c:pt>
                <c:pt idx="42">
                  <c:v>4.1193396940784492E-2</c:v>
                </c:pt>
                <c:pt idx="43">
                  <c:v>3.958428855265169E-2</c:v>
                </c:pt>
                <c:pt idx="44">
                  <c:v>4.056703362992007E-2</c:v>
                </c:pt>
                <c:pt idx="45">
                  <c:v>3.9025865980940856E-2</c:v>
                </c:pt>
                <c:pt idx="46">
                  <c:v>3.9519683842529262E-2</c:v>
                </c:pt>
                <c:pt idx="47">
                  <c:v>3.8501716161766904E-2</c:v>
                </c:pt>
                <c:pt idx="48">
                  <c:v>3.8826185101580132E-2</c:v>
                </c:pt>
                <c:pt idx="49">
                  <c:v>4.0255496137849081E-2</c:v>
                </c:pt>
                <c:pt idx="50">
                  <c:v>3.9892825245608811E-2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26-4EA9-95A2-A5B1CC5ADD98}"/>
            </c:ext>
          </c:extLst>
        </c:ser>
        <c:ser>
          <c:idx val="3"/>
          <c:order val="3"/>
          <c:tx>
            <c:strRef>
              <c:f>'care receipt'!$BE$2</c:f>
              <c:strCache>
                <c:ptCount val="1"/>
                <c:pt idx="0">
                  <c:v>Northern Ireland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'care receipt'!$P$4:$P$54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'care receipt'!$BE$4:$BE$54</c:f>
              <c:numCache>
                <c:formatCode>General</c:formatCode>
                <c:ptCount val="51"/>
                <c:pt idx="0">
                  <c:v>0.13449477351916375</c:v>
                </c:pt>
                <c:pt idx="1">
                  <c:v>0.11417058428475486</c:v>
                </c:pt>
                <c:pt idx="2">
                  <c:v>0.10209424083769633</c:v>
                </c:pt>
                <c:pt idx="3">
                  <c:v>9.2189500640204869E-2</c:v>
                </c:pt>
                <c:pt idx="4">
                  <c:v>9.0632603406326034E-2</c:v>
                </c:pt>
                <c:pt idx="5">
                  <c:v>8.3575159605339525E-2</c:v>
                </c:pt>
                <c:pt idx="6">
                  <c:v>7.9500283929585469E-2</c:v>
                </c:pt>
                <c:pt idx="7">
                  <c:v>7.4578116494284155E-2</c:v>
                </c:pt>
                <c:pt idx="8">
                  <c:v>7.5207468879668046E-2</c:v>
                </c:pt>
                <c:pt idx="9">
                  <c:v>8.0348004094165815E-2</c:v>
                </c:pt>
                <c:pt idx="10">
                  <c:v>7.7380952380952384E-2</c:v>
                </c:pt>
                <c:pt idx="11">
                  <c:v>6.6828087167070213E-2</c:v>
                </c:pt>
                <c:pt idx="12">
                  <c:v>6.0505002382086705E-2</c:v>
                </c:pt>
                <c:pt idx="13">
                  <c:v>6.259027443428021E-2</c:v>
                </c:pt>
                <c:pt idx="14">
                  <c:v>6.607310215557638E-2</c:v>
                </c:pt>
                <c:pt idx="15">
                  <c:v>5.9474412171507604E-2</c:v>
                </c:pt>
                <c:pt idx="16">
                  <c:v>5.9945504087193457E-2</c:v>
                </c:pt>
                <c:pt idx="17">
                  <c:v>6.1810154525386317E-2</c:v>
                </c:pt>
                <c:pt idx="18">
                  <c:v>5.6455142231947482E-2</c:v>
                </c:pt>
                <c:pt idx="19">
                  <c:v>6.0017271157167533E-2</c:v>
                </c:pt>
                <c:pt idx="20">
                  <c:v>5.7142857142857141E-2</c:v>
                </c:pt>
                <c:pt idx="21">
                  <c:v>5.9921841076856275E-2</c:v>
                </c:pt>
                <c:pt idx="22">
                  <c:v>5.6131260794473233E-2</c:v>
                </c:pt>
                <c:pt idx="23">
                  <c:v>6.1277705345501955E-2</c:v>
                </c:pt>
                <c:pt idx="24">
                  <c:v>6.363636363636363E-2</c:v>
                </c:pt>
                <c:pt idx="25">
                  <c:v>6.0374149659863943E-2</c:v>
                </c:pt>
                <c:pt idx="26">
                  <c:v>5.9017746595130004E-2</c:v>
                </c:pt>
                <c:pt idx="27">
                  <c:v>5.8192323565827486E-2</c:v>
                </c:pt>
                <c:pt idx="28">
                  <c:v>5.622977346278317E-2</c:v>
                </c:pt>
                <c:pt idx="29">
                  <c:v>5.4042731462086303E-2</c:v>
                </c:pt>
                <c:pt idx="30">
                  <c:v>5.4054054054054057E-2</c:v>
                </c:pt>
                <c:pt idx="31">
                  <c:v>5.4141414141414143E-2</c:v>
                </c:pt>
                <c:pt idx="32">
                  <c:v>4.9407921600653326E-2</c:v>
                </c:pt>
                <c:pt idx="33">
                  <c:v>4.6370967741935484E-2</c:v>
                </c:pt>
                <c:pt idx="34">
                  <c:v>4.2885771543086169E-2</c:v>
                </c:pt>
                <c:pt idx="35">
                  <c:v>4.4058205335489084E-2</c:v>
                </c:pt>
                <c:pt idx="36">
                  <c:v>4.2544570502431121E-2</c:v>
                </c:pt>
                <c:pt idx="37">
                  <c:v>4.3947263284059131E-2</c:v>
                </c:pt>
                <c:pt idx="38">
                  <c:v>3.9552536955653216E-2</c:v>
                </c:pt>
                <c:pt idx="39">
                  <c:v>3.9168665067945641E-2</c:v>
                </c:pt>
                <c:pt idx="40">
                  <c:v>3.7705575611712797E-2</c:v>
                </c:pt>
                <c:pt idx="41">
                  <c:v>4.0364068064899089E-2</c:v>
                </c:pt>
                <c:pt idx="42">
                  <c:v>4.3358297201418997E-2</c:v>
                </c:pt>
                <c:pt idx="43">
                  <c:v>4.5525902668759811E-2</c:v>
                </c:pt>
                <c:pt idx="44">
                  <c:v>5.0893550893550896E-2</c:v>
                </c:pt>
                <c:pt idx="45">
                  <c:v>5.1400076716532413E-2</c:v>
                </c:pt>
                <c:pt idx="46">
                  <c:v>4.7804119704624955E-2</c:v>
                </c:pt>
                <c:pt idx="47">
                  <c:v>4.2382588774341354E-2</c:v>
                </c:pt>
                <c:pt idx="48">
                  <c:v>4.3595679012345678E-2</c:v>
                </c:pt>
                <c:pt idx="49">
                  <c:v>4.4961240310077519E-2</c:v>
                </c:pt>
                <c:pt idx="50">
                  <c:v>3.9580908032596042E-2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426-4EA9-95A2-A5B1CC5ADD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9334863"/>
        <c:axId val="1429335343"/>
      </c:lineChart>
      <c:catAx>
        <c:axId val="14293348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9335343"/>
        <c:crosses val="autoZero"/>
        <c:auto val="1"/>
        <c:lblAlgn val="ctr"/>
        <c:lblOffset val="100"/>
        <c:noMultiLvlLbl val="0"/>
      </c:catAx>
      <c:valAx>
        <c:axId val="1429335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proportion of</a:t>
                </a:r>
                <a:r>
                  <a:rPr lang="en-GB" baseline="0"/>
                  <a:t> popultion in need of social care not receiving care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1.2507817385866166E-2"/>
              <c:y val="5.092592592592592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9334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1163197470860232"/>
          <c:y val="6.076334208223972E-2"/>
          <c:w val="0.68836802529139762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65</xdr:col>
      <xdr:colOff>190500</xdr:colOff>
      <xdr:row>12</xdr:row>
      <xdr:rowOff>180981</xdr:rowOff>
    </xdr:from>
    <xdr:to>
      <xdr:col>73</xdr:col>
      <xdr:colOff>342900</xdr:colOff>
      <xdr:row>28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2195FB-EB8F-FE2E-CEFE-67886417EE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72</xdr:col>
      <xdr:colOff>28575</xdr:colOff>
      <xdr:row>13</xdr:row>
      <xdr:rowOff>76200</xdr:rowOff>
    </xdr:from>
    <xdr:to>
      <xdr:col>80</xdr:col>
      <xdr:colOff>180975</xdr:colOff>
      <xdr:row>29</xdr:row>
      <xdr:rowOff>57144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453A8D1-F03B-4C1D-8266-E85A16707D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89</xdr:col>
      <xdr:colOff>276225</xdr:colOff>
      <xdr:row>11</xdr:row>
      <xdr:rowOff>57150</xdr:rowOff>
    </xdr:from>
    <xdr:to>
      <xdr:col>97</xdr:col>
      <xdr:colOff>428625</xdr:colOff>
      <xdr:row>27</xdr:row>
      <xdr:rowOff>38094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C5381BC-E951-448A-BC8F-25774FDC1B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107</xdr:col>
      <xdr:colOff>571500</xdr:colOff>
      <xdr:row>10</xdr:row>
      <xdr:rowOff>85725</xdr:rowOff>
    </xdr:from>
    <xdr:to>
      <xdr:col>116</xdr:col>
      <xdr:colOff>114300</xdr:colOff>
      <xdr:row>26</xdr:row>
      <xdr:rowOff>66669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0DA70DC-20E5-405B-A821-A568EF8A9C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98</xdr:col>
      <xdr:colOff>152400</xdr:colOff>
      <xdr:row>11</xdr:row>
      <xdr:rowOff>19050</xdr:rowOff>
    </xdr:from>
    <xdr:to>
      <xdr:col>106</xdr:col>
      <xdr:colOff>304800</xdr:colOff>
      <xdr:row>26</xdr:row>
      <xdr:rowOff>190494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971D96C-8F1E-4834-AFF7-24B548787E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130</xdr:col>
      <xdr:colOff>390525</xdr:colOff>
      <xdr:row>10</xdr:row>
      <xdr:rowOff>142875</xdr:rowOff>
    </xdr:from>
    <xdr:to>
      <xdr:col>138</xdr:col>
      <xdr:colOff>457200</xdr:colOff>
      <xdr:row>26</xdr:row>
      <xdr:rowOff>123819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731A3A8-07F0-4B54-ABC9-0C9B1323C1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9524</xdr:colOff>
      <xdr:row>6</xdr:row>
      <xdr:rowOff>90487</xdr:rowOff>
    </xdr:from>
    <xdr:to>
      <xdr:col>30</xdr:col>
      <xdr:colOff>209549</xdr:colOff>
      <xdr:row>20</xdr:row>
      <xdr:rowOff>166687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1826740-3C47-DE00-14B4-E2E195462C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295275</xdr:colOff>
      <xdr:row>6</xdr:row>
      <xdr:rowOff>28575</xdr:rowOff>
    </xdr:from>
    <xdr:to>
      <xdr:col>19</xdr:col>
      <xdr:colOff>447675</xdr:colOff>
      <xdr:row>22</xdr:row>
      <xdr:rowOff>9519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6250432-753C-45ED-89F5-50E2498934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48</xdr:col>
      <xdr:colOff>438150</xdr:colOff>
      <xdr:row>14</xdr:row>
      <xdr:rowOff>180975</xdr:rowOff>
    </xdr:from>
    <xdr:to>
      <xdr:col>57</xdr:col>
      <xdr:colOff>28575</xdr:colOff>
      <xdr:row>29</xdr:row>
      <xdr:rowOff>66675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996FE03-14AE-4EA3-88B9-6D98754CC3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116</xdr:col>
      <xdr:colOff>342900</xdr:colOff>
      <xdr:row>10</xdr:row>
      <xdr:rowOff>38100</xdr:rowOff>
    </xdr:from>
    <xdr:to>
      <xdr:col>125</xdr:col>
      <xdr:colOff>76200</xdr:colOff>
      <xdr:row>26</xdr:row>
      <xdr:rowOff>19044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274E9DFC-0F46-4DDD-8525-05ADA605D8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106</xdr:col>
      <xdr:colOff>428625</xdr:colOff>
      <xdr:row>11</xdr:row>
      <xdr:rowOff>85725</xdr:rowOff>
    </xdr:from>
    <xdr:to>
      <xdr:col>114</xdr:col>
      <xdr:colOff>581025</xdr:colOff>
      <xdr:row>27</xdr:row>
      <xdr:rowOff>66669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E1C4736-30ED-4715-B1CD-F5023F66B2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140</xdr:col>
      <xdr:colOff>9525</xdr:colOff>
      <xdr:row>11</xdr:row>
      <xdr:rowOff>0</xdr:rowOff>
    </xdr:from>
    <xdr:to>
      <xdr:col>148</xdr:col>
      <xdr:colOff>161925</xdr:colOff>
      <xdr:row>26</xdr:row>
      <xdr:rowOff>171444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6351A7A-A839-43DB-AE79-60512A626C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400050</xdr:colOff>
      <xdr:row>7</xdr:row>
      <xdr:rowOff>80962</xdr:rowOff>
    </xdr:from>
    <xdr:to>
      <xdr:col>9</xdr:col>
      <xdr:colOff>95250</xdr:colOff>
      <xdr:row>21</xdr:row>
      <xdr:rowOff>157162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2C8DBFE-90EE-4246-C0E9-C6AEF2F792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476250</xdr:colOff>
      <xdr:row>8</xdr:row>
      <xdr:rowOff>14287</xdr:rowOff>
    </xdr:from>
    <xdr:to>
      <xdr:col>18</xdr:col>
      <xdr:colOff>171450</xdr:colOff>
      <xdr:row>22</xdr:row>
      <xdr:rowOff>90487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18FA4B9-DFE6-EB9A-5439-CC1AFDEEBF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97</xdr:col>
      <xdr:colOff>9525</xdr:colOff>
      <xdr:row>9</xdr:row>
      <xdr:rowOff>52387</xdr:rowOff>
    </xdr:from>
    <xdr:to>
      <xdr:col>104</xdr:col>
      <xdr:colOff>314325</xdr:colOff>
      <xdr:row>23</xdr:row>
      <xdr:rowOff>128587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BD73039-3AA7-A12D-A8EC-71F505B435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104</xdr:col>
      <xdr:colOff>123825</xdr:colOff>
      <xdr:row>24</xdr:row>
      <xdr:rowOff>147637</xdr:rowOff>
    </xdr:from>
    <xdr:to>
      <xdr:col>111</xdr:col>
      <xdr:colOff>428625</xdr:colOff>
      <xdr:row>39</xdr:row>
      <xdr:rowOff>33337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453F35A-92E4-AD43-5F0F-13EAED07C0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107</xdr:col>
      <xdr:colOff>457199</xdr:colOff>
      <xdr:row>7</xdr:row>
      <xdr:rowOff>66675</xdr:rowOff>
    </xdr:from>
    <xdr:to>
      <xdr:col>116</xdr:col>
      <xdr:colOff>9524</xdr:colOff>
      <xdr:row>22</xdr:row>
      <xdr:rowOff>176212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6AF62D5-F999-9EFA-E119-68D6D40791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68</xdr:col>
      <xdr:colOff>504824</xdr:colOff>
      <xdr:row>7</xdr:row>
      <xdr:rowOff>28575</xdr:rowOff>
    </xdr:from>
    <xdr:to>
      <xdr:col>77</xdr:col>
      <xdr:colOff>419100</xdr:colOff>
      <xdr:row>23</xdr:row>
      <xdr:rowOff>28575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D55BF90-8D6B-41A5-853E-E9F475EF21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117</xdr:col>
      <xdr:colOff>0</xdr:colOff>
      <xdr:row>9</xdr:row>
      <xdr:rowOff>47625</xdr:rowOff>
    </xdr:from>
    <xdr:to>
      <xdr:col>125</xdr:col>
      <xdr:colOff>600075</xdr:colOff>
      <xdr:row>25</xdr:row>
      <xdr:rowOff>9525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AF9C399-0DE3-4F7E-B470-6401D24762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126</xdr:col>
      <xdr:colOff>200025</xdr:colOff>
      <xdr:row>9</xdr:row>
      <xdr:rowOff>28575</xdr:rowOff>
    </xdr:from>
    <xdr:to>
      <xdr:col>134</xdr:col>
      <xdr:colOff>361950</xdr:colOff>
      <xdr:row>24</xdr:row>
      <xdr:rowOff>138112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F37947A3-4F20-42A8-B18C-1002DB38C5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68257-28FE-470C-8FED-5082C28D8227}">
  <dimension ref="A2:B8"/>
  <sheetViews>
    <sheetView workbookViewId="0">
      <selection activeCell="B5" sqref="B5"/>
    </sheetView>
  </sheetViews>
  <sheetFormatPr defaultRowHeight="15" x14ac:dyDescent="0.25"/>
  <cols>
    <col min="1" max="1" width="14.5703125" customWidth="1"/>
  </cols>
  <sheetData>
    <row r="2" spans="1:2" x14ac:dyDescent="0.25">
      <c r="A2" t="s">
        <v>109</v>
      </c>
    </row>
    <row r="3" spans="1:2" x14ac:dyDescent="0.25">
      <c r="A3" t="s">
        <v>114</v>
      </c>
      <c r="B3" t="s">
        <v>116</v>
      </c>
    </row>
    <row r="4" spans="1:2" x14ac:dyDescent="0.25">
      <c r="A4" t="s">
        <v>115</v>
      </c>
      <c r="B4" t="s">
        <v>117</v>
      </c>
    </row>
    <row r="7" spans="1:2" x14ac:dyDescent="0.25">
      <c r="A7" t="s">
        <v>0</v>
      </c>
    </row>
    <row r="8" spans="1:2" x14ac:dyDescent="0.25">
      <c r="A8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D269B2-5EF8-45B1-A678-D487E4188507}">
  <dimension ref="A1:FJ60"/>
  <sheetViews>
    <sheetView tabSelected="1" workbookViewId="0">
      <pane xSplit="1" ySplit="2" topLeftCell="BF3" activePane="bottomRight" state="frozen"/>
      <selection pane="topRight" activeCell="B1" sqref="B1"/>
      <selection pane="bottomLeft" activeCell="A3" sqref="A3"/>
      <selection pane="bottomRight" activeCell="CC2" sqref="CC2"/>
    </sheetView>
  </sheetViews>
  <sheetFormatPr defaultRowHeight="15" x14ac:dyDescent="0.25"/>
  <cols>
    <col min="115" max="115" width="9.140625" customWidth="1"/>
    <col min="134" max="134" width="10.42578125" customWidth="1"/>
  </cols>
  <sheetData>
    <row r="1" spans="1:166" x14ac:dyDescent="0.25">
      <c r="B1" t="s">
        <v>57</v>
      </c>
      <c r="F1" t="s">
        <v>58</v>
      </c>
      <c r="J1" t="s">
        <v>59</v>
      </c>
      <c r="L1" t="s">
        <v>29</v>
      </c>
      <c r="Q1" t="s">
        <v>60</v>
      </c>
      <c r="W1" t="s">
        <v>61</v>
      </c>
      <c r="Z1" t="s">
        <v>63</v>
      </c>
      <c r="AB1" t="s">
        <v>64</v>
      </c>
      <c r="AE1" t="s">
        <v>69</v>
      </c>
      <c r="AI1" t="s">
        <v>70</v>
      </c>
      <c r="AM1" t="s">
        <v>71</v>
      </c>
      <c r="AR1" t="s">
        <v>110</v>
      </c>
      <c r="AW1" t="s">
        <v>72</v>
      </c>
      <c r="BB1" t="s">
        <v>73</v>
      </c>
      <c r="BH1" t="s">
        <v>111</v>
      </c>
      <c r="BN1" t="s">
        <v>10</v>
      </c>
      <c r="BT1" t="s">
        <v>52</v>
      </c>
      <c r="BY1" t="s">
        <v>11</v>
      </c>
      <c r="CF1" t="s">
        <v>62</v>
      </c>
      <c r="CO1" t="s">
        <v>16</v>
      </c>
      <c r="CS1" t="s">
        <v>19</v>
      </c>
      <c r="CZ1" t="s">
        <v>20</v>
      </c>
      <c r="DE1" t="s">
        <v>21</v>
      </c>
      <c r="DH1" t="s">
        <v>24</v>
      </c>
      <c r="DK1" t="s">
        <v>22</v>
      </c>
      <c r="DN1" t="s">
        <v>89</v>
      </c>
      <c r="DO1" t="s">
        <v>74</v>
      </c>
      <c r="DP1" t="s">
        <v>23</v>
      </c>
      <c r="DQ1" t="s">
        <v>74</v>
      </c>
      <c r="DR1" t="s">
        <v>90</v>
      </c>
      <c r="DV1" t="s">
        <v>5</v>
      </c>
      <c r="DX1" t="s">
        <v>6</v>
      </c>
      <c r="EA1" t="s">
        <v>25</v>
      </c>
      <c r="ED1" t="s">
        <v>33</v>
      </c>
      <c r="EG1" t="s">
        <v>32</v>
      </c>
      <c r="EQ1" t="s">
        <v>34</v>
      </c>
      <c r="EX1" t="s">
        <v>28</v>
      </c>
      <c r="EY1" t="s">
        <v>30</v>
      </c>
    </row>
    <row r="2" spans="1:166" x14ac:dyDescent="0.25">
      <c r="A2" t="s">
        <v>2</v>
      </c>
      <c r="B2" t="s">
        <v>5</v>
      </c>
      <c r="C2" t="s">
        <v>6</v>
      </c>
      <c r="D2" t="s">
        <v>7</v>
      </c>
      <c r="E2" t="s">
        <v>8</v>
      </c>
      <c r="F2" t="s">
        <v>5</v>
      </c>
      <c r="G2" t="s">
        <v>6</v>
      </c>
      <c r="H2" t="s">
        <v>7</v>
      </c>
      <c r="I2" t="s">
        <v>8</v>
      </c>
      <c r="J2" t="s">
        <v>7</v>
      </c>
      <c r="K2" t="s">
        <v>8</v>
      </c>
      <c r="N2" t="s">
        <v>3</v>
      </c>
      <c r="P2" t="s">
        <v>2</v>
      </c>
      <c r="Q2" t="s">
        <v>5</v>
      </c>
      <c r="R2" t="s">
        <v>6</v>
      </c>
      <c r="S2" t="s">
        <v>7</v>
      </c>
      <c r="T2" t="s">
        <v>8</v>
      </c>
      <c r="W2" t="s">
        <v>7</v>
      </c>
      <c r="X2" t="s">
        <v>8</v>
      </c>
      <c r="Z2" t="s">
        <v>7</v>
      </c>
      <c r="AA2" t="s">
        <v>8</v>
      </c>
      <c r="AB2" t="s">
        <v>7</v>
      </c>
      <c r="AC2" t="s">
        <v>8</v>
      </c>
      <c r="AE2" t="s">
        <v>65</v>
      </c>
      <c r="AF2" t="s">
        <v>66</v>
      </c>
      <c r="AG2" t="s">
        <v>67</v>
      </c>
      <c r="AH2" t="s">
        <v>68</v>
      </c>
      <c r="AI2" t="s">
        <v>65</v>
      </c>
      <c r="AJ2" t="s">
        <v>66</v>
      </c>
      <c r="AK2" t="s">
        <v>67</v>
      </c>
      <c r="AL2" t="s">
        <v>68</v>
      </c>
      <c r="AM2" t="s">
        <v>65</v>
      </c>
      <c r="AN2" t="s">
        <v>66</v>
      </c>
      <c r="AO2" t="s">
        <v>67</v>
      </c>
      <c r="AP2" t="s">
        <v>68</v>
      </c>
      <c r="AR2" t="s">
        <v>65</v>
      </c>
      <c r="AS2" t="s">
        <v>66</v>
      </c>
      <c r="AT2" t="s">
        <v>67</v>
      </c>
      <c r="AU2" t="s">
        <v>68</v>
      </c>
      <c r="AW2" t="s">
        <v>65</v>
      </c>
      <c r="AX2" t="s">
        <v>66</v>
      </c>
      <c r="AY2" t="s">
        <v>67</v>
      </c>
      <c r="AZ2" t="s">
        <v>68</v>
      </c>
      <c r="BB2" t="s">
        <v>65</v>
      </c>
      <c r="BC2" t="s">
        <v>66</v>
      </c>
      <c r="BD2" t="s">
        <v>67</v>
      </c>
      <c r="BE2" t="s">
        <v>68</v>
      </c>
      <c r="BH2" t="s">
        <v>65</v>
      </c>
      <c r="BI2" t="s">
        <v>66</v>
      </c>
      <c r="BJ2" t="s">
        <v>67</v>
      </c>
      <c r="BK2" t="s">
        <v>68</v>
      </c>
      <c r="BL2" t="s">
        <v>9</v>
      </c>
      <c r="BN2" t="s">
        <v>5</v>
      </c>
      <c r="BO2" t="s">
        <v>6</v>
      </c>
      <c r="BP2" t="s">
        <v>7</v>
      </c>
      <c r="BQ2" t="s">
        <v>8</v>
      </c>
      <c r="BR2" t="s">
        <v>9</v>
      </c>
      <c r="BT2" t="s">
        <v>5</v>
      </c>
      <c r="BU2" t="s">
        <v>6</v>
      </c>
      <c r="BV2" t="s">
        <v>7</v>
      </c>
      <c r="BW2" t="s">
        <v>8</v>
      </c>
      <c r="BY2" t="s">
        <v>5</v>
      </c>
      <c r="BZ2" t="s">
        <v>6</v>
      </c>
      <c r="CA2" t="s">
        <v>7</v>
      </c>
      <c r="CB2" t="s">
        <v>8</v>
      </c>
      <c r="CC2" t="s">
        <v>9</v>
      </c>
      <c r="CD2" t="s">
        <v>112</v>
      </c>
      <c r="CF2" t="s">
        <v>7</v>
      </c>
      <c r="CG2" t="s">
        <v>8</v>
      </c>
      <c r="CI2" t="s">
        <v>12</v>
      </c>
      <c r="CJ2" t="s">
        <v>13</v>
      </c>
      <c r="CK2" t="s">
        <v>14</v>
      </c>
      <c r="CL2" t="s">
        <v>103</v>
      </c>
      <c r="CM2" t="s">
        <v>113</v>
      </c>
      <c r="CN2" t="s">
        <v>15</v>
      </c>
      <c r="CO2" t="s">
        <v>18</v>
      </c>
      <c r="CP2" t="s">
        <v>17</v>
      </c>
      <c r="CS2" t="s">
        <v>5</v>
      </c>
      <c r="CT2" t="s">
        <v>6</v>
      </c>
      <c r="CU2" t="s">
        <v>7</v>
      </c>
      <c r="CV2" t="s">
        <v>8</v>
      </c>
      <c r="CW2" t="s">
        <v>9</v>
      </c>
      <c r="CZ2" t="s">
        <v>5</v>
      </c>
      <c r="DA2" t="s">
        <v>6</v>
      </c>
      <c r="DB2" t="s">
        <v>7</v>
      </c>
      <c r="DC2" t="s">
        <v>8</v>
      </c>
      <c r="DE2" t="s">
        <v>7</v>
      </c>
      <c r="DF2" t="s">
        <v>8</v>
      </c>
      <c r="DH2" t="s">
        <v>7</v>
      </c>
      <c r="DI2" t="s">
        <v>8</v>
      </c>
      <c r="DK2" t="s">
        <v>7</v>
      </c>
      <c r="DL2" t="s">
        <v>8</v>
      </c>
      <c r="DN2" t="s">
        <v>75</v>
      </c>
      <c r="DO2" t="s">
        <v>76</v>
      </c>
      <c r="DP2" t="s">
        <v>77</v>
      </c>
      <c r="DQ2" t="s">
        <v>78</v>
      </c>
      <c r="DR2" t="s">
        <v>85</v>
      </c>
      <c r="DS2" t="s">
        <v>86</v>
      </c>
      <c r="DV2" t="s">
        <v>26</v>
      </c>
      <c r="DW2" t="s">
        <v>27</v>
      </c>
      <c r="DX2" t="s">
        <v>26</v>
      </c>
      <c r="DY2" t="s">
        <v>27</v>
      </c>
      <c r="EA2" t="s">
        <v>31</v>
      </c>
      <c r="EB2" t="s">
        <v>6</v>
      </c>
      <c r="ED2" t="s">
        <v>5</v>
      </c>
      <c r="EE2" t="s">
        <v>6</v>
      </c>
      <c r="EG2" t="s">
        <v>31</v>
      </c>
      <c r="EH2" t="s">
        <v>6</v>
      </c>
      <c r="EI2" t="s">
        <v>7</v>
      </c>
      <c r="EJ2" t="s">
        <v>8</v>
      </c>
      <c r="EL2" t="s">
        <v>31</v>
      </c>
      <c r="EM2" t="s">
        <v>6</v>
      </c>
      <c r="EN2" t="s">
        <v>7</v>
      </c>
      <c r="EO2" t="s">
        <v>8</v>
      </c>
      <c r="EQ2" t="s">
        <v>35</v>
      </c>
      <c r="ER2" t="s">
        <v>36</v>
      </c>
      <c r="ES2" t="s">
        <v>37</v>
      </c>
      <c r="ET2" t="s">
        <v>38</v>
      </c>
      <c r="EU2" t="s">
        <v>39</v>
      </c>
      <c r="EV2" t="s">
        <v>40</v>
      </c>
      <c r="EX2" t="s">
        <v>29</v>
      </c>
      <c r="EY2" t="s">
        <v>29</v>
      </c>
      <c r="EZ2" t="s">
        <v>5</v>
      </c>
      <c r="FA2" t="s">
        <v>6</v>
      </c>
      <c r="FB2" t="s">
        <v>7</v>
      </c>
      <c r="FC2" t="s">
        <v>8</v>
      </c>
      <c r="FF2" t="s">
        <v>7</v>
      </c>
      <c r="FG2" t="s">
        <v>8</v>
      </c>
    </row>
    <row r="3" spans="1:166" x14ac:dyDescent="0.25">
      <c r="A3">
        <v>2019</v>
      </c>
      <c r="B3" s="1">
        <v>10213</v>
      </c>
      <c r="C3" s="1">
        <v>18458</v>
      </c>
      <c r="D3" s="1">
        <v>20010</v>
      </c>
      <c r="E3" s="1">
        <v>21460</v>
      </c>
      <c r="F3" s="1">
        <v>3363</v>
      </c>
      <c r="G3" s="1">
        <v>5665</v>
      </c>
      <c r="H3" s="1">
        <v>19659</v>
      </c>
      <c r="I3" s="1">
        <v>21130</v>
      </c>
      <c r="J3" s="1">
        <v>15564</v>
      </c>
      <c r="K3" s="1">
        <v>17981</v>
      </c>
      <c r="L3" s="1">
        <v>1008911</v>
      </c>
      <c r="N3">
        <v>66679607.000000022</v>
      </c>
      <c r="P3">
        <v>2019</v>
      </c>
      <c r="Q3">
        <f t="shared" ref="Q3:Q34" si="0">B3*$N$5/1000</f>
        <v>674.98404347955386</v>
      </c>
      <c r="R3">
        <f t="shared" ref="R3:R34" si="1">C3*$N$5/1000</f>
        <v>1219.9016424699507</v>
      </c>
      <c r="S3">
        <f t="shared" ref="S3:S34" si="2">D3*$N$5/1000</f>
        <v>1322.4743669857903</v>
      </c>
      <c r="T3">
        <f t="shared" ref="T3:T34" si="3">E3*$N$5/1000</f>
        <v>1418.3058428543256</v>
      </c>
      <c r="U3">
        <f>SUM(Q3:T3)</f>
        <v>4635.6658957896207</v>
      </c>
      <c r="W3">
        <f>J3*$N$5/1000</f>
        <v>1028.6352347709562</v>
      </c>
      <c r="X3">
        <f>K3*$N$5/1000</f>
        <v>1188.3763914428532</v>
      </c>
      <c r="Z3">
        <f>S3-W3</f>
        <v>293.83913221483408</v>
      </c>
      <c r="AA3">
        <f>T3-X3</f>
        <v>229.92945141147243</v>
      </c>
      <c r="AB3">
        <f>Z3/S3</f>
        <v>0.22218890554722662</v>
      </c>
      <c r="AC3">
        <f>AA3/T3</f>
        <v>0.16211556383970174</v>
      </c>
      <c r="AE3" s="1">
        <v>34041</v>
      </c>
      <c r="AF3" s="1">
        <v>2515</v>
      </c>
      <c r="AG3" s="1">
        <v>3489</v>
      </c>
      <c r="AH3" s="1">
        <v>1425</v>
      </c>
      <c r="AI3" s="1">
        <v>33326</v>
      </c>
      <c r="AJ3" s="1">
        <v>2574</v>
      </c>
      <c r="AK3" s="1">
        <v>3596</v>
      </c>
      <c r="AL3" s="1">
        <v>1293</v>
      </c>
      <c r="AM3" s="1">
        <v>27535</v>
      </c>
      <c r="AN3" s="1">
        <v>2026</v>
      </c>
      <c r="AO3" s="1">
        <v>2794</v>
      </c>
      <c r="AP3" s="1">
        <v>1190</v>
      </c>
      <c r="AR3" s="1">
        <v>19.184200000000001</v>
      </c>
      <c r="AS3" s="1">
        <v>19.652290000000001</v>
      </c>
      <c r="AT3" s="1">
        <v>16.689240000000002</v>
      </c>
      <c r="AU3" s="1">
        <v>21.779199999999999</v>
      </c>
      <c r="AW3">
        <f>AE3-AM3</f>
        <v>6506</v>
      </c>
      <c r="AX3">
        <f>AF3-AN3</f>
        <v>489</v>
      </c>
      <c r="AY3">
        <f>AG3-AO3</f>
        <v>695</v>
      </c>
      <c r="AZ3">
        <f>AH3-AP3</f>
        <v>235</v>
      </c>
      <c r="BB3">
        <f t="shared" ref="BB3:BE4" si="4">AW3/AE3</f>
        <v>0.19112246996269205</v>
      </c>
      <c r="BC3">
        <f t="shared" si="4"/>
        <v>0.19443339960238568</v>
      </c>
      <c r="BD3">
        <f t="shared" si="4"/>
        <v>0.1991974777873316</v>
      </c>
      <c r="BE3">
        <f t="shared" si="4"/>
        <v>0.1649122807017544</v>
      </c>
      <c r="BF3">
        <f>SUM(AW3:AZ3)/SUM(AE3:AH3)</f>
        <v>0.19110200144682904</v>
      </c>
      <c r="BH3">
        <f>AI3*$N$5/1000*AR3*365.25/7/1000</f>
        <v>2204.749447124575</v>
      </c>
      <c r="BI3">
        <f t="shared" ref="BI3:BK18" si="5">AJ3*$N$5/1000*AS3*365.25/7/1000</f>
        <v>174.443208411207</v>
      </c>
      <c r="BJ3">
        <f t="shared" si="5"/>
        <v>206.96104192623781</v>
      </c>
      <c r="BK3">
        <f t="shared" si="5"/>
        <v>97.111979546231638</v>
      </c>
      <c r="BL3">
        <f>SUM(BH3:BK3)</f>
        <v>2683.2656770082513</v>
      </c>
      <c r="BN3">
        <f t="shared" ref="BN3:BN34" si="6">F3*$N$5/1000</f>
        <v>222.26293334198962</v>
      </c>
      <c r="BO3">
        <f t="shared" ref="BO3:BO34" si="7">G3*$N$5/1000</f>
        <v>374.40366261741633</v>
      </c>
      <c r="BP3">
        <f t="shared" ref="BP3:BP34" si="8">H3*$N$5/1000</f>
        <v>1299.2765407583031</v>
      </c>
      <c r="BQ3">
        <f t="shared" ref="BQ3:BQ34" si="9">I3*$N$5/1000</f>
        <v>1396.4959207601073</v>
      </c>
      <c r="BR3">
        <f>SUM(BN3:BQ3)</f>
        <v>3292.4390574778163</v>
      </c>
      <c r="BT3" s="1">
        <v>59.873910000000002</v>
      </c>
      <c r="BU3" s="1">
        <v>49.781790000000001</v>
      </c>
      <c r="BV3" s="1">
        <v>19.859940000000002</v>
      </c>
      <c r="BW3" s="1">
        <v>18.346710000000002</v>
      </c>
      <c r="BY3">
        <f>BT3*BN3*365.25/7/1000</f>
        <v>694.37942918066119</v>
      </c>
      <c r="BZ3">
        <f>BU3*BO3*365.25/7/1000</f>
        <v>972.52949520279356</v>
      </c>
      <c r="CA3">
        <f>BV3*BP3*365.25/7/1000</f>
        <v>1346.3925929546197</v>
      </c>
      <c r="CB3">
        <f>BW3*BQ3*365.25/7/1000</f>
        <v>1336.8726925090223</v>
      </c>
      <c r="CC3">
        <f>SUM(BY3:CB3)</f>
        <v>4350.1742098470968</v>
      </c>
      <c r="CD3" s="4">
        <f>SUM(CA3:CB3)-BL3</f>
        <v>-3.9154460955614923E-4</v>
      </c>
      <c r="CF3">
        <f t="shared" ref="CF3:CF34" si="10">BV3*Z3*365.25/7/1000</f>
        <v>304.49470818842497</v>
      </c>
      <c r="CG3">
        <f t="shared" ref="CG3:CG34" si="11">BW3*AA3*365.25/7/1000</f>
        <v>220.11264066440549</v>
      </c>
      <c r="CK3">
        <v>1.7</v>
      </c>
      <c r="CL3">
        <f>CP3*(1+CK3/100)*(1+CK4/100)*(1+CK5/100)*(1+CK6/100)*(1+CK7/100)</f>
        <v>11.644722687582053</v>
      </c>
      <c r="CM3">
        <f>CO3*(1+CK3/100)*(1+CK4/100)*(1+CK5/100)*(1+CK6/100)*(1+CK7/100)</f>
        <v>12.698876530878957</v>
      </c>
      <c r="CN3">
        <f>2233921*(1+CK3/100)*(1+CK4/100)*(1+CK5/100)*(1+CK6/100)*(1+CK7/100)</f>
        <v>2738251.6369437883</v>
      </c>
      <c r="CO3">
        <v>10.36</v>
      </c>
      <c r="CP3">
        <v>9.5</v>
      </c>
      <c r="CQ3">
        <f>CP3/CO3</f>
        <v>0.91698841698841704</v>
      </c>
      <c r="CS3">
        <f>BY3*$CL3/1000</f>
        <v>8.0858558927703204</v>
      </c>
      <c r="CT3">
        <f>BZ3*$CL3/1000</f>
        <v>11.324836277130691</v>
      </c>
      <c r="CU3">
        <f>CA3*$CL3/1000</f>
        <v>15.678368373571088</v>
      </c>
      <c r="CV3">
        <f>CB3*$CL3/1000</f>
        <v>15.567511772868718</v>
      </c>
      <c r="CW3">
        <f>SUM(CS3:CV3)</f>
        <v>50.656572316340821</v>
      </c>
      <c r="CZ3" s="1">
        <v>0</v>
      </c>
      <c r="DA3" s="1">
        <v>0</v>
      </c>
      <c r="DB3" s="1">
        <v>5883</v>
      </c>
      <c r="DC3" s="1">
        <v>10648</v>
      </c>
      <c r="DE3" s="1">
        <v>9.4476460000000007</v>
      </c>
      <c r="DF3" s="1">
        <v>11.5717</v>
      </c>
      <c r="DH3">
        <f t="shared" ref="DH3:DH34" si="12">DB3*$N$5/1000</f>
        <v>388.81142933420307</v>
      </c>
      <c r="DI3">
        <f t="shared" ref="DI3:DI34" si="13">DC3*$N$5/1000</f>
        <v>703.73348624011453</v>
      </c>
      <c r="DK3">
        <f t="shared" ref="DK3:DK34" si="14">DE3*365.25/7*DB3*$N$5/10^6</f>
        <v>191.67029859272537</v>
      </c>
      <c r="DL3">
        <f t="shared" ref="DL3:DL34" si="15">DF3*365.25/7*DC3*$N$5/10^6</f>
        <v>424.91060198431563</v>
      </c>
      <c r="DM3">
        <f>SUM(DK3:DL3)/CC3</f>
        <v>0.14173705944496257</v>
      </c>
      <c r="DN3">
        <f t="shared" ref="DN3:DN34" si="16">DB3*DE3*CL3*$N$5*365.25/7/10^9</f>
        <v>2.2319474745583356</v>
      </c>
      <c r="DO3">
        <f t="shared" ref="DO3:DO34" si="17">CU3-DN3</f>
        <v>13.446420899012752</v>
      </c>
      <c r="DP3">
        <f t="shared" ref="DP3:DP34" si="18">DC3*DF3*CL3*$N$5*365.25/7/10^9</f>
        <v>4.9479661271209077</v>
      </c>
      <c r="DQ3">
        <f t="shared" ref="DQ3:DQ34" si="19">CV3-DP3</f>
        <v>10.619545645747809</v>
      </c>
      <c r="DR3">
        <f t="shared" ref="DR3" si="20">DP3+DN3</f>
        <v>7.1799136016792433</v>
      </c>
      <c r="DS3">
        <f t="shared" ref="DS3:DS34" si="21">CW3-DR3</f>
        <v>43.476658714661575</v>
      </c>
      <c r="DV3" s="1">
        <v>1545</v>
      </c>
      <c r="DW3" s="1">
        <v>654.98590000000002</v>
      </c>
      <c r="DX3" s="1">
        <v>4505</v>
      </c>
      <c r="DY3" s="1">
        <v>561.96270000000004</v>
      </c>
      <c r="EA3" s="1">
        <v>9990</v>
      </c>
      <c r="EB3" s="1">
        <v>18458</v>
      </c>
      <c r="ED3">
        <f>DV3*$N$5*DW3*12/10^9</f>
        <v>0.80256802883813927</v>
      </c>
      <c r="EE3">
        <f>DX3*$N$5*DY3*12/10^9</f>
        <v>2.0078150543414246</v>
      </c>
      <c r="EG3" s="1">
        <v>349447</v>
      </c>
      <c r="EH3" s="1">
        <v>260590</v>
      </c>
      <c r="EI3" s="1">
        <v>136749</v>
      </c>
      <c r="EJ3" s="1">
        <v>53686</v>
      </c>
      <c r="EL3">
        <f>EG3*$N$5/10^6</f>
        <v>23.095187412298021</v>
      </c>
      <c r="EM3">
        <f t="shared" ref="EM3:EO3" si="22">EH3*$N$5/10^6</f>
        <v>17.222568480401151</v>
      </c>
      <c r="EN3">
        <f t="shared" si="22"/>
        <v>9.0378334438250771</v>
      </c>
      <c r="EO3">
        <f t="shared" si="22"/>
        <v>3.5481438713642741</v>
      </c>
      <c r="EQ3" s="1">
        <v>20010</v>
      </c>
      <c r="ER3" s="1">
        <v>21460</v>
      </c>
      <c r="ES3" s="1">
        <v>105</v>
      </c>
      <c r="ET3" s="1">
        <v>663.57749999999999</v>
      </c>
      <c r="EU3" s="1">
        <v>393</v>
      </c>
      <c r="EV3" s="1">
        <v>393.01010000000002</v>
      </c>
      <c r="EX3" s="1">
        <v>0.21163119999999999</v>
      </c>
      <c r="EY3" s="1">
        <v>0.15534590000000001</v>
      </c>
      <c r="EZ3" s="1">
        <v>0.44635590000000003</v>
      </c>
      <c r="FA3" s="1">
        <v>0.2601658</v>
      </c>
      <c r="FB3" s="1">
        <v>1.96619E-2</v>
      </c>
      <c r="FC3" s="1">
        <v>1.4149999999999999E-2</v>
      </c>
      <c r="FF3">
        <v>5883</v>
      </c>
      <c r="FG3">
        <v>10648</v>
      </c>
      <c r="FI3">
        <f>ES3/FF3</f>
        <v>1.7848036715961243E-2</v>
      </c>
      <c r="FJ3">
        <f>EU3/FG3</f>
        <v>3.6908339594290004E-2</v>
      </c>
    </row>
    <row r="4" spans="1:166" x14ac:dyDescent="0.25">
      <c r="A4">
        <v>2020</v>
      </c>
      <c r="B4" s="1">
        <v>5213</v>
      </c>
      <c r="C4" s="1">
        <v>10881</v>
      </c>
      <c r="D4" s="1">
        <v>22318</v>
      </c>
      <c r="E4" s="1">
        <v>22441</v>
      </c>
      <c r="F4" s="1">
        <v>1713</v>
      </c>
      <c r="G4" s="1">
        <v>3349</v>
      </c>
      <c r="H4" s="1">
        <v>22026</v>
      </c>
      <c r="I4" s="1">
        <v>22511</v>
      </c>
      <c r="J4" s="1">
        <v>18580</v>
      </c>
      <c r="K4" s="1">
        <v>19769</v>
      </c>
      <c r="L4" s="1">
        <v>1024428</v>
      </c>
      <c r="N4" t="s">
        <v>4</v>
      </c>
      <c r="P4">
        <v>2020</v>
      </c>
      <c r="Q4">
        <f>B4*$N$5/1000</f>
        <v>344.53067841563842</v>
      </c>
      <c r="R4">
        <f t="shared" si="1"/>
        <v>719.13261305209312</v>
      </c>
      <c r="S4">
        <f t="shared" si="2"/>
        <v>1475.0116402992935</v>
      </c>
      <c r="T4">
        <f t="shared" si="3"/>
        <v>1483.1407930798659</v>
      </c>
      <c r="U4">
        <f t="shared" ref="U4:U54" si="23">SUM(Q4:T4)</f>
        <v>4021.815724846891</v>
      </c>
      <c r="W4">
        <f t="shared" ref="W4:W54" si="24">J4*$N$5/1000</f>
        <v>1227.9647045775102</v>
      </c>
      <c r="X4">
        <f t="shared" ref="X4:X54" si="25">K4*$N$5/1000</f>
        <v>1306.5465147897094</v>
      </c>
      <c r="Z4">
        <f t="shared" ref="Z4:Z54" si="26">S4-W4</f>
        <v>247.04693572178326</v>
      </c>
      <c r="AA4">
        <f t="shared" ref="AA4:AA54" si="27">T4-X4</f>
        <v>176.59427829015658</v>
      </c>
      <c r="AB4">
        <f t="shared" ref="AB4:AB54" si="28">Z4/S4</f>
        <v>0.16748812617618064</v>
      </c>
      <c r="AC4">
        <f t="shared" ref="AC4:AC54" si="29">AA4/T4</f>
        <v>0.11906777772826529</v>
      </c>
      <c r="AE4" s="1">
        <v>36891</v>
      </c>
      <c r="AF4" s="1">
        <v>2646</v>
      </c>
      <c r="AG4" s="1">
        <v>3787</v>
      </c>
      <c r="AH4" s="1">
        <v>1435</v>
      </c>
      <c r="AI4" s="1">
        <v>36648</v>
      </c>
      <c r="AJ4" s="1">
        <v>2699</v>
      </c>
      <c r="AK4" s="1">
        <v>3837</v>
      </c>
      <c r="AL4" s="1">
        <v>1353</v>
      </c>
      <c r="AM4" s="1">
        <v>31662</v>
      </c>
      <c r="AN4" s="1">
        <v>2263</v>
      </c>
      <c r="AO4" s="1">
        <v>3182</v>
      </c>
      <c r="AP4" s="1">
        <v>1242</v>
      </c>
      <c r="AR4" s="1">
        <v>14.979710000000001</v>
      </c>
      <c r="AS4" s="1">
        <v>15.63137</v>
      </c>
      <c r="AT4" s="1">
        <v>16.192229999999999</v>
      </c>
      <c r="AU4" s="1">
        <v>17.273099999999999</v>
      </c>
      <c r="AW4">
        <f>AE4-AM4</f>
        <v>5229</v>
      </c>
      <c r="AX4">
        <f t="shared" ref="AX4:AX54" si="30">AF4-AN4</f>
        <v>383</v>
      </c>
      <c r="AY4">
        <f t="shared" ref="AY4:AY54" si="31">AG4-AO4</f>
        <v>605</v>
      </c>
      <c r="AZ4">
        <f t="shared" ref="AZ4:AZ54" si="32">AH4-AP4</f>
        <v>193</v>
      </c>
      <c r="BB4">
        <f t="shared" si="4"/>
        <v>0.1417418882654306</v>
      </c>
      <c r="BC4">
        <f t="shared" si="4"/>
        <v>0.14474678760393045</v>
      </c>
      <c r="BD4">
        <f t="shared" si="4"/>
        <v>0.15975706363876419</v>
      </c>
      <c r="BE4">
        <f t="shared" si="4"/>
        <v>0.13449477351916375</v>
      </c>
      <c r="BF4">
        <f t="shared" ref="BF4:BF54" si="33">SUM(AW4:AZ4)/SUM(AE4:AH4)</f>
        <v>0.14321142116669272</v>
      </c>
      <c r="BH4">
        <f t="shared" ref="BH4:BK54" si="34">AI4*$N$5/1000*AR4*365.25/7/1000</f>
        <v>1893.1544361645481</v>
      </c>
      <c r="BI4">
        <f t="shared" si="5"/>
        <v>145.48971282529612</v>
      </c>
      <c r="BJ4">
        <f t="shared" si="5"/>
        <v>214.25492922879016</v>
      </c>
      <c r="BK4">
        <f t="shared" si="5"/>
        <v>80.593579099897909</v>
      </c>
      <c r="BL4">
        <f t="shared" ref="BL4:BL54" si="35">SUM(BH4:BK4)</f>
        <v>2333.4926573185326</v>
      </c>
      <c r="BN4">
        <f t="shared" si="6"/>
        <v>113.21332287089749</v>
      </c>
      <c r="BO4">
        <f t="shared" si="7"/>
        <v>221.33766391981064</v>
      </c>
      <c r="BP4">
        <f t="shared" si="8"/>
        <v>1455.713163779561</v>
      </c>
      <c r="BQ4">
        <f t="shared" si="9"/>
        <v>1487.7671401907605</v>
      </c>
      <c r="BR4">
        <f t="shared" ref="BR4:BR54" si="36">SUM(BN4:BQ4)</f>
        <v>3278.0312907610296</v>
      </c>
      <c r="BT4" s="1">
        <v>58.028590000000001</v>
      </c>
      <c r="BU4" s="1">
        <v>49.980220000000003</v>
      </c>
      <c r="BV4" s="1">
        <v>16.370249999999999</v>
      </c>
      <c r="BW4" s="1">
        <v>14.04177</v>
      </c>
      <c r="BY4">
        <f t="shared" ref="BY4:BY54" si="37">BT4*BN4*365.25/7/1000</f>
        <v>342.79283831422487</v>
      </c>
      <c r="BZ4">
        <f t="shared" ref="BZ4:BZ54" si="38">BU4*BO4*365.25/7/1000</f>
        <v>577.22571446979896</v>
      </c>
      <c r="CA4">
        <f t="shared" ref="CA4:CA54" si="39">BV4*BP4*365.25/7/1000</f>
        <v>1243.4356243103</v>
      </c>
      <c r="CB4">
        <f t="shared" ref="CB4:CB54" si="40">BW4*BQ4*365.25/7/1000</f>
        <v>1090.0564827973603</v>
      </c>
      <c r="CC4">
        <f t="shared" ref="CC4:CC54" si="41">SUM(BY4:CB4)</f>
        <v>3253.5106598916841</v>
      </c>
      <c r="CD4" s="4">
        <f t="shared" ref="CD4:CD54" si="42">SUM(CA4:CB4)-BL4</f>
        <v>-5.5021087200657348E-4</v>
      </c>
      <c r="CF4">
        <f t="shared" si="10"/>
        <v>211.02162733460005</v>
      </c>
      <c r="CG4">
        <f t="shared" si="11"/>
        <v>129.38700733128462</v>
      </c>
      <c r="CK4">
        <v>0.5</v>
      </c>
      <c r="CL4">
        <f>CP4*(1+CK4/100)*(1+CK5/100)*(1+CK6/100)*(1+CK7/100)</f>
        <v>12.076812226835605</v>
      </c>
      <c r="CM4">
        <f>CO4*(1+CK4/100)*(1+CK5/100)*(1+CK6/100)*(1+CK7/100)</f>
        <v>13.065134185518758</v>
      </c>
      <c r="CN4">
        <f>2104288*(1+CK4/100)*(1+CK5/100)*(1+CK6/100)*(1+CK7/100)</f>
        <v>2536236.631455434</v>
      </c>
      <c r="CO4">
        <v>10.84</v>
      </c>
      <c r="CP4">
        <v>10.02</v>
      </c>
      <c r="CQ4">
        <f t="shared" ref="CQ4:CQ7" si="43">CP4/CO4</f>
        <v>0.92435424354243545</v>
      </c>
      <c r="CS4">
        <f>BY4*$CL4/1000</f>
        <v>4.1398447410249117</v>
      </c>
      <c r="CT4">
        <f t="shared" ref="CT4:CT54" si="44">BZ4*$CL4/1000</f>
        <v>6.9710465661527863</v>
      </c>
      <c r="CU4">
        <f t="shared" ref="CU4:CU54" si="45">CA4*$CL4/1000</f>
        <v>15.016738550953594</v>
      </c>
      <c r="CV4">
        <f t="shared" ref="CV4:CV54" si="46">CB4*$CL4/1000</f>
        <v>13.164407459388576</v>
      </c>
      <c r="CW4">
        <f t="shared" ref="CW4:CW54" si="47">SUM(CS4:CV4)</f>
        <v>39.29203731751987</v>
      </c>
      <c r="CX4">
        <f>CW4/CN4*1000</f>
        <v>1.5492260000586738E-2</v>
      </c>
      <c r="CZ4" s="1">
        <v>0</v>
      </c>
      <c r="DA4" s="1">
        <v>0</v>
      </c>
      <c r="DB4" s="1">
        <v>6240</v>
      </c>
      <c r="DC4" s="1">
        <v>10182</v>
      </c>
      <c r="DE4" s="1">
        <v>7.9490689999999997</v>
      </c>
      <c r="DF4" s="1">
        <v>7.9063829999999999</v>
      </c>
      <c r="DH4">
        <f t="shared" si="12"/>
        <v>412.40579959976662</v>
      </c>
      <c r="DI4">
        <f t="shared" si="13"/>
        <v>672.93523261615758</v>
      </c>
      <c r="DK4">
        <f t="shared" si="14"/>
        <v>171.05399255015519</v>
      </c>
      <c r="DL4">
        <f t="shared" si="15"/>
        <v>277.61523790139682</v>
      </c>
      <c r="DM4">
        <f t="shared" ref="DM4:DM54" si="48">SUM(DK4:DL4)/CC4</f>
        <v>0.13790310755167132</v>
      </c>
      <c r="DN4">
        <f t="shared" si="16"/>
        <v>2.0657869486787606</v>
      </c>
      <c r="DO4">
        <f t="shared" si="17"/>
        <v>12.950951602274834</v>
      </c>
      <c r="DP4">
        <f t="shared" si="18"/>
        <v>3.3527070994434647</v>
      </c>
      <c r="DQ4">
        <f t="shared" si="19"/>
        <v>9.8117003599451103</v>
      </c>
      <c r="DR4">
        <f t="shared" ref="DR4:DR54" si="49">DP4+DN4</f>
        <v>5.4184940481222252</v>
      </c>
      <c r="DS4">
        <f t="shared" si="21"/>
        <v>33.873543269397643</v>
      </c>
      <c r="DT4">
        <f>DR4/CW4</f>
        <v>0.13790310755167132</v>
      </c>
      <c r="DV4" s="1">
        <v>1425</v>
      </c>
      <c r="DW4" s="1">
        <v>636.59820000000002</v>
      </c>
      <c r="DX4" s="1">
        <v>4800</v>
      </c>
      <c r="DY4" s="1">
        <v>614.14559999999994</v>
      </c>
      <c r="EA4" s="1">
        <v>5066</v>
      </c>
      <c r="EB4" s="1">
        <v>10881</v>
      </c>
      <c r="ED4">
        <f t="shared" ref="ED4:ED54" si="50">DV4*$N$5*DW4*12/10^9</f>
        <v>0.71945177945201988</v>
      </c>
      <c r="EE4">
        <f t="shared" ref="EE4:EE54" si="51">DX4*$N$5*DY4*12/10^9</f>
        <v>2.3379434514339548</v>
      </c>
      <c r="EG4" s="1">
        <v>353908</v>
      </c>
      <c r="EH4" s="1">
        <v>262229</v>
      </c>
      <c r="EI4" s="1">
        <v>138744</v>
      </c>
      <c r="EJ4" s="1">
        <v>55980</v>
      </c>
      <c r="EL4">
        <f>EG4*$N$5/10^6</f>
        <v>23.390017904608044</v>
      </c>
      <c r="EM4">
        <f>EH4*$N$5/10^6</f>
        <v>17.330891093469102</v>
      </c>
      <c r="EN4">
        <f>EI4*$N$5/10^6</f>
        <v>9.1696843364855791</v>
      </c>
      <c r="EO4">
        <f>EJ4*$N$5/10^6</f>
        <v>3.6997558752555988</v>
      </c>
      <c r="EQ4" s="1">
        <v>22318</v>
      </c>
      <c r="ER4" s="1">
        <v>22441</v>
      </c>
      <c r="ES4" s="1">
        <v>80</v>
      </c>
      <c r="ET4" s="1">
        <v>449.7088</v>
      </c>
      <c r="EU4" s="1">
        <v>164</v>
      </c>
      <c r="EV4" s="1">
        <v>461.92770000000002</v>
      </c>
      <c r="EX4" s="1">
        <v>0.2400793</v>
      </c>
      <c r="EY4" s="1">
        <v>0.13191890000000001</v>
      </c>
      <c r="EZ4" s="1">
        <v>0.4346024</v>
      </c>
      <c r="FA4" s="1">
        <v>0.34818880000000002</v>
      </c>
      <c r="FB4" s="1">
        <v>2.82163E-2</v>
      </c>
      <c r="FC4" s="1">
        <v>1.3313699999999999E-2</v>
      </c>
      <c r="FF4">
        <v>5935</v>
      </c>
      <c r="FG4">
        <v>9936</v>
      </c>
      <c r="FI4">
        <f t="shared" ref="FI4:FI54" si="52">ES4/FF4</f>
        <v>1.3479359730412805E-2</v>
      </c>
      <c r="FJ4">
        <f t="shared" ref="FJ4:FJ54" si="53">EU4/FG4</f>
        <v>1.6505636070853463E-2</v>
      </c>
    </row>
    <row r="5" spans="1:166" x14ac:dyDescent="0.25">
      <c r="A5">
        <v>2021</v>
      </c>
      <c r="B5" s="1">
        <v>6587</v>
      </c>
      <c r="C5" s="1">
        <v>10764</v>
      </c>
      <c r="D5" s="1">
        <v>24425</v>
      </c>
      <c r="E5" s="1">
        <v>23175</v>
      </c>
      <c r="F5" s="1">
        <v>2120</v>
      </c>
      <c r="G5" s="1">
        <v>3337</v>
      </c>
      <c r="H5" s="1">
        <v>24184</v>
      </c>
      <c r="I5" s="1">
        <v>23634</v>
      </c>
      <c r="J5" s="1">
        <v>21227</v>
      </c>
      <c r="K5" s="1">
        <v>21083</v>
      </c>
      <c r="L5" s="1">
        <v>1021571</v>
      </c>
      <c r="N5">
        <f>N3/L3</f>
        <v>66.090673012783114</v>
      </c>
      <c r="P5">
        <v>2021</v>
      </c>
      <c r="Q5">
        <f t="shared" si="0"/>
        <v>435.33926313520237</v>
      </c>
      <c r="R5">
        <f t="shared" si="1"/>
        <v>711.40000430959742</v>
      </c>
      <c r="S5">
        <f t="shared" si="2"/>
        <v>1614.2646883372277</v>
      </c>
      <c r="T5">
        <f t="shared" si="3"/>
        <v>1531.6513470712487</v>
      </c>
      <c r="U5">
        <f t="shared" si="23"/>
        <v>4292.6553028532762</v>
      </c>
      <c r="W5">
        <f t="shared" si="24"/>
        <v>1402.9067160423472</v>
      </c>
      <c r="X5">
        <f t="shared" si="25"/>
        <v>1393.3896591285065</v>
      </c>
      <c r="Z5">
        <f t="shared" si="26"/>
        <v>211.35797229488048</v>
      </c>
      <c r="AA5">
        <f t="shared" si="27"/>
        <v>138.26168794274213</v>
      </c>
      <c r="AB5">
        <f t="shared" si="28"/>
        <v>0.13093142272262032</v>
      </c>
      <c r="AC5">
        <f t="shared" si="29"/>
        <v>9.0269687162890952E-2</v>
      </c>
      <c r="AE5" s="1">
        <v>39350</v>
      </c>
      <c r="AF5" s="1">
        <v>2740</v>
      </c>
      <c r="AG5" s="1">
        <v>4021</v>
      </c>
      <c r="AH5" s="1">
        <v>1489</v>
      </c>
      <c r="AI5" s="1">
        <v>39558</v>
      </c>
      <c r="AJ5" s="1">
        <v>2819</v>
      </c>
      <c r="AK5" s="1">
        <v>4018</v>
      </c>
      <c r="AL5" s="1">
        <v>1423</v>
      </c>
      <c r="AM5" s="1">
        <v>35041</v>
      </c>
      <c r="AN5" s="1">
        <v>2444</v>
      </c>
      <c r="AO5" s="1">
        <v>3506</v>
      </c>
      <c r="AP5" s="1">
        <v>1319</v>
      </c>
      <c r="AR5" s="1">
        <v>15.36218</v>
      </c>
      <c r="AS5" s="1">
        <v>16.753160000000001</v>
      </c>
      <c r="AT5" s="1">
        <v>16.271699999999999</v>
      </c>
      <c r="AU5" s="1">
        <v>17.311640000000001</v>
      </c>
      <c r="AW5">
        <f t="shared" ref="AW5:AW54" si="54">AE5-AM5</f>
        <v>4309</v>
      </c>
      <c r="AX5">
        <f t="shared" si="30"/>
        <v>296</v>
      </c>
      <c r="AY5">
        <f t="shared" si="31"/>
        <v>515</v>
      </c>
      <c r="AZ5">
        <f t="shared" si="32"/>
        <v>170</v>
      </c>
      <c r="BB5">
        <f t="shared" ref="BB5:BB54" si="55">AW5/AE5</f>
        <v>0.10950444726810674</v>
      </c>
      <c r="BC5">
        <f t="shared" ref="BC5:BC18" si="56">AX5/AF5</f>
        <v>0.10802919708029197</v>
      </c>
      <c r="BD5">
        <f t="shared" ref="BD5:BD18" si="57">AY5/AG5</f>
        <v>0.1280775926386471</v>
      </c>
      <c r="BE5">
        <f t="shared" ref="BE5:BE18" si="58">AZ5/AH5</f>
        <v>0.11417058428475486</v>
      </c>
      <c r="BF5">
        <f t="shared" si="33"/>
        <v>0.1111344537815126</v>
      </c>
      <c r="BH5">
        <f t="shared" si="34"/>
        <v>2095.6537776802284</v>
      </c>
      <c r="BI5">
        <f t="shared" si="5"/>
        <v>162.86365276080585</v>
      </c>
      <c r="BJ5">
        <f t="shared" si="5"/>
        <v>225.4629681182341</v>
      </c>
      <c r="BK5">
        <f t="shared" si="5"/>
        <v>84.952364523917694</v>
      </c>
      <c r="BL5">
        <f t="shared" si="35"/>
        <v>2568.9327630831863</v>
      </c>
      <c r="BN5">
        <f t="shared" si="6"/>
        <v>140.11222678710018</v>
      </c>
      <c r="BO5">
        <f t="shared" si="7"/>
        <v>220.54457584365724</v>
      </c>
      <c r="BP5">
        <f t="shared" si="8"/>
        <v>1598.3368361411467</v>
      </c>
      <c r="BQ5">
        <f t="shared" si="9"/>
        <v>1561.9869659841161</v>
      </c>
      <c r="BR5">
        <f t="shared" si="36"/>
        <v>3520.9806047560201</v>
      </c>
      <c r="BT5" s="1">
        <v>57.821809999999999</v>
      </c>
      <c r="BU5" s="1">
        <v>49.60718</v>
      </c>
      <c r="BV5" s="1">
        <v>16.728660000000001</v>
      </c>
      <c r="BW5" s="1">
        <v>14.401809999999999</v>
      </c>
      <c r="BY5">
        <f t="shared" si="37"/>
        <v>422.72691693780217</v>
      </c>
      <c r="BZ5">
        <f t="shared" si="38"/>
        <v>570.86459012306557</v>
      </c>
      <c r="CA5">
        <f t="shared" si="39"/>
        <v>1395.1523906974101</v>
      </c>
      <c r="CB5">
        <f t="shared" si="40"/>
        <v>1173.7798971111765</v>
      </c>
      <c r="CC5">
        <f t="shared" si="41"/>
        <v>3562.5237948694544</v>
      </c>
      <c r="CD5" s="4">
        <f t="shared" si="42"/>
        <v>-4.7527459946650197E-4</v>
      </c>
      <c r="CF5">
        <f t="shared" si="10"/>
        <v>184.48963552143232</v>
      </c>
      <c r="CG5">
        <f t="shared" si="11"/>
        <v>103.89893986445709</v>
      </c>
      <c r="CK5">
        <v>3.1</v>
      </c>
      <c r="CL5">
        <f>CP5*(1+CK5/100)*(1+CK6/100)*(1+CK7/100)</f>
        <v>12.280568932065881</v>
      </c>
      <c r="CM5">
        <f>CO5*(1+CK5/100)*(1+CK6/100)*(1+CK7/100)</f>
        <v>13.287959352274408</v>
      </c>
      <c r="CN5">
        <f>2284079*(1+CK5/100)*(1+CK6/100)*(1+CK7/100)</f>
        <v>2739237.2661898537</v>
      </c>
      <c r="CO5">
        <v>11.08</v>
      </c>
      <c r="CP5">
        <v>10.24</v>
      </c>
      <c r="CQ5">
        <f t="shared" si="43"/>
        <v>0.92418772563176899</v>
      </c>
      <c r="CS5">
        <f t="shared" ref="CS5:CS54" si="59">BY5*$CL5/1000</f>
        <v>5.1913270428943683</v>
      </c>
      <c r="CT5">
        <f t="shared" si="44"/>
        <v>7.0105419498818415</v>
      </c>
      <c r="CU5">
        <f t="shared" si="45"/>
        <v>17.133265104696054</v>
      </c>
      <c r="CV5">
        <f t="shared" si="46"/>
        <v>14.414684937547001</v>
      </c>
      <c r="CW5">
        <f t="shared" si="47"/>
        <v>43.749819035019264</v>
      </c>
      <c r="CX5">
        <f t="shared" ref="CX5:CX54" si="60">CW5/CN5*1000</f>
        <v>1.5971533234823847E-2</v>
      </c>
      <c r="CZ5" s="1">
        <v>0</v>
      </c>
      <c r="DA5" s="1">
        <v>0</v>
      </c>
      <c r="DB5" s="1">
        <v>6504</v>
      </c>
      <c r="DC5" s="1">
        <v>9889</v>
      </c>
      <c r="DE5" s="1">
        <v>8.1246869999999998</v>
      </c>
      <c r="DF5" s="1">
        <v>7.768713</v>
      </c>
      <c r="DH5">
        <f t="shared" si="12"/>
        <v>429.85373727514133</v>
      </c>
      <c r="DI5">
        <f t="shared" si="13"/>
        <v>653.57066542341227</v>
      </c>
      <c r="DK5">
        <f t="shared" si="14"/>
        <v>182.22985539059448</v>
      </c>
      <c r="DL5">
        <f t="shared" si="15"/>
        <v>264.93163118819365</v>
      </c>
      <c r="DM5">
        <f t="shared" si="48"/>
        <v>0.12551817540777269</v>
      </c>
      <c r="DN5">
        <f t="shared" si="16"/>
        <v>2.2378863006045928</v>
      </c>
      <c r="DO5">
        <f t="shared" si="17"/>
        <v>14.895378804091461</v>
      </c>
      <c r="DP5">
        <f t="shared" si="18"/>
        <v>3.2535111590912673</v>
      </c>
      <c r="DQ5">
        <f t="shared" si="19"/>
        <v>11.161173778455733</v>
      </c>
      <c r="DR5">
        <f t="shared" si="49"/>
        <v>5.4913974596958601</v>
      </c>
      <c r="DS5">
        <f t="shared" si="21"/>
        <v>38.258421575323403</v>
      </c>
      <c r="DT5">
        <f t="shared" ref="DT5:DT54" si="61">DR5/CW5</f>
        <v>0.12551817540777269</v>
      </c>
      <c r="DV5" s="1">
        <v>1658</v>
      </c>
      <c r="DW5" s="1">
        <v>660.52279999999996</v>
      </c>
      <c r="DX5" s="1">
        <v>4637</v>
      </c>
      <c r="DY5" s="1">
        <v>636.64359999999999</v>
      </c>
      <c r="EA5" s="1">
        <v>6575</v>
      </c>
      <c r="EB5" s="1">
        <v>10764</v>
      </c>
      <c r="ED5">
        <f t="shared" si="50"/>
        <v>0.86854787062096073</v>
      </c>
      <c r="EE5">
        <f t="shared" si="51"/>
        <v>2.341288295002133</v>
      </c>
      <c r="EG5" s="1">
        <v>352024</v>
      </c>
      <c r="EH5" s="1">
        <v>262260</v>
      </c>
      <c r="EI5" s="1">
        <v>140847</v>
      </c>
      <c r="EJ5" s="1">
        <v>56073</v>
      </c>
      <c r="EL5">
        <f t="shared" ref="EL5:EL54" si="62">EG5*$N$5/10^6</f>
        <v>23.265503076651964</v>
      </c>
      <c r="EM5">
        <f t="shared" ref="EM5:EM54" si="63">EH5*$N$5/10^6</f>
        <v>17.332939904332498</v>
      </c>
      <c r="EN5">
        <f t="shared" ref="EN5:EN54" si="64">EI5*$N$5/10^6</f>
        <v>9.3086730218314635</v>
      </c>
      <c r="EO5">
        <f t="shared" ref="EO5:EO54" si="65">EJ5*$N$5/10^6</f>
        <v>3.7059023078457876</v>
      </c>
      <c r="EQ5" s="1">
        <v>24425</v>
      </c>
      <c r="ER5" s="1">
        <v>23175</v>
      </c>
      <c r="ES5" s="1">
        <v>91</v>
      </c>
      <c r="ET5" s="1">
        <v>415.12110000000001</v>
      </c>
      <c r="EU5" s="1">
        <v>160</v>
      </c>
      <c r="EV5" s="1">
        <v>465.5976</v>
      </c>
      <c r="EX5" s="1">
        <v>0.25929279999999999</v>
      </c>
      <c r="EY5" s="1">
        <v>0.15958149999999999</v>
      </c>
      <c r="EZ5" s="1">
        <v>0.52844950000000002</v>
      </c>
      <c r="FA5" s="1">
        <v>0.41965190000000002</v>
      </c>
      <c r="FB5" s="1">
        <v>3.2355099999999998E-2</v>
      </c>
      <c r="FC5" s="1">
        <v>1.3718599999999999E-2</v>
      </c>
      <c r="FF5">
        <v>6009</v>
      </c>
      <c r="FG5">
        <v>9470</v>
      </c>
      <c r="FI5">
        <f t="shared" si="52"/>
        <v>1.5143950740555833E-2</v>
      </c>
      <c r="FJ5">
        <f t="shared" si="53"/>
        <v>1.6895459345300949E-2</v>
      </c>
    </row>
    <row r="6" spans="1:166" x14ac:dyDescent="0.25">
      <c r="A6">
        <v>2022</v>
      </c>
      <c r="B6" s="1">
        <v>8207</v>
      </c>
      <c r="C6" s="1">
        <v>11703</v>
      </c>
      <c r="D6" s="1">
        <v>26557</v>
      </c>
      <c r="E6" s="1">
        <v>23901</v>
      </c>
      <c r="F6" s="1">
        <v>2641</v>
      </c>
      <c r="G6" s="1">
        <v>3564</v>
      </c>
      <c r="H6" s="1">
        <v>26341</v>
      </c>
      <c r="I6" s="1">
        <v>24609</v>
      </c>
      <c r="J6" s="1">
        <v>23633</v>
      </c>
      <c r="K6" s="1">
        <v>22278</v>
      </c>
      <c r="L6" s="1">
        <v>1027784</v>
      </c>
      <c r="P6">
        <v>2022</v>
      </c>
      <c r="Q6">
        <f t="shared" si="0"/>
        <v>542.40615341591104</v>
      </c>
      <c r="R6">
        <f t="shared" si="1"/>
        <v>773.45914626860088</v>
      </c>
      <c r="S6">
        <f t="shared" si="2"/>
        <v>1755.1700032004812</v>
      </c>
      <c r="T6">
        <f t="shared" si="3"/>
        <v>1579.6331756785294</v>
      </c>
      <c r="U6">
        <f t="shared" si="23"/>
        <v>4650.6684785635225</v>
      </c>
      <c r="W6">
        <f t="shared" si="24"/>
        <v>1561.9208753111034</v>
      </c>
      <c r="X6">
        <f t="shared" si="25"/>
        <v>1472.3680133787823</v>
      </c>
      <c r="Z6">
        <f t="shared" si="26"/>
        <v>193.24912788937786</v>
      </c>
      <c r="AA6">
        <f t="shared" si="27"/>
        <v>107.26516229974709</v>
      </c>
      <c r="AB6">
        <f t="shared" si="28"/>
        <v>0.11010279775577062</v>
      </c>
      <c r="AC6">
        <f t="shared" si="29"/>
        <v>6.790510857286311E-2</v>
      </c>
      <c r="AE6" s="1">
        <v>41699</v>
      </c>
      <c r="AF6" s="1">
        <v>2863</v>
      </c>
      <c r="AG6" s="1">
        <v>4368</v>
      </c>
      <c r="AH6" s="1">
        <v>1528</v>
      </c>
      <c r="AI6" s="1">
        <v>42174</v>
      </c>
      <c r="AJ6" s="1">
        <v>2916</v>
      </c>
      <c r="AK6" s="1">
        <v>4373</v>
      </c>
      <c r="AL6" s="1">
        <v>1487</v>
      </c>
      <c r="AM6" s="1">
        <v>38042</v>
      </c>
      <c r="AN6" s="1">
        <v>2602</v>
      </c>
      <c r="AO6" s="1">
        <v>3895</v>
      </c>
      <c r="AP6" s="1">
        <v>1372</v>
      </c>
      <c r="AR6" s="1">
        <v>15.62847</v>
      </c>
      <c r="AS6" s="1">
        <v>15.556570000000001</v>
      </c>
      <c r="AT6" s="1">
        <v>16.89329</v>
      </c>
      <c r="AU6" s="1">
        <v>18.088730000000002</v>
      </c>
      <c r="AW6">
        <f t="shared" si="54"/>
        <v>3657</v>
      </c>
      <c r="AX6">
        <f t="shared" si="30"/>
        <v>261</v>
      </c>
      <c r="AY6">
        <f t="shared" si="31"/>
        <v>473</v>
      </c>
      <c r="AZ6">
        <f t="shared" si="32"/>
        <v>156</v>
      </c>
      <c r="BB6">
        <f t="shared" si="55"/>
        <v>8.7699944842801983E-2</v>
      </c>
      <c r="BC6">
        <f t="shared" si="56"/>
        <v>9.1163115612993367E-2</v>
      </c>
      <c r="BD6">
        <f t="shared" si="57"/>
        <v>0.10828754578754579</v>
      </c>
      <c r="BE6">
        <f t="shared" si="58"/>
        <v>0.10209424083769633</v>
      </c>
      <c r="BF6">
        <f t="shared" si="33"/>
        <v>9.0114550715446509E-2</v>
      </c>
      <c r="BH6">
        <f t="shared" si="34"/>
        <v>2272.9695416326585</v>
      </c>
      <c r="BI6">
        <f t="shared" si="5"/>
        <v>156.43492782693514</v>
      </c>
      <c r="BJ6">
        <f t="shared" si="5"/>
        <v>254.7569693664893</v>
      </c>
      <c r="BK6">
        <f t="shared" si="5"/>
        <v>92.758005941301562</v>
      </c>
      <c r="BL6">
        <f t="shared" si="35"/>
        <v>2776.9194447673844</v>
      </c>
      <c r="BN6">
        <f t="shared" si="6"/>
        <v>174.54546742676021</v>
      </c>
      <c r="BO6">
        <f t="shared" si="7"/>
        <v>235.54715861755901</v>
      </c>
      <c r="BP6">
        <f t="shared" si="8"/>
        <v>1740.8944178297202</v>
      </c>
      <c r="BQ6">
        <f t="shared" si="9"/>
        <v>1626.4253721715797</v>
      </c>
      <c r="BR6">
        <f t="shared" si="36"/>
        <v>3777.4124160456195</v>
      </c>
      <c r="BT6" s="1">
        <v>57.530009999999997</v>
      </c>
      <c r="BU6" s="1">
        <v>49.318460000000002</v>
      </c>
      <c r="BV6" s="1">
        <v>16.707740000000001</v>
      </c>
      <c r="BW6" s="1">
        <v>14.838139999999999</v>
      </c>
      <c r="BY6">
        <f t="shared" si="37"/>
        <v>523.95647260000544</v>
      </c>
      <c r="BZ6">
        <f t="shared" si="38"/>
        <v>606.14923496054473</v>
      </c>
      <c r="CA6">
        <f t="shared" si="39"/>
        <v>1517.6873896465727</v>
      </c>
      <c r="CB6">
        <f t="shared" si="40"/>
        <v>1259.2321103660527</v>
      </c>
      <c r="CC6">
        <f t="shared" si="41"/>
        <v>3907.0252075731751</v>
      </c>
      <c r="CD6" s="4">
        <f t="shared" si="42"/>
        <v>5.5245241128432099E-5</v>
      </c>
      <c r="CF6">
        <f t="shared" si="10"/>
        <v>168.47188517241483</v>
      </c>
      <c r="CG6">
        <f t="shared" si="11"/>
        <v>83.048222809708051</v>
      </c>
      <c r="CI6" s="3">
        <v>1.7231949687110983</v>
      </c>
      <c r="CJ6" s="3">
        <v>5.6903418536291106</v>
      </c>
      <c r="CK6" s="3">
        <v>10.036409874522789</v>
      </c>
      <c r="CL6" s="3">
        <f>CP6*(1+CK6/100)*(1+CK7/100)</f>
        <v>12.806993356537696</v>
      </c>
      <c r="CM6" s="3">
        <f>CO6*(1+CK6/100)*(1+CK7/100)</f>
        <v>13.84225439989088</v>
      </c>
      <c r="CN6" s="3">
        <f>2505981*(1+CK6/100)*(1+CK7/100)</f>
        <v>2914993.825486802</v>
      </c>
      <c r="CO6" s="3">
        <v>11.9</v>
      </c>
      <c r="CP6" s="3">
        <v>11.01</v>
      </c>
      <c r="CQ6" s="3">
        <f t="shared" si="43"/>
        <v>0.92521008403361338</v>
      </c>
      <c r="CS6">
        <f t="shared" si="59"/>
        <v>6.710307063703195</v>
      </c>
      <c r="CT6">
        <f t="shared" si="44"/>
        <v>7.7629492252101029</v>
      </c>
      <c r="CU6">
        <f t="shared" si="45"/>
        <v>19.437012316504692</v>
      </c>
      <c r="CV6">
        <f t="shared" si="46"/>
        <v>16.126977271796978</v>
      </c>
      <c r="CW6">
        <f t="shared" si="47"/>
        <v>50.037245877214971</v>
      </c>
      <c r="CX6">
        <f t="shared" si="60"/>
        <v>1.7165472338130521E-2</v>
      </c>
      <c r="CZ6" s="1">
        <v>0</v>
      </c>
      <c r="DA6" s="1">
        <v>0</v>
      </c>
      <c r="DB6" s="1">
        <v>6958</v>
      </c>
      <c r="DC6" s="1">
        <v>9773</v>
      </c>
      <c r="DE6" s="1">
        <v>8.1384840000000001</v>
      </c>
      <c r="DF6" s="1">
        <v>8.1035869999999992</v>
      </c>
      <c r="DH6">
        <f t="shared" si="12"/>
        <v>459.85890282294491</v>
      </c>
      <c r="DI6">
        <f t="shared" si="13"/>
        <v>645.90414735392937</v>
      </c>
      <c r="DK6">
        <f t="shared" si="14"/>
        <v>195.28113806181204</v>
      </c>
      <c r="DL6">
        <f t="shared" si="15"/>
        <v>273.10997142846742</v>
      </c>
      <c r="DM6">
        <f t="shared" si="48"/>
        <v>0.11988433260742071</v>
      </c>
      <c r="DN6">
        <f t="shared" si="16"/>
        <v>2.5009642378147467</v>
      </c>
      <c r="DO6">
        <f t="shared" si="17"/>
        <v>16.936048078689947</v>
      </c>
      <c r="DP6">
        <f t="shared" si="18"/>
        <v>3.4977175896885822</v>
      </c>
      <c r="DQ6">
        <f t="shared" si="19"/>
        <v>12.629259682108396</v>
      </c>
      <c r="DR6">
        <f t="shared" si="49"/>
        <v>5.9986818275033293</v>
      </c>
      <c r="DS6">
        <f t="shared" si="21"/>
        <v>44.038564049711638</v>
      </c>
      <c r="DT6">
        <f t="shared" si="61"/>
        <v>0.11988433260742069</v>
      </c>
      <c r="DV6" s="1">
        <v>2022</v>
      </c>
      <c r="DW6" s="1">
        <v>624.24710000000005</v>
      </c>
      <c r="DX6" s="1">
        <v>5270</v>
      </c>
      <c r="DY6" s="1">
        <v>610.03380000000004</v>
      </c>
      <c r="EA6" s="1">
        <v>8184</v>
      </c>
      <c r="EB6" s="1">
        <v>11703</v>
      </c>
      <c r="ED6">
        <f t="shared" si="50"/>
        <v>1.0010576876615085</v>
      </c>
      <c r="EE6">
        <f t="shared" si="51"/>
        <v>2.5496815080169792</v>
      </c>
      <c r="EG6" s="1">
        <v>355090</v>
      </c>
      <c r="EH6" s="1">
        <v>262688</v>
      </c>
      <c r="EI6" s="1">
        <v>142957</v>
      </c>
      <c r="EJ6" s="1">
        <v>56851</v>
      </c>
      <c r="EL6">
        <f t="shared" si="62"/>
        <v>23.468137080109155</v>
      </c>
      <c r="EM6">
        <f t="shared" si="63"/>
        <v>17.361226712381971</v>
      </c>
      <c r="EN6">
        <f t="shared" si="64"/>
        <v>9.4481243418884358</v>
      </c>
      <c r="EO6">
        <f t="shared" si="65"/>
        <v>3.7573208514497325</v>
      </c>
      <c r="EQ6" s="1">
        <v>26557</v>
      </c>
      <c r="ER6" s="1">
        <v>23901</v>
      </c>
      <c r="ES6" s="1">
        <v>89</v>
      </c>
      <c r="ET6" s="1">
        <v>473.01650000000001</v>
      </c>
      <c r="EU6" s="1">
        <v>122</v>
      </c>
      <c r="EV6" s="1">
        <v>613.24829999999997</v>
      </c>
      <c r="EX6" s="1">
        <v>0.2423535</v>
      </c>
      <c r="EY6" s="1">
        <v>0.16829359999999999</v>
      </c>
      <c r="EZ6" s="1">
        <v>0.51673000000000002</v>
      </c>
      <c r="FA6" s="1">
        <v>0.41463749999999999</v>
      </c>
      <c r="FB6" s="1">
        <v>3.02615E-2</v>
      </c>
      <c r="FC6" s="1">
        <v>1.17599E-2</v>
      </c>
      <c r="FF6">
        <v>6335</v>
      </c>
      <c r="FG6">
        <v>9270</v>
      </c>
      <c r="FI6">
        <f t="shared" si="52"/>
        <v>1.4048934490923442E-2</v>
      </c>
      <c r="FJ6">
        <f t="shared" si="53"/>
        <v>1.3160733549083063E-2</v>
      </c>
    </row>
    <row r="7" spans="1:166" x14ac:dyDescent="0.25">
      <c r="A7">
        <v>2023</v>
      </c>
      <c r="B7" s="1">
        <v>9584</v>
      </c>
      <c r="C7" s="1">
        <v>12887</v>
      </c>
      <c r="D7" s="1">
        <v>27931</v>
      </c>
      <c r="E7" s="1">
        <v>25224</v>
      </c>
      <c r="F7" s="1">
        <v>3055</v>
      </c>
      <c r="G7" s="1">
        <v>3940</v>
      </c>
      <c r="H7" s="1">
        <v>27807</v>
      </c>
      <c r="I7" s="1">
        <v>26091</v>
      </c>
      <c r="J7" s="1">
        <v>25156</v>
      </c>
      <c r="K7" s="1">
        <v>23828</v>
      </c>
      <c r="L7" s="1">
        <v>1035513</v>
      </c>
      <c r="P7">
        <v>2023</v>
      </c>
      <c r="Q7">
        <f t="shared" si="0"/>
        <v>633.41301015451336</v>
      </c>
      <c r="R7">
        <f t="shared" si="1"/>
        <v>851.71050311573595</v>
      </c>
      <c r="S7">
        <f t="shared" si="2"/>
        <v>1845.9785879200454</v>
      </c>
      <c r="T7">
        <f t="shared" si="3"/>
        <v>1667.0711360744413</v>
      </c>
      <c r="U7">
        <f t="shared" si="23"/>
        <v>4998.1732372647366</v>
      </c>
      <c r="W7">
        <f t="shared" si="24"/>
        <v>1662.5769703095721</v>
      </c>
      <c r="X7">
        <f t="shared" si="25"/>
        <v>1574.808556548596</v>
      </c>
      <c r="Z7">
        <f t="shared" si="26"/>
        <v>183.40161761047329</v>
      </c>
      <c r="AA7">
        <f t="shared" si="27"/>
        <v>92.26257952584524</v>
      </c>
      <c r="AB7">
        <f t="shared" si="28"/>
        <v>9.935197450861058E-2</v>
      </c>
      <c r="AC7">
        <f t="shared" si="29"/>
        <v>5.5344116714240416E-2</v>
      </c>
      <c r="AE7" s="1">
        <v>44005</v>
      </c>
      <c r="AF7" s="1">
        <v>3021</v>
      </c>
      <c r="AG7" s="1">
        <v>4567</v>
      </c>
      <c r="AH7" s="1">
        <v>1562</v>
      </c>
      <c r="AI7" s="1">
        <v>44694</v>
      </c>
      <c r="AJ7" s="1">
        <v>3039</v>
      </c>
      <c r="AK7" s="1">
        <v>4627</v>
      </c>
      <c r="AL7" s="1">
        <v>1538</v>
      </c>
      <c r="AM7" s="1">
        <v>40631</v>
      </c>
      <c r="AN7" s="1">
        <v>2767</v>
      </c>
      <c r="AO7" s="1">
        <v>4168</v>
      </c>
      <c r="AP7" s="1">
        <v>1418</v>
      </c>
      <c r="AR7" s="1">
        <v>15.760960000000001</v>
      </c>
      <c r="AS7" s="1">
        <v>16.752400000000002</v>
      </c>
      <c r="AT7" s="1">
        <v>16.568909999999999</v>
      </c>
      <c r="AU7" s="1">
        <v>18.58943</v>
      </c>
      <c r="AW7">
        <f t="shared" si="54"/>
        <v>3374</v>
      </c>
      <c r="AX7">
        <f t="shared" si="30"/>
        <v>254</v>
      </c>
      <c r="AY7">
        <f t="shared" si="31"/>
        <v>399</v>
      </c>
      <c r="AZ7">
        <f t="shared" si="32"/>
        <v>144</v>
      </c>
      <c r="BB7">
        <f t="shared" si="55"/>
        <v>7.6673105328939894E-2</v>
      </c>
      <c r="BC7">
        <f t="shared" si="56"/>
        <v>8.407811982787157E-2</v>
      </c>
      <c r="BD7">
        <f t="shared" si="57"/>
        <v>8.7365885701773588E-2</v>
      </c>
      <c r="BE7">
        <f t="shared" si="58"/>
        <v>9.2189500640204869E-2</v>
      </c>
      <c r="BF7">
        <f t="shared" si="33"/>
        <v>7.8468629479823165E-2</v>
      </c>
      <c r="BH7">
        <f t="shared" si="34"/>
        <v>2429.2054705157102</v>
      </c>
      <c r="BI7">
        <f t="shared" si="5"/>
        <v>175.56587012311081</v>
      </c>
      <c r="BJ7">
        <f t="shared" si="5"/>
        <v>264.37829497035221</v>
      </c>
      <c r="BK7">
        <f t="shared" si="5"/>
        <v>98.594971961360301</v>
      </c>
      <c r="BL7">
        <f t="shared" si="35"/>
        <v>2967.7446075705338</v>
      </c>
      <c r="BN7">
        <f t="shared" si="6"/>
        <v>201.9070060540524</v>
      </c>
      <c r="BO7">
        <f t="shared" si="7"/>
        <v>260.39725167036545</v>
      </c>
      <c r="BP7">
        <f t="shared" si="8"/>
        <v>1837.78334446646</v>
      </c>
      <c r="BQ7">
        <f t="shared" si="9"/>
        <v>1724.3717495765241</v>
      </c>
      <c r="BR7">
        <f t="shared" si="36"/>
        <v>4024.459351767402</v>
      </c>
      <c r="BT7" s="1">
        <v>56.99877</v>
      </c>
      <c r="BU7" s="1">
        <v>50.13937</v>
      </c>
      <c r="BV7" s="1">
        <v>16.795780000000001</v>
      </c>
      <c r="BW7" s="1">
        <v>15.08358</v>
      </c>
      <c r="BY7">
        <f t="shared" si="37"/>
        <v>600.49453250772262</v>
      </c>
      <c r="BZ7">
        <f t="shared" si="38"/>
        <v>681.25147181908915</v>
      </c>
      <c r="CA7">
        <f t="shared" si="39"/>
        <v>1610.5962116811691</v>
      </c>
      <c r="CB7">
        <f t="shared" si="40"/>
        <v>1357.1489493418421</v>
      </c>
      <c r="CC7">
        <f t="shared" si="41"/>
        <v>4249.4911653498229</v>
      </c>
      <c r="CD7" s="4">
        <f t="shared" si="42"/>
        <v>5.5345247710647527E-4</v>
      </c>
      <c r="CF7">
        <f t="shared" si="10"/>
        <v>160.72947414015346</v>
      </c>
      <c r="CG7">
        <f t="shared" si="11"/>
        <v>72.614308891234998</v>
      </c>
      <c r="CI7">
        <v>0.19807527338211628</v>
      </c>
      <c r="CJ7">
        <v>6.4741804974041584</v>
      </c>
      <c r="CK7">
        <v>5.7117963753504197</v>
      </c>
      <c r="CL7">
        <f>CP7*(1+CK7/100)</f>
        <v>12.569132589029165</v>
      </c>
      <c r="CM7">
        <f>CO7*(1+CK7/100)</f>
        <v>13.583965834232529</v>
      </c>
      <c r="CN7">
        <f>2687186*(1+CK7/100)</f>
        <v>2840672.592546924</v>
      </c>
      <c r="CO7">
        <v>12.85</v>
      </c>
      <c r="CP7">
        <v>11.89</v>
      </c>
      <c r="CQ7">
        <f t="shared" si="43"/>
        <v>0.92529182879377436</v>
      </c>
      <c r="CS7">
        <f t="shared" si="59"/>
        <v>7.547695398076649</v>
      </c>
      <c r="CT7">
        <f t="shared" si="44"/>
        <v>8.5627400757653973</v>
      </c>
      <c r="CU7">
        <f t="shared" si="45"/>
        <v>20.243797332008697</v>
      </c>
      <c r="CV7">
        <f t="shared" si="46"/>
        <v>17.05818508733924</v>
      </c>
      <c r="CW7">
        <f t="shared" si="47"/>
        <v>53.412417893189982</v>
      </c>
      <c r="CX7">
        <f t="shared" si="60"/>
        <v>1.8802736377760747E-2</v>
      </c>
      <c r="CZ7" s="1">
        <v>0</v>
      </c>
      <c r="DA7" s="1">
        <v>0</v>
      </c>
      <c r="DB7" s="1">
        <v>7203</v>
      </c>
      <c r="DC7" s="1">
        <v>9877</v>
      </c>
      <c r="DE7" s="1">
        <v>8.2186070000000004</v>
      </c>
      <c r="DF7" s="1">
        <v>8.0988369999999996</v>
      </c>
      <c r="DH7">
        <f t="shared" si="12"/>
        <v>476.05111771107676</v>
      </c>
      <c r="DI7">
        <f t="shared" si="13"/>
        <v>652.77757734725878</v>
      </c>
      <c r="DK7">
        <f t="shared" si="14"/>
        <v>204.14746313144192</v>
      </c>
      <c r="DL7">
        <f t="shared" si="15"/>
        <v>275.85449877264602</v>
      </c>
      <c r="DM7">
        <f t="shared" si="48"/>
        <v>0.11295516174218793</v>
      </c>
      <c r="DN7">
        <f t="shared" si="16"/>
        <v>2.5659565318130371</v>
      </c>
      <c r="DO7">
        <f t="shared" si="17"/>
        <v>17.677840800195661</v>
      </c>
      <c r="DP7">
        <f t="shared" si="18"/>
        <v>3.4672517703535712</v>
      </c>
      <c r="DQ7">
        <f t="shared" si="19"/>
        <v>13.590933316985669</v>
      </c>
      <c r="DR7">
        <f t="shared" si="49"/>
        <v>6.0332083021666083</v>
      </c>
      <c r="DS7">
        <f t="shared" si="21"/>
        <v>47.379209591023375</v>
      </c>
      <c r="DT7">
        <f t="shared" si="61"/>
        <v>0.11295516174218795</v>
      </c>
      <c r="DV7" s="1">
        <v>2259</v>
      </c>
      <c r="DW7" s="1">
        <v>616.14620000000002</v>
      </c>
      <c r="DX7" s="1">
        <v>5993</v>
      </c>
      <c r="DY7" s="1">
        <v>635.89469999999994</v>
      </c>
      <c r="EA7" s="1">
        <v>9569</v>
      </c>
      <c r="EB7" s="1">
        <v>12887</v>
      </c>
      <c r="ED7">
        <f t="shared" si="50"/>
        <v>1.1038788837107443</v>
      </c>
      <c r="EE7">
        <f t="shared" si="51"/>
        <v>3.0223927820250363</v>
      </c>
      <c r="EG7" s="1">
        <v>359471</v>
      </c>
      <c r="EH7" s="1">
        <v>262180</v>
      </c>
      <c r="EI7" s="1">
        <v>144690</v>
      </c>
      <c r="EJ7" s="1">
        <v>58225</v>
      </c>
      <c r="EL7">
        <f t="shared" si="62"/>
        <v>23.757680318578156</v>
      </c>
      <c r="EM7">
        <f t="shared" si="63"/>
        <v>17.327652650491476</v>
      </c>
      <c r="EN7">
        <f t="shared" si="64"/>
        <v>9.5626594782195884</v>
      </c>
      <c r="EO7">
        <f t="shared" si="65"/>
        <v>3.8481294361692968</v>
      </c>
      <c r="EQ7" s="1">
        <v>27931</v>
      </c>
      <c r="ER7" s="1">
        <v>25224</v>
      </c>
      <c r="ES7" s="1">
        <v>112</v>
      </c>
      <c r="ET7" s="1">
        <v>506.34300000000002</v>
      </c>
      <c r="EU7" s="1">
        <v>82</v>
      </c>
      <c r="EV7" s="1">
        <v>559.39189999999996</v>
      </c>
      <c r="EX7" s="1">
        <v>0.23412549999999999</v>
      </c>
      <c r="EY7" s="1">
        <v>0.1616812</v>
      </c>
      <c r="EZ7" s="1">
        <v>0.47586630000000002</v>
      </c>
      <c r="FA7" s="1">
        <v>0.38596209999999997</v>
      </c>
      <c r="FB7" s="1">
        <v>2.7941299999999999E-2</v>
      </c>
      <c r="FC7" s="1">
        <v>5.7821000000000001E-3</v>
      </c>
      <c r="FF7">
        <v>6494</v>
      </c>
      <c r="FG7">
        <v>9305</v>
      </c>
      <c r="FI7">
        <f t="shared" si="52"/>
        <v>1.7246689251616876E-2</v>
      </c>
      <c r="FJ7">
        <f t="shared" si="53"/>
        <v>8.8124664159054279E-3</v>
      </c>
    </row>
    <row r="8" spans="1:166" x14ac:dyDescent="0.25">
      <c r="A8">
        <v>2024</v>
      </c>
      <c r="B8" s="1">
        <v>10798</v>
      </c>
      <c r="C8" s="1">
        <v>13999</v>
      </c>
      <c r="D8" s="1">
        <v>29775</v>
      </c>
      <c r="E8" s="1">
        <v>26869</v>
      </c>
      <c r="F8" s="1">
        <v>3450</v>
      </c>
      <c r="G8" s="1">
        <v>4159</v>
      </c>
      <c r="H8" s="1">
        <v>29699</v>
      </c>
      <c r="I8" s="1">
        <v>27849</v>
      </c>
      <c r="J8" s="1">
        <v>27093</v>
      </c>
      <c r="K8" s="1">
        <v>25579</v>
      </c>
      <c r="L8" s="1">
        <v>1054929</v>
      </c>
      <c r="P8">
        <v>2024</v>
      </c>
      <c r="Q8">
        <f t="shared" si="0"/>
        <v>713.64708719203202</v>
      </c>
      <c r="R8">
        <f t="shared" si="1"/>
        <v>925.20333150595081</v>
      </c>
      <c r="S8">
        <f t="shared" si="2"/>
        <v>1967.8497889556172</v>
      </c>
      <c r="T8">
        <f t="shared" si="3"/>
        <v>1775.7902931804695</v>
      </c>
      <c r="U8">
        <f t="shared" si="23"/>
        <v>5382.4905008340693</v>
      </c>
      <c r="W8">
        <f t="shared" si="24"/>
        <v>1790.594603935333</v>
      </c>
      <c r="X8">
        <f t="shared" si="25"/>
        <v>1690.5333249939792</v>
      </c>
      <c r="Z8">
        <f t="shared" si="26"/>
        <v>177.25518502028422</v>
      </c>
      <c r="AA8">
        <f t="shared" si="27"/>
        <v>85.256968186490212</v>
      </c>
      <c r="AB8">
        <f t="shared" si="28"/>
        <v>9.0075566750629679E-2</v>
      </c>
      <c r="AC8">
        <f t="shared" si="29"/>
        <v>4.8010718672075625E-2</v>
      </c>
      <c r="AE8" s="1">
        <v>47140</v>
      </c>
      <c r="AF8" s="1">
        <v>3098</v>
      </c>
      <c r="AG8" s="1">
        <v>4762</v>
      </c>
      <c r="AH8" s="1">
        <v>1644</v>
      </c>
      <c r="AI8" s="1">
        <v>48012</v>
      </c>
      <c r="AJ8" s="1">
        <v>3125</v>
      </c>
      <c r="AK8" s="1">
        <v>4798</v>
      </c>
      <c r="AL8" s="1">
        <v>1613</v>
      </c>
      <c r="AM8" s="1">
        <v>43930</v>
      </c>
      <c r="AN8" s="1">
        <v>2874</v>
      </c>
      <c r="AO8" s="1">
        <v>4373</v>
      </c>
      <c r="AP8" s="1">
        <v>1495</v>
      </c>
      <c r="AR8" s="1">
        <v>15.99424</v>
      </c>
      <c r="AS8" s="1">
        <v>16.607839999999999</v>
      </c>
      <c r="AT8" s="1">
        <v>17.05517</v>
      </c>
      <c r="AU8" s="1">
        <v>17.670380000000002</v>
      </c>
      <c r="AW8">
        <f t="shared" si="54"/>
        <v>3210</v>
      </c>
      <c r="AX8">
        <f t="shared" si="30"/>
        <v>224</v>
      </c>
      <c r="AY8">
        <f t="shared" si="31"/>
        <v>389</v>
      </c>
      <c r="AZ8">
        <f t="shared" si="32"/>
        <v>149</v>
      </c>
      <c r="BB8">
        <f t="shared" si="55"/>
        <v>6.8095036062791686E-2</v>
      </c>
      <c r="BC8">
        <f t="shared" si="56"/>
        <v>7.2304712717882511E-2</v>
      </c>
      <c r="BD8">
        <f t="shared" si="57"/>
        <v>8.168836623267535E-2</v>
      </c>
      <c r="BE8">
        <f t="shared" si="58"/>
        <v>9.0632603406326034E-2</v>
      </c>
      <c r="BF8">
        <f t="shared" si="33"/>
        <v>7.0122166513664291E-2</v>
      </c>
      <c r="BH8">
        <f t="shared" si="34"/>
        <v>2648.1694120965572</v>
      </c>
      <c r="BI8">
        <f t="shared" si="5"/>
        <v>178.97630298440555</v>
      </c>
      <c r="BJ8">
        <f t="shared" si="5"/>
        <v>282.19457161691093</v>
      </c>
      <c r="BK8">
        <f t="shared" si="5"/>
        <v>98.290742420809693</v>
      </c>
      <c r="BL8">
        <f t="shared" si="35"/>
        <v>3207.6310291186837</v>
      </c>
      <c r="BN8">
        <f t="shared" si="6"/>
        <v>228.01282189410173</v>
      </c>
      <c r="BO8">
        <f t="shared" si="7"/>
        <v>274.87110906016494</v>
      </c>
      <c r="BP8">
        <f t="shared" si="8"/>
        <v>1962.8268978066455</v>
      </c>
      <c r="BQ8">
        <f t="shared" si="9"/>
        <v>1840.5591527329971</v>
      </c>
      <c r="BR8">
        <f t="shared" si="36"/>
        <v>4306.2699814939097</v>
      </c>
      <c r="BT8" s="1">
        <v>58.063040000000001</v>
      </c>
      <c r="BU8" s="1">
        <v>49.529870000000003</v>
      </c>
      <c r="BV8" s="1">
        <v>17.044060000000002</v>
      </c>
      <c r="BW8" s="1">
        <v>15.2234</v>
      </c>
      <c r="BY8">
        <f t="shared" si="37"/>
        <v>690.79824324633239</v>
      </c>
      <c r="BZ8">
        <f t="shared" si="38"/>
        <v>710.37630593274866</v>
      </c>
      <c r="CA8">
        <f t="shared" si="39"/>
        <v>1745.6100745188614</v>
      </c>
      <c r="CB8">
        <f t="shared" si="40"/>
        <v>1462.0210410196555</v>
      </c>
      <c r="CC8">
        <f t="shared" si="41"/>
        <v>4608.8056647175981</v>
      </c>
      <c r="CD8" s="4">
        <f t="shared" si="42"/>
        <v>8.6419833223772002E-5</v>
      </c>
      <c r="CF8">
        <f t="shared" si="10"/>
        <v>157.6391871732915</v>
      </c>
      <c r="CG8">
        <f t="shared" si="11"/>
        <v>67.722616356614438</v>
      </c>
      <c r="CI8">
        <v>1.1603364053452054</v>
      </c>
      <c r="CJ8">
        <v>3.062942648929079</v>
      </c>
      <c r="CK8">
        <v>1.55004776763632</v>
      </c>
      <c r="CL8">
        <f>CL7*(1+CJ7/100)/(1+CK7/100)</f>
        <v>12.659780061141355</v>
      </c>
      <c r="CM8">
        <f>CM7*(1+CJ7/100)/(1+CK7/100)</f>
        <v>13.681932193916435</v>
      </c>
      <c r="CN8">
        <f>CN7*(1+CI7/100)</f>
        <v>2846299.2625505021</v>
      </c>
      <c r="CS8">
        <f t="shared" si="59"/>
        <v>8.745353826121395</v>
      </c>
      <c r="CT8">
        <f t="shared" si="44"/>
        <v>8.9932077937546619</v>
      </c>
      <c r="CU8">
        <f t="shared" si="45"/>
        <v>22.099039615921356</v>
      </c>
      <c r="CV8">
        <f t="shared" si="46"/>
        <v>18.508864824069761</v>
      </c>
      <c r="CW8">
        <f t="shared" si="47"/>
        <v>58.346466059867176</v>
      </c>
      <c r="CX8">
        <f t="shared" si="60"/>
        <v>2.0499062353543342E-2</v>
      </c>
      <c r="CZ8" s="1">
        <v>0</v>
      </c>
      <c r="DA8" s="1">
        <v>0</v>
      </c>
      <c r="DB8" s="1">
        <v>7674</v>
      </c>
      <c r="DC8" s="1">
        <v>10183</v>
      </c>
      <c r="DE8" s="1">
        <v>8.5330270000000006</v>
      </c>
      <c r="DF8" s="1">
        <v>8.2204309999999996</v>
      </c>
      <c r="DH8">
        <f t="shared" si="12"/>
        <v>507.17982470009758</v>
      </c>
      <c r="DI8">
        <f t="shared" si="13"/>
        <v>673.00132328917039</v>
      </c>
      <c r="DK8">
        <f t="shared" si="14"/>
        <v>225.81733288032049</v>
      </c>
      <c r="DL8">
        <f t="shared" si="15"/>
        <v>288.67069052898904</v>
      </c>
      <c r="DM8">
        <f t="shared" si="48"/>
        <v>0.1116315290418813</v>
      </c>
      <c r="DN8">
        <f t="shared" si="16"/>
        <v>2.8587977682584009</v>
      </c>
      <c r="DO8">
        <f t="shared" si="17"/>
        <v>19.240241847662954</v>
      </c>
      <c r="DP8">
        <f t="shared" si="18"/>
        <v>3.6545074521948018</v>
      </c>
      <c r="DQ8">
        <f t="shared" si="19"/>
        <v>14.85435737187496</v>
      </c>
      <c r="DR8">
        <f t="shared" si="49"/>
        <v>6.5133052204532031</v>
      </c>
      <c r="DS8">
        <f t="shared" si="21"/>
        <v>51.833160839413971</v>
      </c>
      <c r="DT8">
        <f t="shared" si="61"/>
        <v>0.11163152904188128</v>
      </c>
      <c r="DV8" s="1">
        <v>2465</v>
      </c>
      <c r="DW8" s="1">
        <v>683.41610000000003</v>
      </c>
      <c r="DX8" s="1">
        <v>6577</v>
      </c>
      <c r="DY8" s="1">
        <v>640.81179999999995</v>
      </c>
      <c r="EA8" s="1">
        <v>10777</v>
      </c>
      <c r="EB8" s="1">
        <v>13999</v>
      </c>
      <c r="ED8">
        <f t="shared" si="50"/>
        <v>1.3360525793045006</v>
      </c>
      <c r="EE8">
        <f t="shared" si="51"/>
        <v>3.3425642398677278</v>
      </c>
      <c r="EG8" s="1">
        <v>364091</v>
      </c>
      <c r="EH8" s="1">
        <v>264959</v>
      </c>
      <c r="EI8" s="1">
        <v>148576</v>
      </c>
      <c r="EJ8" s="1">
        <v>61188</v>
      </c>
      <c r="EL8">
        <f t="shared" si="62"/>
        <v>24.063019227897215</v>
      </c>
      <c r="EM8">
        <f t="shared" si="63"/>
        <v>17.511318630794001</v>
      </c>
      <c r="EN8">
        <f t="shared" si="64"/>
        <v>9.8194878335472637</v>
      </c>
      <c r="EO8">
        <f t="shared" si="65"/>
        <v>4.0439561003061737</v>
      </c>
      <c r="EQ8" s="1">
        <v>29775</v>
      </c>
      <c r="ER8" s="1">
        <v>26869</v>
      </c>
      <c r="ES8" s="1">
        <v>126</v>
      </c>
      <c r="ET8" s="1">
        <v>489.53680000000003</v>
      </c>
      <c r="EU8" s="1">
        <v>73</v>
      </c>
      <c r="EV8" s="1">
        <v>493.1003</v>
      </c>
      <c r="EX8" s="1">
        <v>0.24182100000000001</v>
      </c>
      <c r="EY8" s="1">
        <v>0.17270260000000001</v>
      </c>
      <c r="EZ8" s="1">
        <v>0.49210690000000001</v>
      </c>
      <c r="FA8" s="1">
        <v>0.41064460000000003</v>
      </c>
      <c r="FB8" s="1">
        <v>2.6592600000000001E-2</v>
      </c>
      <c r="FC8" s="1">
        <v>6.8065000000000001E-3</v>
      </c>
      <c r="FF8">
        <v>6915</v>
      </c>
      <c r="FG8">
        <v>9493</v>
      </c>
      <c r="FI8">
        <f t="shared" si="52"/>
        <v>1.8221258134490239E-2</v>
      </c>
      <c r="FJ8">
        <f t="shared" si="53"/>
        <v>7.6898767512904248E-3</v>
      </c>
    </row>
    <row r="9" spans="1:166" x14ac:dyDescent="0.25">
      <c r="A9">
        <v>2025</v>
      </c>
      <c r="B9" s="1">
        <v>10883</v>
      </c>
      <c r="C9" s="1">
        <v>14268</v>
      </c>
      <c r="D9" s="1">
        <v>30969</v>
      </c>
      <c r="E9" s="1">
        <v>28377</v>
      </c>
      <c r="F9" s="1">
        <v>3490</v>
      </c>
      <c r="G9" s="1">
        <v>4238</v>
      </c>
      <c r="H9" s="1">
        <v>31077</v>
      </c>
      <c r="I9" s="1">
        <v>29390</v>
      </c>
      <c r="J9" s="1">
        <v>28361</v>
      </c>
      <c r="K9" s="1">
        <v>27148</v>
      </c>
      <c r="L9" s="1">
        <v>1042076</v>
      </c>
      <c r="P9">
        <v>2025</v>
      </c>
      <c r="Q9">
        <f t="shared" si="0"/>
        <v>719.26479439811862</v>
      </c>
      <c r="R9">
        <f t="shared" si="1"/>
        <v>942.98172254638939</v>
      </c>
      <c r="S9">
        <f t="shared" si="2"/>
        <v>2046.7620525328803</v>
      </c>
      <c r="T9">
        <f t="shared" si="3"/>
        <v>1875.4550280837464</v>
      </c>
      <c r="U9">
        <f t="shared" si="23"/>
        <v>5584.4635975611345</v>
      </c>
      <c r="W9">
        <f t="shared" si="24"/>
        <v>1874.3975773155419</v>
      </c>
      <c r="X9">
        <f t="shared" si="25"/>
        <v>1794.229590951036</v>
      </c>
      <c r="Z9">
        <f t="shared" si="26"/>
        <v>172.36447521733839</v>
      </c>
      <c r="AA9">
        <f t="shared" si="27"/>
        <v>81.22543713271034</v>
      </c>
      <c r="AB9">
        <f t="shared" si="28"/>
        <v>8.4213245503568096E-2</v>
      </c>
      <c r="AC9">
        <f t="shared" si="29"/>
        <v>4.3309722662719756E-2</v>
      </c>
      <c r="AE9" s="1">
        <v>49467</v>
      </c>
      <c r="AF9" s="1">
        <v>3212</v>
      </c>
      <c r="AG9" s="1">
        <v>4944</v>
      </c>
      <c r="AH9" s="1">
        <v>1723</v>
      </c>
      <c r="AI9" s="1">
        <v>50513</v>
      </c>
      <c r="AJ9" s="1">
        <v>3224</v>
      </c>
      <c r="AK9" s="1">
        <v>5033</v>
      </c>
      <c r="AL9" s="1">
        <v>1697</v>
      </c>
      <c r="AM9" s="1">
        <v>46349</v>
      </c>
      <c r="AN9" s="1">
        <v>2984</v>
      </c>
      <c r="AO9" s="1">
        <v>4597</v>
      </c>
      <c r="AP9" s="1">
        <v>1579</v>
      </c>
      <c r="AR9" s="1">
        <v>15.79012</v>
      </c>
      <c r="AS9" s="1">
        <v>15.81657</v>
      </c>
      <c r="AT9" s="1">
        <v>16.288879999999999</v>
      </c>
      <c r="AU9" s="1">
        <v>18.64968</v>
      </c>
      <c r="AW9">
        <f t="shared" si="54"/>
        <v>3118</v>
      </c>
      <c r="AX9">
        <f t="shared" si="30"/>
        <v>228</v>
      </c>
      <c r="AY9">
        <f t="shared" si="31"/>
        <v>347</v>
      </c>
      <c r="AZ9">
        <f t="shared" si="32"/>
        <v>144</v>
      </c>
      <c r="BB9">
        <f t="shared" si="55"/>
        <v>6.3031920270079048E-2</v>
      </c>
      <c r="BC9">
        <f t="shared" si="56"/>
        <v>7.0983810709838113E-2</v>
      </c>
      <c r="BD9">
        <f t="shared" si="57"/>
        <v>7.0186084142394828E-2</v>
      </c>
      <c r="BE9">
        <f t="shared" si="58"/>
        <v>8.3575159605339525E-2</v>
      </c>
      <c r="BF9">
        <f t="shared" si="33"/>
        <v>6.4654736629258927E-2</v>
      </c>
      <c r="BH9">
        <f t="shared" si="34"/>
        <v>2750.558915973425</v>
      </c>
      <c r="BI9">
        <f t="shared" si="5"/>
        <v>175.84891776932045</v>
      </c>
      <c r="BJ9">
        <f t="shared" si="5"/>
        <v>282.71608179297078</v>
      </c>
      <c r="BK9">
        <f t="shared" si="5"/>
        <v>109.14041119234342</v>
      </c>
      <c r="BL9">
        <f t="shared" si="35"/>
        <v>3318.2643267280596</v>
      </c>
      <c r="BN9">
        <f t="shared" si="6"/>
        <v>230.65644881461307</v>
      </c>
      <c r="BO9">
        <f t="shared" si="7"/>
        <v>280.09227222817486</v>
      </c>
      <c r="BP9">
        <f t="shared" si="8"/>
        <v>2053.8998452182609</v>
      </c>
      <c r="BQ9">
        <f t="shared" si="9"/>
        <v>1942.4048798456959</v>
      </c>
      <c r="BR9">
        <f t="shared" si="36"/>
        <v>4507.0534461067446</v>
      </c>
      <c r="BT9" s="1">
        <v>58.422339999999998</v>
      </c>
      <c r="BU9" s="1">
        <v>51.218559999999997</v>
      </c>
      <c r="BV9" s="1">
        <v>16.436730000000001</v>
      </c>
      <c r="BW9" s="1">
        <v>15.35981</v>
      </c>
      <c r="BY9">
        <f t="shared" si="37"/>
        <v>703.13179015007597</v>
      </c>
      <c r="BZ9">
        <f t="shared" si="38"/>
        <v>748.54976017168246</v>
      </c>
      <c r="CA9">
        <f t="shared" si="39"/>
        <v>1761.5171183367372</v>
      </c>
      <c r="CB9">
        <f t="shared" si="40"/>
        <v>1556.7461078661238</v>
      </c>
      <c r="CC9">
        <f t="shared" si="41"/>
        <v>4769.9447765246196</v>
      </c>
      <c r="CD9" s="4">
        <f t="shared" si="42"/>
        <v>-1.1005251985807263E-3</v>
      </c>
      <c r="CF9">
        <f t="shared" si="10"/>
        <v>147.8275459221357</v>
      </c>
      <c r="CG9">
        <f t="shared" si="11"/>
        <v>65.098365653877636</v>
      </c>
      <c r="CI9">
        <v>1.9269357268158984</v>
      </c>
      <c r="CJ9">
        <v>1.9012899970519692</v>
      </c>
      <c r="CK9">
        <v>1.6038913617104633</v>
      </c>
      <c r="CL9">
        <f>CL8*(1+CJ8/100)/(1+CK8/100)</f>
        <v>12.84838574743919</v>
      </c>
      <c r="CM9">
        <f t="shared" ref="CM9:CM54" si="66">CM8*(1+CJ8/100)/(1+CK8/100)</f>
        <v>13.885765925533521</v>
      </c>
      <c r="CN9">
        <f t="shared" ref="CN9:CN54" si="67">CN8*(1+CI8/100)</f>
        <v>2879325.9090989479</v>
      </c>
      <c r="CS9">
        <f t="shared" si="59"/>
        <v>9.0341084711356405</v>
      </c>
      <c r="CT9">
        <f t="shared" si="44"/>
        <v>9.6176560698388691</v>
      </c>
      <c r="CU9">
        <f t="shared" si="45"/>
        <v>22.632651437107889</v>
      </c>
      <c r="CV9">
        <f t="shared" si="46"/>
        <v>20.001674504688538</v>
      </c>
      <c r="CW9">
        <f t="shared" si="47"/>
        <v>61.286090482770938</v>
      </c>
      <c r="CX9">
        <f t="shared" si="60"/>
        <v>2.1284874452419913E-2</v>
      </c>
      <c r="CZ9" s="1">
        <v>0</v>
      </c>
      <c r="DA9" s="1">
        <v>0</v>
      </c>
      <c r="DB9" s="1">
        <v>7938</v>
      </c>
      <c r="DC9" s="1">
        <v>10619</v>
      </c>
      <c r="DE9" s="1">
        <v>8.0539459999999998</v>
      </c>
      <c r="DF9" s="1">
        <v>8.1219850000000005</v>
      </c>
      <c r="DH9">
        <f t="shared" si="12"/>
        <v>524.62776237547234</v>
      </c>
      <c r="DI9">
        <f t="shared" si="13"/>
        <v>701.81685672274386</v>
      </c>
      <c r="DK9">
        <f t="shared" si="14"/>
        <v>220.47135283381022</v>
      </c>
      <c r="DL9">
        <f t="shared" si="15"/>
        <v>297.42547432982116</v>
      </c>
      <c r="DM9">
        <f t="shared" si="48"/>
        <v>0.10857501531516069</v>
      </c>
      <c r="DN9">
        <f t="shared" si="16"/>
        <v>2.8327009874685642</v>
      </c>
      <c r="DO9">
        <f t="shared" si="17"/>
        <v>19.799950449639326</v>
      </c>
      <c r="DP9">
        <f t="shared" si="18"/>
        <v>3.8214372253046149</v>
      </c>
      <c r="DQ9">
        <f t="shared" si="19"/>
        <v>16.180237279383924</v>
      </c>
      <c r="DR9">
        <f t="shared" si="49"/>
        <v>6.6541382127731792</v>
      </c>
      <c r="DS9">
        <f t="shared" si="21"/>
        <v>54.631952269997761</v>
      </c>
      <c r="DT9">
        <f t="shared" si="61"/>
        <v>0.1085750153151607</v>
      </c>
      <c r="DV9" s="1">
        <v>2552</v>
      </c>
      <c r="DW9" s="1">
        <v>700.30169999999998</v>
      </c>
      <c r="DX9" s="1">
        <v>6656</v>
      </c>
      <c r="DY9" s="1">
        <v>669.89099999999996</v>
      </c>
      <c r="EA9" s="1">
        <v>10863</v>
      </c>
      <c r="EB9" s="1">
        <v>14268</v>
      </c>
      <c r="ED9">
        <f t="shared" si="50"/>
        <v>1.4173831682048417</v>
      </c>
      <c r="EE9">
        <f t="shared" si="51"/>
        <v>3.5362167487959968</v>
      </c>
      <c r="EG9" s="1">
        <v>351379</v>
      </c>
      <c r="EH9" s="1">
        <v>262269</v>
      </c>
      <c r="EI9" s="1">
        <v>150760</v>
      </c>
      <c r="EJ9" s="1">
        <v>63243</v>
      </c>
      <c r="EL9">
        <f t="shared" si="62"/>
        <v>23.222874592558718</v>
      </c>
      <c r="EM9">
        <f t="shared" si="63"/>
        <v>17.333534720389615</v>
      </c>
      <c r="EN9">
        <f t="shared" si="64"/>
        <v>9.9638298634071809</v>
      </c>
      <c r="EO9">
        <f t="shared" si="65"/>
        <v>4.1797724333474431</v>
      </c>
      <c r="EQ9" s="1">
        <v>30969</v>
      </c>
      <c r="ER9" s="1">
        <v>28377</v>
      </c>
      <c r="ES9" s="1">
        <v>119</v>
      </c>
      <c r="ET9" s="1">
        <v>465.98790000000002</v>
      </c>
      <c r="EU9" s="1">
        <v>74</v>
      </c>
      <c r="EV9" s="1">
        <v>641.66189999999995</v>
      </c>
      <c r="EX9" s="1">
        <v>0.24500230000000001</v>
      </c>
      <c r="EY9" s="1">
        <v>0.1742958</v>
      </c>
      <c r="EZ9" s="1">
        <v>0.50555649999999996</v>
      </c>
      <c r="FA9" s="1">
        <v>0.40976129999999999</v>
      </c>
      <c r="FB9" s="1">
        <v>2.9495400000000001E-2</v>
      </c>
      <c r="FC9" s="1">
        <v>6.8967000000000004E-3</v>
      </c>
      <c r="FF9">
        <v>7072</v>
      </c>
      <c r="FG9">
        <v>9800</v>
      </c>
      <c r="FI9">
        <f t="shared" si="52"/>
        <v>1.6826923076923076E-2</v>
      </c>
      <c r="FJ9">
        <f t="shared" si="53"/>
        <v>7.5510204081632656E-3</v>
      </c>
    </row>
    <row r="10" spans="1:166" x14ac:dyDescent="0.25">
      <c r="A10">
        <v>2026</v>
      </c>
      <c r="B10" s="1">
        <v>11497</v>
      </c>
      <c r="C10" s="1">
        <v>14640</v>
      </c>
      <c r="D10" s="1">
        <v>31844</v>
      </c>
      <c r="E10" s="1">
        <v>29509</v>
      </c>
      <c r="F10" s="1">
        <v>3744</v>
      </c>
      <c r="G10" s="1">
        <v>4373</v>
      </c>
      <c r="H10" s="1">
        <v>31987</v>
      </c>
      <c r="I10" s="1">
        <v>30554</v>
      </c>
      <c r="J10" s="1">
        <v>29177</v>
      </c>
      <c r="K10" s="1">
        <v>28332</v>
      </c>
      <c r="L10" s="1">
        <v>1045306</v>
      </c>
      <c r="P10">
        <v>2026</v>
      </c>
      <c r="Q10">
        <f t="shared" si="0"/>
        <v>759.84446762796745</v>
      </c>
      <c r="R10">
        <f t="shared" si="1"/>
        <v>967.5674529071448</v>
      </c>
      <c r="S10">
        <f t="shared" si="2"/>
        <v>2104.5913914190655</v>
      </c>
      <c r="T10">
        <f t="shared" si="3"/>
        <v>1950.2696699342168</v>
      </c>
      <c r="U10">
        <f t="shared" si="23"/>
        <v>5782.2729818883945</v>
      </c>
      <c r="W10">
        <f t="shared" si="24"/>
        <v>1928.3275664939729</v>
      </c>
      <c r="X10">
        <f t="shared" si="25"/>
        <v>1872.480947798171</v>
      </c>
      <c r="Z10">
        <f t="shared" si="26"/>
        <v>176.26382492509265</v>
      </c>
      <c r="AA10">
        <f t="shared" si="27"/>
        <v>77.788722136045862</v>
      </c>
      <c r="AB10">
        <f t="shared" si="28"/>
        <v>8.3752041200854208E-2</v>
      </c>
      <c r="AC10">
        <f t="shared" si="29"/>
        <v>3.9886136432952732E-2</v>
      </c>
      <c r="AE10" s="1">
        <v>51140</v>
      </c>
      <c r="AF10" s="1">
        <v>3296</v>
      </c>
      <c r="AG10" s="1">
        <v>5156</v>
      </c>
      <c r="AH10" s="1">
        <v>1761</v>
      </c>
      <c r="AI10" s="1">
        <v>52216</v>
      </c>
      <c r="AJ10" s="1">
        <v>3325</v>
      </c>
      <c r="AK10" s="1">
        <v>5256</v>
      </c>
      <c r="AL10" s="1">
        <v>1744</v>
      </c>
      <c r="AM10" s="1">
        <v>47999</v>
      </c>
      <c r="AN10" s="1">
        <v>3074</v>
      </c>
      <c r="AO10" s="1">
        <v>4815</v>
      </c>
      <c r="AP10" s="1">
        <v>1621</v>
      </c>
      <c r="AR10" s="1">
        <v>16.044519999999999</v>
      </c>
      <c r="AS10" s="1">
        <v>16.370509999999999</v>
      </c>
      <c r="AT10" s="1">
        <v>16.581240000000001</v>
      </c>
      <c r="AU10" s="1">
        <v>18.813369999999999</v>
      </c>
      <c r="AW10">
        <f t="shared" si="54"/>
        <v>3141</v>
      </c>
      <c r="AX10">
        <f t="shared" si="30"/>
        <v>222</v>
      </c>
      <c r="AY10">
        <f t="shared" si="31"/>
        <v>341</v>
      </c>
      <c r="AZ10">
        <f t="shared" si="32"/>
        <v>140</v>
      </c>
      <c r="BB10">
        <f t="shared" si="55"/>
        <v>6.1419632381697301E-2</v>
      </c>
      <c r="BC10">
        <f t="shared" si="56"/>
        <v>6.7354368932038833E-2</v>
      </c>
      <c r="BD10">
        <f t="shared" si="57"/>
        <v>6.6136539953452284E-2</v>
      </c>
      <c r="BE10">
        <f t="shared" si="58"/>
        <v>7.9500283929585469E-2</v>
      </c>
      <c r="BF10">
        <f t="shared" si="33"/>
        <v>6.2653822958942507E-2</v>
      </c>
      <c r="BH10">
        <f t="shared" si="34"/>
        <v>2889.1007539572142</v>
      </c>
      <c r="BI10">
        <f t="shared" si="5"/>
        <v>187.70948495809643</v>
      </c>
      <c r="BJ10">
        <f t="shared" si="5"/>
        <v>300.54168774679124</v>
      </c>
      <c r="BK10">
        <f t="shared" si="5"/>
        <v>113.1476234218124</v>
      </c>
      <c r="BL10">
        <f t="shared" si="35"/>
        <v>3490.4995500839141</v>
      </c>
      <c r="BN10">
        <f t="shared" si="6"/>
        <v>247.44347975985997</v>
      </c>
      <c r="BO10">
        <f t="shared" si="7"/>
        <v>289.01451308490056</v>
      </c>
      <c r="BP10">
        <f t="shared" si="8"/>
        <v>2114.0423576598937</v>
      </c>
      <c r="BQ10">
        <f t="shared" si="9"/>
        <v>2019.3344232325751</v>
      </c>
      <c r="BR10">
        <f t="shared" si="36"/>
        <v>4669.8347737372296</v>
      </c>
      <c r="BT10" s="1">
        <v>57.108820000000001</v>
      </c>
      <c r="BU10" s="1">
        <v>50.00515</v>
      </c>
      <c r="BV10" s="1">
        <v>16.69023</v>
      </c>
      <c r="BW10" s="1">
        <v>15.65438</v>
      </c>
      <c r="BY10">
        <f t="shared" si="37"/>
        <v>737.3460970708511</v>
      </c>
      <c r="BZ10">
        <f t="shared" si="38"/>
        <v>754.09588462145052</v>
      </c>
      <c r="CA10">
        <f t="shared" si="39"/>
        <v>1841.0610533801598</v>
      </c>
      <c r="CB10">
        <f t="shared" si="40"/>
        <v>1649.4391751649698</v>
      </c>
      <c r="CC10">
        <f t="shared" si="41"/>
        <v>4981.942210237431</v>
      </c>
      <c r="CD10" s="4">
        <f t="shared" si="42"/>
        <v>6.7846121555703576E-4</v>
      </c>
      <c r="CF10">
        <f t="shared" si="10"/>
        <v>153.5032928803854</v>
      </c>
      <c r="CG10">
        <f t="shared" si="11"/>
        <v>63.539631772244981</v>
      </c>
      <c r="CI10">
        <v>1.9849169153074939</v>
      </c>
      <c r="CJ10">
        <v>2.1054755902993882</v>
      </c>
      <c r="CK10">
        <v>1.6686722212826854</v>
      </c>
      <c r="CL10">
        <f>CL9*(1+CJ9/100)/(1+CK9/100)</f>
        <v>12.885993484076231</v>
      </c>
      <c r="CM10">
        <f t="shared" si="66"/>
        <v>13.926410115254797</v>
      </c>
      <c r="CN10">
        <f t="shared" si="67"/>
        <v>2934808.6687328424</v>
      </c>
      <c r="CS10">
        <f t="shared" si="59"/>
        <v>9.5014370023640282</v>
      </c>
      <c r="CT10">
        <f t="shared" si="44"/>
        <v>9.717274655600713</v>
      </c>
      <c r="CU10">
        <f t="shared" si="45"/>
        <v>23.723900737643259</v>
      </c>
      <c r="CV10">
        <f t="shared" si="46"/>
        <v>21.254662463555874</v>
      </c>
      <c r="CW10">
        <f t="shared" si="47"/>
        <v>64.197274859163869</v>
      </c>
      <c r="CX10">
        <f t="shared" si="60"/>
        <v>2.1874432750289722E-2</v>
      </c>
      <c r="CZ10" s="1">
        <v>0</v>
      </c>
      <c r="DA10" s="1">
        <v>0</v>
      </c>
      <c r="DB10" s="1">
        <v>8254</v>
      </c>
      <c r="DC10" s="1">
        <v>10950</v>
      </c>
      <c r="DE10" s="1">
        <v>8.1666600000000003</v>
      </c>
      <c r="DF10" s="1">
        <v>8.3122740000000004</v>
      </c>
      <c r="DH10">
        <f t="shared" si="12"/>
        <v>545.51241504751181</v>
      </c>
      <c r="DI10">
        <f t="shared" si="13"/>
        <v>723.69286948997501</v>
      </c>
      <c r="DK10">
        <f t="shared" si="14"/>
        <v>232.45628810173088</v>
      </c>
      <c r="DL10">
        <f t="shared" si="15"/>
        <v>313.88194039541213</v>
      </c>
      <c r="DM10">
        <f t="shared" si="48"/>
        <v>0.10966370251635366</v>
      </c>
      <c r="DN10">
        <f t="shared" si="16"/>
        <v>2.9954302138114515</v>
      </c>
      <c r="DO10">
        <f t="shared" si="17"/>
        <v>20.728470523831806</v>
      </c>
      <c r="DP10">
        <f t="shared" si="18"/>
        <v>4.0446806387044854</v>
      </c>
      <c r="DQ10">
        <f t="shared" si="19"/>
        <v>17.20998182485139</v>
      </c>
      <c r="DR10">
        <f t="shared" si="49"/>
        <v>7.0401108525159373</v>
      </c>
      <c r="DS10">
        <f t="shared" si="21"/>
        <v>57.157164006647932</v>
      </c>
      <c r="DT10">
        <f t="shared" si="61"/>
        <v>0.10966370251635367</v>
      </c>
      <c r="DV10" s="1">
        <v>2576</v>
      </c>
      <c r="DW10" s="1">
        <v>686.99109999999996</v>
      </c>
      <c r="DX10" s="1">
        <v>6960</v>
      </c>
      <c r="DY10" s="1">
        <v>654.2056</v>
      </c>
      <c r="EA10" s="1">
        <v>11481</v>
      </c>
      <c r="EB10" s="1">
        <v>14640</v>
      </c>
      <c r="ED10">
        <f t="shared" si="50"/>
        <v>1.4035193027711121</v>
      </c>
      <c r="EE10">
        <f t="shared" si="51"/>
        <v>3.6111449185609419</v>
      </c>
      <c r="EG10" s="1">
        <v>351855</v>
      </c>
      <c r="EH10" s="1">
        <v>262387</v>
      </c>
      <c r="EI10" s="1">
        <v>153340</v>
      </c>
      <c r="EJ10" s="1">
        <v>64893</v>
      </c>
      <c r="EL10">
        <f t="shared" si="62"/>
        <v>23.2543337529128</v>
      </c>
      <c r="EM10">
        <f t="shared" si="63"/>
        <v>17.341333419805125</v>
      </c>
      <c r="EN10">
        <f t="shared" si="64"/>
        <v>10.134343799780162</v>
      </c>
      <c r="EO10">
        <f t="shared" si="65"/>
        <v>4.2888220438185343</v>
      </c>
      <c r="EQ10" s="1">
        <v>31844</v>
      </c>
      <c r="ER10" s="1">
        <v>29509</v>
      </c>
      <c r="ES10" s="1">
        <v>134</v>
      </c>
      <c r="ET10" s="1">
        <v>523.82939999999996</v>
      </c>
      <c r="EU10" s="1">
        <v>69</v>
      </c>
      <c r="EV10" s="1">
        <v>572.8261</v>
      </c>
      <c r="EX10" s="1">
        <v>0.24965799999999999</v>
      </c>
      <c r="EY10" s="1">
        <v>0.17804030000000001</v>
      </c>
      <c r="EZ10" s="1">
        <v>0.51303460000000001</v>
      </c>
      <c r="FA10" s="1">
        <v>0.41703430000000002</v>
      </c>
      <c r="FB10" s="1">
        <v>3.11268E-2</v>
      </c>
      <c r="FC10" s="1">
        <v>6.8707000000000004E-3</v>
      </c>
      <c r="FF10">
        <v>7330</v>
      </c>
      <c r="FG10">
        <v>10020</v>
      </c>
      <c r="FI10">
        <f t="shared" si="52"/>
        <v>1.8281036834924966E-2</v>
      </c>
      <c r="FJ10">
        <f t="shared" si="53"/>
        <v>6.8862275449101795E-3</v>
      </c>
    </row>
    <row r="11" spans="1:166" x14ac:dyDescent="0.25">
      <c r="A11">
        <v>2027</v>
      </c>
      <c r="B11" s="1">
        <v>12173</v>
      </c>
      <c r="C11" s="1">
        <v>15054</v>
      </c>
      <c r="D11" s="1">
        <v>32222</v>
      </c>
      <c r="E11" s="1">
        <v>31217</v>
      </c>
      <c r="F11" s="1">
        <v>4017</v>
      </c>
      <c r="G11" s="1">
        <v>4573</v>
      </c>
      <c r="H11" s="1">
        <v>32327</v>
      </c>
      <c r="I11" s="1">
        <v>32267</v>
      </c>
      <c r="J11" s="1">
        <v>29478</v>
      </c>
      <c r="K11" s="1">
        <v>30061</v>
      </c>
      <c r="L11" s="1">
        <v>1049471</v>
      </c>
      <c r="P11">
        <v>2027</v>
      </c>
      <c r="Q11">
        <f t="shared" si="0"/>
        <v>804.52176258460884</v>
      </c>
      <c r="R11">
        <f t="shared" si="1"/>
        <v>994.92899153443705</v>
      </c>
      <c r="S11">
        <f t="shared" si="2"/>
        <v>2129.5736658178971</v>
      </c>
      <c r="T11">
        <f t="shared" si="3"/>
        <v>2063.1525394400505</v>
      </c>
      <c r="U11">
        <f t="shared" si="23"/>
        <v>5992.1769593769932</v>
      </c>
      <c r="W11">
        <f t="shared" si="24"/>
        <v>1948.2208590708208</v>
      </c>
      <c r="X11">
        <f t="shared" si="25"/>
        <v>1986.7517214372731</v>
      </c>
      <c r="Z11">
        <f t="shared" si="26"/>
        <v>181.35280674707633</v>
      </c>
      <c r="AA11">
        <f t="shared" si="27"/>
        <v>76.400818002777442</v>
      </c>
      <c r="AB11">
        <f t="shared" si="28"/>
        <v>8.5159207994537661E-2</v>
      </c>
      <c r="AC11">
        <f t="shared" si="29"/>
        <v>3.7031104846718212E-2</v>
      </c>
      <c r="AE11" s="1">
        <v>52894</v>
      </c>
      <c r="AF11" s="1">
        <v>3422</v>
      </c>
      <c r="AG11" s="1">
        <v>5286</v>
      </c>
      <c r="AH11" s="1">
        <v>1837</v>
      </c>
      <c r="AI11" s="1">
        <v>53976</v>
      </c>
      <c r="AJ11" s="1">
        <v>3433</v>
      </c>
      <c r="AK11" s="1">
        <v>5368</v>
      </c>
      <c r="AL11" s="1">
        <v>1817</v>
      </c>
      <c r="AM11" s="1">
        <v>49699</v>
      </c>
      <c r="AN11" s="1">
        <v>3198</v>
      </c>
      <c r="AO11" s="1">
        <v>4942</v>
      </c>
      <c r="AP11" s="1">
        <v>1700</v>
      </c>
      <c r="AR11" s="1">
        <v>15.998860000000001</v>
      </c>
      <c r="AS11" s="1">
        <v>16.544170000000001</v>
      </c>
      <c r="AT11" s="1">
        <v>16.928540000000002</v>
      </c>
      <c r="AU11" s="1">
        <v>19.364830000000001</v>
      </c>
      <c r="AW11">
        <f t="shared" si="54"/>
        <v>3195</v>
      </c>
      <c r="AX11">
        <f t="shared" si="30"/>
        <v>224</v>
      </c>
      <c r="AY11">
        <f t="shared" si="31"/>
        <v>344</v>
      </c>
      <c r="AZ11">
        <f t="shared" si="32"/>
        <v>137</v>
      </c>
      <c r="BB11">
        <f t="shared" si="55"/>
        <v>6.0403826520966458E-2</v>
      </c>
      <c r="BC11">
        <f t="shared" si="56"/>
        <v>6.5458796025715957E-2</v>
      </c>
      <c r="BD11">
        <f t="shared" si="57"/>
        <v>6.5077563374952699E-2</v>
      </c>
      <c r="BE11">
        <f t="shared" si="58"/>
        <v>7.4578116494284155E-2</v>
      </c>
      <c r="BF11">
        <f t="shared" si="33"/>
        <v>6.1476378883652011E-2</v>
      </c>
      <c r="BH11">
        <f t="shared" si="34"/>
        <v>2977.9821769720384</v>
      </c>
      <c r="BI11">
        <f t="shared" si="5"/>
        <v>195.86243365116707</v>
      </c>
      <c r="BJ11">
        <f t="shared" si="5"/>
        <v>313.37501675614675</v>
      </c>
      <c r="BK11">
        <f t="shared" si="5"/>
        <v>121.33915746705031</v>
      </c>
      <c r="BL11">
        <f t="shared" si="35"/>
        <v>3608.5587848464024</v>
      </c>
      <c r="BN11">
        <f t="shared" si="6"/>
        <v>265.48623349234975</v>
      </c>
      <c r="BO11">
        <f t="shared" si="7"/>
        <v>302.23264768745713</v>
      </c>
      <c r="BP11">
        <f t="shared" si="8"/>
        <v>2136.5131864842397</v>
      </c>
      <c r="BQ11">
        <f t="shared" si="9"/>
        <v>2132.5477461034725</v>
      </c>
      <c r="BR11">
        <f t="shared" si="36"/>
        <v>4836.779813767519</v>
      </c>
      <c r="BT11" s="1">
        <v>57.690890000000003</v>
      </c>
      <c r="BU11" s="1">
        <v>51.318899999999999</v>
      </c>
      <c r="BV11" s="1">
        <v>16.900120000000001</v>
      </c>
      <c r="BW11" s="1">
        <v>15.498139999999999</v>
      </c>
      <c r="BY11">
        <f t="shared" si="37"/>
        <v>799.17415331279506</v>
      </c>
      <c r="BZ11">
        <f t="shared" si="38"/>
        <v>809.3025321856735</v>
      </c>
      <c r="CA11">
        <f t="shared" si="39"/>
        <v>1884.028857487699</v>
      </c>
      <c r="CB11">
        <f t="shared" si="40"/>
        <v>1724.5291025424303</v>
      </c>
      <c r="CC11">
        <f t="shared" si="41"/>
        <v>5217.034645528598</v>
      </c>
      <c r="CD11" s="4">
        <f t="shared" si="42"/>
        <v>-8.2481627305242E-4</v>
      </c>
      <c r="CF11">
        <f t="shared" si="10"/>
        <v>159.92127896019522</v>
      </c>
      <c r="CG11">
        <f t="shared" si="11"/>
        <v>61.783110996964524</v>
      </c>
      <c r="CI11">
        <v>1.7833454878846737</v>
      </c>
      <c r="CJ11">
        <v>2.3262821656596655</v>
      </c>
      <c r="CK11">
        <v>1.9720600754096651</v>
      </c>
      <c r="CL11">
        <f t="shared" ref="CL11:CL54" si="68">CL10*(1+CJ10/100)/(1+CK10/100)</f>
        <v>12.941356116871521</v>
      </c>
      <c r="CM11">
        <f t="shared" si="66"/>
        <v>13.98624273354071</v>
      </c>
      <c r="CN11">
        <f t="shared" si="67"/>
        <v>2993062.1824304312</v>
      </c>
      <c r="CS11">
        <f t="shared" si="59"/>
        <v>10.342397317420158</v>
      </c>
      <c r="CT11">
        <f t="shared" si="44"/>
        <v>10.473472275300677</v>
      </c>
      <c r="CU11">
        <f t="shared" si="45"/>
        <v>24.381888379210896</v>
      </c>
      <c r="CV11">
        <f t="shared" si="46"/>
        <v>22.317745249910438</v>
      </c>
      <c r="CW11">
        <f t="shared" si="47"/>
        <v>67.515503221842181</v>
      </c>
      <c r="CX11">
        <f t="shared" si="60"/>
        <v>2.2557333963245007E-2</v>
      </c>
      <c r="CZ11" s="1">
        <v>0</v>
      </c>
      <c r="DA11" s="1">
        <v>0</v>
      </c>
      <c r="DB11" s="1">
        <v>8419</v>
      </c>
      <c r="DC11" s="1">
        <v>11360</v>
      </c>
      <c r="DE11" s="1">
        <v>8.1973649999999996</v>
      </c>
      <c r="DF11" s="1">
        <v>8.0561050000000005</v>
      </c>
      <c r="DH11">
        <f t="shared" si="12"/>
        <v>556.41737609462098</v>
      </c>
      <c r="DI11">
        <f t="shared" si="13"/>
        <v>750.79004542521625</v>
      </c>
      <c r="DK11">
        <f t="shared" si="14"/>
        <v>237.99462105862213</v>
      </c>
      <c r="DL11">
        <f t="shared" si="15"/>
        <v>315.59913800833408</v>
      </c>
      <c r="DM11">
        <f t="shared" si="48"/>
        <v>0.10611272431196692</v>
      </c>
      <c r="DN11">
        <f t="shared" si="16"/>
        <v>3.0799731450195189</v>
      </c>
      <c r="DO11">
        <f t="shared" si="17"/>
        <v>21.301915234191377</v>
      </c>
      <c r="DP11">
        <f t="shared" si="18"/>
        <v>4.0842808351435345</v>
      </c>
      <c r="DQ11">
        <f t="shared" si="19"/>
        <v>18.233464414766903</v>
      </c>
      <c r="DR11">
        <f t="shared" si="49"/>
        <v>7.1642539801630534</v>
      </c>
      <c r="DS11">
        <f t="shared" si="21"/>
        <v>60.351249241679128</v>
      </c>
      <c r="DT11">
        <f t="shared" si="61"/>
        <v>0.10611272431196692</v>
      </c>
      <c r="DV11" s="1">
        <v>2699</v>
      </c>
      <c r="DW11" s="1">
        <v>694.71590000000003</v>
      </c>
      <c r="DX11" s="1">
        <v>6940</v>
      </c>
      <c r="DY11" s="1">
        <v>596.9941</v>
      </c>
      <c r="EA11" s="1">
        <v>12165</v>
      </c>
      <c r="EB11" s="1">
        <v>15054</v>
      </c>
      <c r="ED11">
        <f t="shared" si="50"/>
        <v>1.487070449934671</v>
      </c>
      <c r="EE11">
        <f t="shared" si="51"/>
        <v>3.2858741815728663</v>
      </c>
      <c r="EG11" s="1">
        <v>352787</v>
      </c>
      <c r="EH11" s="1">
        <v>262151</v>
      </c>
      <c r="EI11" s="1">
        <v>154024</v>
      </c>
      <c r="EJ11" s="1">
        <v>68634</v>
      </c>
      <c r="EL11">
        <f t="shared" si="62"/>
        <v>23.315930260160719</v>
      </c>
      <c r="EM11">
        <f t="shared" si="63"/>
        <v>17.325736020974109</v>
      </c>
      <c r="EN11">
        <f t="shared" si="64"/>
        <v>10.179549820120906</v>
      </c>
      <c r="EO11">
        <f t="shared" si="65"/>
        <v>4.5360672515593565</v>
      </c>
      <c r="EQ11" s="1">
        <v>32222</v>
      </c>
      <c r="ER11" s="1">
        <v>31217</v>
      </c>
      <c r="ES11" s="1">
        <v>154</v>
      </c>
      <c r="ET11" s="1">
        <v>595.90530000000001</v>
      </c>
      <c r="EU11" s="1">
        <v>68</v>
      </c>
      <c r="EV11" s="1">
        <v>515.97990000000004</v>
      </c>
      <c r="EX11" s="1">
        <v>0.25489980000000001</v>
      </c>
      <c r="EY11" s="1">
        <v>0.18860640000000001</v>
      </c>
      <c r="EZ11" s="1">
        <v>0.53908199999999995</v>
      </c>
      <c r="FA11" s="1">
        <v>0.42404059999999999</v>
      </c>
      <c r="FB11" s="1">
        <v>4.60046E-2</v>
      </c>
      <c r="FC11" s="1">
        <v>6.6931999999999998E-3</v>
      </c>
      <c r="FF11">
        <v>7500</v>
      </c>
      <c r="FG11">
        <v>10407</v>
      </c>
      <c r="FI11">
        <f t="shared" si="52"/>
        <v>2.0533333333333334E-2</v>
      </c>
      <c r="FJ11">
        <f t="shared" si="53"/>
        <v>6.5340636110310371E-3</v>
      </c>
    </row>
    <row r="12" spans="1:166" x14ac:dyDescent="0.25">
      <c r="A12">
        <v>2028</v>
      </c>
      <c r="B12" s="1">
        <v>12901</v>
      </c>
      <c r="C12" s="1">
        <v>15465</v>
      </c>
      <c r="D12" s="1">
        <v>32709</v>
      </c>
      <c r="E12" s="1">
        <v>32776</v>
      </c>
      <c r="F12" s="1">
        <v>4258</v>
      </c>
      <c r="G12" s="1">
        <v>4643</v>
      </c>
      <c r="H12" s="1">
        <v>32966</v>
      </c>
      <c r="I12" s="1">
        <v>33906</v>
      </c>
      <c r="J12" s="1">
        <v>30006</v>
      </c>
      <c r="K12" s="1">
        <v>31644</v>
      </c>
      <c r="L12" s="1">
        <v>1053926</v>
      </c>
      <c r="P12">
        <v>2028</v>
      </c>
      <c r="Q12">
        <f t="shared" si="0"/>
        <v>852.63577253791493</v>
      </c>
      <c r="R12">
        <f t="shared" si="1"/>
        <v>1022.0922581426909</v>
      </c>
      <c r="S12">
        <f t="shared" si="2"/>
        <v>2161.7598235751229</v>
      </c>
      <c r="T12">
        <f t="shared" si="3"/>
        <v>2166.1878986669794</v>
      </c>
      <c r="U12">
        <f t="shared" si="23"/>
        <v>6202.6757529227089</v>
      </c>
      <c r="W12">
        <f t="shared" si="24"/>
        <v>1983.1167344215701</v>
      </c>
      <c r="X12">
        <f t="shared" si="25"/>
        <v>2091.3732568165087</v>
      </c>
      <c r="Z12">
        <f t="shared" si="26"/>
        <v>178.64308915355286</v>
      </c>
      <c r="AA12">
        <f t="shared" si="27"/>
        <v>74.814641850470707</v>
      </c>
      <c r="AB12">
        <f t="shared" si="28"/>
        <v>8.263780610841058E-2</v>
      </c>
      <c r="AC12">
        <f t="shared" si="29"/>
        <v>3.45374664388578E-2</v>
      </c>
      <c r="AE12" s="1">
        <v>54638</v>
      </c>
      <c r="AF12" s="1">
        <v>3491</v>
      </c>
      <c r="AG12" s="1">
        <v>5428</v>
      </c>
      <c r="AH12" s="1">
        <v>1928</v>
      </c>
      <c r="AI12" s="1">
        <v>55924</v>
      </c>
      <c r="AJ12" s="1">
        <v>3516</v>
      </c>
      <c r="AK12" s="1">
        <v>5529</v>
      </c>
      <c r="AL12" s="1">
        <v>1903</v>
      </c>
      <c r="AM12" s="1">
        <v>51495</v>
      </c>
      <c r="AN12" s="1">
        <v>3274</v>
      </c>
      <c r="AO12" s="1">
        <v>5098</v>
      </c>
      <c r="AP12" s="1">
        <v>1783</v>
      </c>
      <c r="AR12" s="1">
        <v>16.123799999999999</v>
      </c>
      <c r="AS12" s="1">
        <v>16.522349999999999</v>
      </c>
      <c r="AT12" s="1">
        <v>16.98312</v>
      </c>
      <c r="AU12" s="1">
        <v>17.68572</v>
      </c>
      <c r="AW12">
        <f t="shared" si="54"/>
        <v>3143</v>
      </c>
      <c r="AX12">
        <f t="shared" si="30"/>
        <v>217</v>
      </c>
      <c r="AY12">
        <f t="shared" si="31"/>
        <v>330</v>
      </c>
      <c r="AZ12">
        <f t="shared" si="32"/>
        <v>145</v>
      </c>
      <c r="BB12">
        <f t="shared" si="55"/>
        <v>5.7524067498810352E-2</v>
      </c>
      <c r="BC12">
        <f t="shared" si="56"/>
        <v>6.2159839587510743E-2</v>
      </c>
      <c r="BD12">
        <f t="shared" si="57"/>
        <v>6.0795873249815773E-2</v>
      </c>
      <c r="BE12">
        <f t="shared" si="58"/>
        <v>7.5207468879668046E-2</v>
      </c>
      <c r="BF12">
        <f t="shared" si="33"/>
        <v>5.8563029701458352E-2</v>
      </c>
      <c r="BH12">
        <f t="shared" si="34"/>
        <v>3109.5531797163571</v>
      </c>
      <c r="BI12">
        <f t="shared" si="5"/>
        <v>200.33325300945495</v>
      </c>
      <c r="BJ12">
        <f t="shared" si="5"/>
        <v>323.81460079508122</v>
      </c>
      <c r="BK12">
        <f t="shared" si="5"/>
        <v>116.06302678554971</v>
      </c>
      <c r="BL12">
        <f t="shared" si="35"/>
        <v>3749.7640603064428</v>
      </c>
      <c r="BN12">
        <f t="shared" si="6"/>
        <v>281.41408568843053</v>
      </c>
      <c r="BO12">
        <f t="shared" si="7"/>
        <v>306.858994798352</v>
      </c>
      <c r="BP12">
        <f t="shared" si="8"/>
        <v>2178.7451265394084</v>
      </c>
      <c r="BQ12">
        <f t="shared" si="9"/>
        <v>2240.8703591714238</v>
      </c>
      <c r="BR12">
        <f t="shared" si="36"/>
        <v>5007.8885661976146</v>
      </c>
      <c r="BT12" s="1">
        <v>57.811349999999997</v>
      </c>
      <c r="BU12" s="1">
        <v>50.269480000000001</v>
      </c>
      <c r="BV12" s="1">
        <v>16.828189999999999</v>
      </c>
      <c r="BW12" s="1">
        <v>15.708069999999999</v>
      </c>
      <c r="BY12">
        <f t="shared" si="37"/>
        <v>848.88943228899586</v>
      </c>
      <c r="BZ12">
        <f t="shared" si="38"/>
        <v>804.88796824222118</v>
      </c>
      <c r="CA12">
        <f t="shared" si="39"/>
        <v>1913.0927244778793</v>
      </c>
      <c r="CB12">
        <f t="shared" si="40"/>
        <v>1836.6725894334284</v>
      </c>
      <c r="CC12">
        <f t="shared" si="41"/>
        <v>5403.5427144425248</v>
      </c>
      <c r="CD12" s="4">
        <f t="shared" si="42"/>
        <v>1.253604864814406E-3</v>
      </c>
      <c r="CF12">
        <f t="shared" si="10"/>
        <v>156.86130056008344</v>
      </c>
      <c r="CG12">
        <f t="shared" si="11"/>
        <v>61.319924828604002</v>
      </c>
      <c r="CI12">
        <v>1.685878802604762</v>
      </c>
      <c r="CJ12">
        <v>2.5892854493351436</v>
      </c>
      <c r="CK12">
        <v>2.0000331698054374</v>
      </c>
      <c r="CL12">
        <f t="shared" si="68"/>
        <v>12.986310727095125</v>
      </c>
      <c r="CM12">
        <f t="shared" si="66"/>
        <v>14.034826984286992</v>
      </c>
      <c r="CN12">
        <f t="shared" si="67"/>
        <v>3046438.8218103871</v>
      </c>
      <c r="CS12">
        <f t="shared" si="59"/>
        <v>11.023941940652277</v>
      </c>
      <c r="CT12">
        <f t="shared" si="44"/>
        <v>10.452525256093757</v>
      </c>
      <c r="CU12">
        <f t="shared" si="45"/>
        <v>24.84401656981472</v>
      </c>
      <c r="CV12">
        <f t="shared" si="46"/>
        <v>23.851600950320911</v>
      </c>
      <c r="CW12">
        <f t="shared" si="47"/>
        <v>70.17208471688167</v>
      </c>
      <c r="CX12">
        <f t="shared" si="60"/>
        <v>2.303413553375773E-2</v>
      </c>
      <c r="CZ12" s="1">
        <v>0</v>
      </c>
      <c r="DA12" s="1">
        <v>0</v>
      </c>
      <c r="DB12" s="1">
        <v>8586</v>
      </c>
      <c r="DC12" s="1">
        <v>11718</v>
      </c>
      <c r="DE12" s="1">
        <v>7.9500200000000003</v>
      </c>
      <c r="DF12" s="1">
        <v>8.2134230000000006</v>
      </c>
      <c r="DH12">
        <f t="shared" si="12"/>
        <v>567.45451848775576</v>
      </c>
      <c r="DI12">
        <f t="shared" si="13"/>
        <v>774.45050636379256</v>
      </c>
      <c r="DK12">
        <f t="shared" si="14"/>
        <v>235.39187287608536</v>
      </c>
      <c r="DL12">
        <f t="shared" si="15"/>
        <v>331.9021324122557</v>
      </c>
      <c r="DM12">
        <f t="shared" si="48"/>
        <v>0.10498556877732906</v>
      </c>
      <c r="DN12">
        <f t="shared" si="16"/>
        <v>3.0568720038017188</v>
      </c>
      <c r="DO12">
        <f t="shared" si="17"/>
        <v>21.787144566013001</v>
      </c>
      <c r="DP12">
        <f t="shared" si="18"/>
        <v>4.3101842224910234</v>
      </c>
      <c r="DQ12">
        <f t="shared" si="19"/>
        <v>19.541416727829887</v>
      </c>
      <c r="DR12">
        <f t="shared" si="49"/>
        <v>7.3670562262927426</v>
      </c>
      <c r="DS12">
        <f t="shared" si="21"/>
        <v>62.805028490588924</v>
      </c>
      <c r="DT12">
        <f t="shared" si="61"/>
        <v>0.10498556877732906</v>
      </c>
      <c r="DV12" s="1">
        <v>2757</v>
      </c>
      <c r="DW12" s="1">
        <v>690.32860000000005</v>
      </c>
      <c r="DX12" s="1">
        <v>7133</v>
      </c>
      <c r="DY12" s="1">
        <v>595.45339999999999</v>
      </c>
      <c r="EA12" s="1">
        <v>12886</v>
      </c>
      <c r="EB12" s="1">
        <v>15465</v>
      </c>
      <c r="ED12">
        <f t="shared" si="50"/>
        <v>1.5094337382101013</v>
      </c>
      <c r="EE12">
        <f t="shared" si="51"/>
        <v>3.3685377899771805</v>
      </c>
      <c r="EG12" s="1">
        <v>353980</v>
      </c>
      <c r="EH12" s="1">
        <v>261660</v>
      </c>
      <c r="EI12" s="1">
        <v>155782</v>
      </c>
      <c r="EJ12" s="1">
        <v>71442</v>
      </c>
      <c r="EL12">
        <f t="shared" si="62"/>
        <v>23.394776433064969</v>
      </c>
      <c r="EM12">
        <f t="shared" si="63"/>
        <v>17.293285500524831</v>
      </c>
      <c r="EN12">
        <f t="shared" si="64"/>
        <v>10.29573722327738</v>
      </c>
      <c r="EO12">
        <f t="shared" si="65"/>
        <v>4.7216498613792508</v>
      </c>
      <c r="EQ12" s="1">
        <v>32709</v>
      </c>
      <c r="ER12" s="1">
        <v>32776</v>
      </c>
      <c r="ES12" s="1">
        <v>159</v>
      </c>
      <c r="ET12" s="1">
        <v>478.8553</v>
      </c>
      <c r="EU12" s="1">
        <v>52</v>
      </c>
      <c r="EV12" s="1">
        <v>564.48789999999997</v>
      </c>
      <c r="EX12" s="1">
        <v>0.2571348</v>
      </c>
      <c r="EY12" s="1">
        <v>0.18857760000000001</v>
      </c>
      <c r="EZ12" s="1">
        <v>0.53923359999999998</v>
      </c>
      <c r="FA12" s="1">
        <v>0.41502329999999998</v>
      </c>
      <c r="FB12" s="1">
        <v>4.9926600000000002E-2</v>
      </c>
      <c r="FC12" s="1">
        <v>6.1672000000000003E-3</v>
      </c>
      <c r="FF12">
        <v>7684</v>
      </c>
      <c r="FG12">
        <v>10776</v>
      </c>
      <c r="FI12">
        <f t="shared" si="52"/>
        <v>2.0692347735554398E-2</v>
      </c>
      <c r="FJ12">
        <f t="shared" si="53"/>
        <v>4.8255382331106158E-3</v>
      </c>
    </row>
    <row r="13" spans="1:166" x14ac:dyDescent="0.25">
      <c r="A13">
        <v>2029</v>
      </c>
      <c r="B13" s="1">
        <v>13236</v>
      </c>
      <c r="C13" s="1">
        <v>15174</v>
      </c>
      <c r="D13" s="1">
        <v>33132</v>
      </c>
      <c r="E13" s="1">
        <v>33604</v>
      </c>
      <c r="F13" s="1">
        <v>4381</v>
      </c>
      <c r="G13" s="1">
        <v>4544</v>
      </c>
      <c r="H13" s="1">
        <v>33325</v>
      </c>
      <c r="I13" s="1">
        <v>34826</v>
      </c>
      <c r="J13" s="1">
        <v>30283</v>
      </c>
      <c r="K13" s="1">
        <v>32445</v>
      </c>
      <c r="L13" s="1">
        <v>1057609</v>
      </c>
      <c r="P13">
        <v>2029</v>
      </c>
      <c r="Q13">
        <f t="shared" si="0"/>
        <v>874.77614799719731</v>
      </c>
      <c r="R13">
        <f t="shared" si="1"/>
        <v>1002.8598722959711</v>
      </c>
      <c r="S13">
        <f t="shared" si="2"/>
        <v>2189.7161782595299</v>
      </c>
      <c r="T13">
        <f t="shared" si="3"/>
        <v>2220.9109759215639</v>
      </c>
      <c r="U13">
        <f t="shared" si="23"/>
        <v>6288.2631744742621</v>
      </c>
      <c r="W13">
        <f t="shared" si="24"/>
        <v>2001.423850846111</v>
      </c>
      <c r="X13">
        <f t="shared" si="25"/>
        <v>2144.3118858997482</v>
      </c>
      <c r="Z13">
        <f t="shared" si="26"/>
        <v>188.29232741341889</v>
      </c>
      <c r="AA13">
        <f t="shared" si="27"/>
        <v>76.599090021815755</v>
      </c>
      <c r="AB13">
        <f t="shared" si="28"/>
        <v>8.598937583001319E-2</v>
      </c>
      <c r="AC13">
        <f t="shared" si="29"/>
        <v>3.4489941673610337E-2</v>
      </c>
      <c r="AE13" s="1">
        <v>55793</v>
      </c>
      <c r="AF13" s="1">
        <v>3574</v>
      </c>
      <c r="AG13" s="1">
        <v>5415</v>
      </c>
      <c r="AH13" s="1">
        <v>1954</v>
      </c>
      <c r="AI13" s="1">
        <v>57104</v>
      </c>
      <c r="AJ13" s="1">
        <v>3604</v>
      </c>
      <c r="AK13" s="1">
        <v>5512</v>
      </c>
      <c r="AL13" s="1">
        <v>1931</v>
      </c>
      <c r="AM13" s="1">
        <v>52518</v>
      </c>
      <c r="AN13" s="1">
        <v>3349</v>
      </c>
      <c r="AO13" s="1">
        <v>5064</v>
      </c>
      <c r="AP13" s="1">
        <v>1797</v>
      </c>
      <c r="AR13" s="1">
        <v>15.98094</v>
      </c>
      <c r="AS13" s="1">
        <v>15.578239999999999</v>
      </c>
      <c r="AT13" s="1">
        <v>16.82573</v>
      </c>
      <c r="AU13" s="1">
        <v>17.133310000000002</v>
      </c>
      <c r="AW13">
        <f t="shared" si="54"/>
        <v>3275</v>
      </c>
      <c r="AX13">
        <f t="shared" si="30"/>
        <v>225</v>
      </c>
      <c r="AY13">
        <f t="shared" si="31"/>
        <v>351</v>
      </c>
      <c r="AZ13">
        <f t="shared" si="32"/>
        <v>157</v>
      </c>
      <c r="BB13">
        <f t="shared" si="55"/>
        <v>5.8699119961285469E-2</v>
      </c>
      <c r="BC13">
        <f t="shared" si="56"/>
        <v>6.29546726357023E-2</v>
      </c>
      <c r="BD13">
        <f t="shared" si="57"/>
        <v>6.4819944598337953E-2</v>
      </c>
      <c r="BE13">
        <f t="shared" si="58"/>
        <v>8.0348004094165815E-2</v>
      </c>
      <c r="BF13">
        <f t="shared" si="33"/>
        <v>6.0057540158235438E-2</v>
      </c>
      <c r="BH13">
        <f t="shared" si="34"/>
        <v>3147.0323737390299</v>
      </c>
      <c r="BI13">
        <f t="shared" si="5"/>
        <v>193.61345352349144</v>
      </c>
      <c r="BJ13">
        <f t="shared" si="5"/>
        <v>319.82726443763181</v>
      </c>
      <c r="BK13">
        <f t="shared" si="5"/>
        <v>114.09218713350177</v>
      </c>
      <c r="BL13">
        <f t="shared" si="35"/>
        <v>3774.5652788336552</v>
      </c>
      <c r="BN13">
        <f t="shared" si="6"/>
        <v>289.5432384690028</v>
      </c>
      <c r="BO13">
        <f t="shared" si="7"/>
        <v>300.31601817008647</v>
      </c>
      <c r="BP13">
        <f t="shared" si="8"/>
        <v>2202.4716781509974</v>
      </c>
      <c r="BQ13">
        <f t="shared" si="9"/>
        <v>2301.6737783431849</v>
      </c>
      <c r="BR13">
        <f t="shared" si="36"/>
        <v>5094.0047131332722</v>
      </c>
      <c r="BT13" s="1">
        <v>57.609949999999998</v>
      </c>
      <c r="BU13" s="1">
        <v>50.69021</v>
      </c>
      <c r="BV13" s="1">
        <v>16.506820000000001</v>
      </c>
      <c r="BW13" s="1">
        <v>15.633649999999999</v>
      </c>
      <c r="BY13">
        <f t="shared" si="37"/>
        <v>870.36839101448356</v>
      </c>
      <c r="BZ13">
        <f t="shared" si="38"/>
        <v>794.3186729299797</v>
      </c>
      <c r="CA13">
        <f t="shared" si="39"/>
        <v>1896.9938921856267</v>
      </c>
      <c r="CB13">
        <f t="shared" si="40"/>
        <v>1877.5708738880501</v>
      </c>
      <c r="CC13">
        <f t="shared" si="41"/>
        <v>5439.25183001814</v>
      </c>
      <c r="CD13" s="4">
        <f t="shared" si="42"/>
        <v>-5.1275997839184129E-4</v>
      </c>
      <c r="CF13">
        <f t="shared" si="10"/>
        <v>162.1766121181349</v>
      </c>
      <c r="CG13">
        <f t="shared" si="11"/>
        <v>62.485058371224184</v>
      </c>
      <c r="CI13">
        <v>1.8772925602063282</v>
      </c>
      <c r="CJ13">
        <v>3.5304902663907001</v>
      </c>
      <c r="CK13">
        <v>2</v>
      </c>
      <c r="CL13">
        <f t="shared" si="68"/>
        <v>13.06133240072422</v>
      </c>
      <c r="CM13">
        <f t="shared" si="66"/>
        <v>14.1159059166784</v>
      </c>
      <c r="CN13">
        <f t="shared" si="67"/>
        <v>3097798.0881416104</v>
      </c>
      <c r="CS13">
        <f t="shared" si="59"/>
        <v>11.36817086612368</v>
      </c>
      <c r="CT13">
        <f t="shared" si="44"/>
        <v>10.37486021924061</v>
      </c>
      <c r="CU13">
        <f t="shared" si="45"/>
        <v>24.777267787980076</v>
      </c>
      <c r="CV13">
        <f t="shared" si="46"/>
        <v>24.523577289770078</v>
      </c>
      <c r="CW13">
        <f t="shared" si="47"/>
        <v>71.043876163114447</v>
      </c>
      <c r="CX13">
        <f t="shared" si="60"/>
        <v>2.293366905837757E-2</v>
      </c>
      <c r="CZ13" s="1">
        <v>0</v>
      </c>
      <c r="DA13" s="1">
        <v>0</v>
      </c>
      <c r="DB13" s="1">
        <v>8613</v>
      </c>
      <c r="DC13" s="1">
        <v>12015</v>
      </c>
      <c r="DE13" s="1">
        <v>7.8250060000000001</v>
      </c>
      <c r="DF13" s="1">
        <v>8.2527229999999996</v>
      </c>
      <c r="DH13">
        <f t="shared" si="12"/>
        <v>569.23896665910092</v>
      </c>
      <c r="DI13">
        <f t="shared" si="13"/>
        <v>794.0794362485891</v>
      </c>
      <c r="DK13">
        <f t="shared" si="14"/>
        <v>232.41892355213531</v>
      </c>
      <c r="DL13">
        <f t="shared" si="15"/>
        <v>341.94275191309902</v>
      </c>
      <c r="DM13">
        <f t="shared" si="48"/>
        <v>0.10559571305293267</v>
      </c>
      <c r="DN13">
        <f t="shared" si="16"/>
        <v>3.0357008167329496</v>
      </c>
      <c r="DO13">
        <f t="shared" si="17"/>
        <v>21.741566971247128</v>
      </c>
      <c r="DP13">
        <f t="shared" si="18"/>
        <v>4.4662279447553637</v>
      </c>
      <c r="DQ13">
        <f t="shared" si="19"/>
        <v>20.057349345014714</v>
      </c>
      <c r="DR13">
        <f t="shared" si="49"/>
        <v>7.5019287614883137</v>
      </c>
      <c r="DS13">
        <f t="shared" si="21"/>
        <v>63.541947401626132</v>
      </c>
      <c r="DT13">
        <f t="shared" si="61"/>
        <v>0.10559571305293264</v>
      </c>
      <c r="DV13" s="1">
        <v>2802</v>
      </c>
      <c r="DW13" s="1">
        <v>668.09270000000004</v>
      </c>
      <c r="DX13" s="1">
        <v>6888</v>
      </c>
      <c r="DY13" s="1">
        <v>584.17319999999995</v>
      </c>
      <c r="EA13" s="1">
        <v>13227</v>
      </c>
      <c r="EB13" s="1">
        <v>15174</v>
      </c>
      <c r="ED13">
        <f t="shared" si="50"/>
        <v>1.4846575042866312</v>
      </c>
      <c r="EE13">
        <f t="shared" si="51"/>
        <v>3.1912159057738387</v>
      </c>
      <c r="EG13" s="1">
        <v>355273</v>
      </c>
      <c r="EH13" s="1">
        <v>260821</v>
      </c>
      <c r="EI13" s="1">
        <v>158393</v>
      </c>
      <c r="EJ13" s="1">
        <v>73530</v>
      </c>
      <c r="EL13">
        <f t="shared" si="62"/>
        <v>23.480231673270495</v>
      </c>
      <c r="EM13">
        <f t="shared" si="63"/>
        <v>17.237835425867104</v>
      </c>
      <c r="EN13">
        <f t="shared" si="64"/>
        <v>10.468299970513755</v>
      </c>
      <c r="EO13">
        <f t="shared" si="65"/>
        <v>4.8596471866299424</v>
      </c>
      <c r="EQ13" s="1">
        <v>33132</v>
      </c>
      <c r="ER13" s="1">
        <v>33604</v>
      </c>
      <c r="ES13" s="1">
        <v>158</v>
      </c>
      <c r="ET13" s="1">
        <v>506.37599999999998</v>
      </c>
      <c r="EU13" s="1">
        <v>55</v>
      </c>
      <c r="EV13" s="1">
        <v>613.22900000000004</v>
      </c>
      <c r="EX13" s="1">
        <v>0.25562000000000001</v>
      </c>
      <c r="EY13" s="1">
        <v>0.1881041</v>
      </c>
      <c r="EZ13" s="1">
        <v>0.54441379999999995</v>
      </c>
      <c r="FA13" s="1">
        <v>0.41627330000000001</v>
      </c>
      <c r="FB13" s="1">
        <v>5.2450799999999999E-2</v>
      </c>
      <c r="FC13" s="1">
        <v>6.3542E-3</v>
      </c>
      <c r="FF13">
        <v>7720</v>
      </c>
      <c r="FG13">
        <v>11002</v>
      </c>
      <c r="FI13">
        <f t="shared" si="52"/>
        <v>2.0466321243523315E-2</v>
      </c>
      <c r="FJ13">
        <f t="shared" si="53"/>
        <v>4.9990910743501179E-3</v>
      </c>
    </row>
    <row r="14" spans="1:166" x14ac:dyDescent="0.25">
      <c r="A14">
        <v>2030</v>
      </c>
      <c r="B14" s="1">
        <v>13495</v>
      </c>
      <c r="C14" s="1">
        <v>15110</v>
      </c>
      <c r="D14" s="1">
        <v>33937</v>
      </c>
      <c r="E14" s="1">
        <v>34607</v>
      </c>
      <c r="F14" s="1">
        <v>4445</v>
      </c>
      <c r="G14" s="1">
        <v>4520</v>
      </c>
      <c r="H14" s="1">
        <v>34197</v>
      </c>
      <c r="I14" s="1">
        <v>35976</v>
      </c>
      <c r="J14" s="1">
        <v>31048</v>
      </c>
      <c r="K14" s="1">
        <v>33480</v>
      </c>
      <c r="L14" s="1">
        <v>1062291</v>
      </c>
      <c r="P14">
        <v>2030</v>
      </c>
      <c r="Q14">
        <f t="shared" si="0"/>
        <v>891.89363230750814</v>
      </c>
      <c r="R14">
        <f t="shared" si="1"/>
        <v>998.63006922315287</v>
      </c>
      <c r="S14">
        <f t="shared" si="2"/>
        <v>2242.9191700348206</v>
      </c>
      <c r="T14">
        <f t="shared" si="3"/>
        <v>2287.1999209533851</v>
      </c>
      <c r="U14">
        <f t="shared" si="23"/>
        <v>6420.6427925188664</v>
      </c>
      <c r="W14">
        <f t="shared" si="24"/>
        <v>2051.98321570089</v>
      </c>
      <c r="X14">
        <f t="shared" si="25"/>
        <v>2212.7157324679788</v>
      </c>
      <c r="Z14">
        <f t="shared" si="26"/>
        <v>190.93595433393057</v>
      </c>
      <c r="AA14">
        <f t="shared" si="27"/>
        <v>74.484188485406321</v>
      </c>
      <c r="AB14">
        <f t="shared" si="28"/>
        <v>8.5128326015852976E-2</v>
      </c>
      <c r="AC14">
        <f t="shared" si="29"/>
        <v>3.2565665905741503E-2</v>
      </c>
      <c r="AE14" s="1">
        <v>57293</v>
      </c>
      <c r="AF14" s="1">
        <v>3656</v>
      </c>
      <c r="AG14" s="1">
        <v>5579</v>
      </c>
      <c r="AH14" s="1">
        <v>2016</v>
      </c>
      <c r="AI14" s="1">
        <v>58748</v>
      </c>
      <c r="AJ14" s="1">
        <v>3712</v>
      </c>
      <c r="AK14" s="1">
        <v>5714</v>
      </c>
      <c r="AL14" s="1">
        <v>1999</v>
      </c>
      <c r="AM14" s="1">
        <v>53999</v>
      </c>
      <c r="AN14" s="1">
        <v>3433</v>
      </c>
      <c r="AO14" s="1">
        <v>5236</v>
      </c>
      <c r="AP14" s="1">
        <v>1860</v>
      </c>
      <c r="AR14" s="1">
        <v>16.10248</v>
      </c>
      <c r="AS14" s="1">
        <v>16.057939999999999</v>
      </c>
      <c r="AT14" s="1">
        <v>17.1617</v>
      </c>
      <c r="AU14" s="1">
        <v>17.70524</v>
      </c>
      <c r="AW14">
        <f t="shared" si="54"/>
        <v>3294</v>
      </c>
      <c r="AX14">
        <f t="shared" si="30"/>
        <v>223</v>
      </c>
      <c r="AY14">
        <f t="shared" si="31"/>
        <v>343</v>
      </c>
      <c r="AZ14">
        <f t="shared" si="32"/>
        <v>156</v>
      </c>
      <c r="BB14">
        <f t="shared" si="55"/>
        <v>5.7493934686610931E-2</v>
      </c>
      <c r="BC14">
        <f t="shared" si="56"/>
        <v>6.0995623632385122E-2</v>
      </c>
      <c r="BD14">
        <f t="shared" si="57"/>
        <v>6.148055207026349E-2</v>
      </c>
      <c r="BE14">
        <f t="shared" si="58"/>
        <v>7.7380952380952384E-2</v>
      </c>
      <c r="BF14">
        <f t="shared" si="33"/>
        <v>5.8590102707749767E-2</v>
      </c>
      <c r="BH14">
        <f t="shared" si="34"/>
        <v>3262.2573147726057</v>
      </c>
      <c r="BI14">
        <f t="shared" si="5"/>
        <v>205.55599971820428</v>
      </c>
      <c r="BJ14">
        <f t="shared" si="5"/>
        <v>338.16830517734428</v>
      </c>
      <c r="BK14">
        <f t="shared" si="5"/>
        <v>122.05258198835405</v>
      </c>
      <c r="BL14">
        <f t="shared" si="35"/>
        <v>3928.0342016565087</v>
      </c>
      <c r="BN14">
        <f t="shared" si="6"/>
        <v>293.77304154182093</v>
      </c>
      <c r="BO14">
        <f t="shared" si="7"/>
        <v>298.72984201777967</v>
      </c>
      <c r="BP14">
        <f t="shared" si="8"/>
        <v>2260.1027450181441</v>
      </c>
      <c r="BQ14">
        <f t="shared" si="9"/>
        <v>2377.6780523078851</v>
      </c>
      <c r="BR14">
        <f t="shared" si="36"/>
        <v>5230.28368088563</v>
      </c>
      <c r="BT14" s="1">
        <v>58.050780000000003</v>
      </c>
      <c r="BU14" s="1">
        <v>50.37323</v>
      </c>
      <c r="BV14" s="1">
        <v>16.61908</v>
      </c>
      <c r="BW14" s="1">
        <v>15.86412</v>
      </c>
      <c r="BY14">
        <f t="shared" si="37"/>
        <v>889.84053188350481</v>
      </c>
      <c r="BZ14">
        <f t="shared" si="38"/>
        <v>785.18246661374042</v>
      </c>
      <c r="CA14">
        <f t="shared" si="39"/>
        <v>1959.8703638119584</v>
      </c>
      <c r="CB14">
        <f t="shared" si="40"/>
        <v>1968.1637102494244</v>
      </c>
      <c r="CC14">
        <f t="shared" si="41"/>
        <v>5603.0570725586276</v>
      </c>
      <c r="CD14" s="4">
        <f t="shared" si="42"/>
        <v>-1.2759512583215837E-4</v>
      </c>
      <c r="CF14">
        <f t="shared" si="10"/>
        <v>165.5719940653494</v>
      </c>
      <c r="CG14">
        <f t="shared" si="11"/>
        <v>61.655562081695962</v>
      </c>
      <c r="CI14">
        <v>1.8560516687788748</v>
      </c>
      <c r="CJ14">
        <v>3.5816402663906786</v>
      </c>
      <c r="CK14">
        <v>2</v>
      </c>
      <c r="CL14">
        <f t="shared" si="68"/>
        <v>13.257315166463455</v>
      </c>
      <c r="CM14">
        <f t="shared" si="66"/>
        <v>14.327712353999607</v>
      </c>
      <c r="CN14">
        <f t="shared" si="67"/>
        <v>3155952.8211805066</v>
      </c>
      <c r="CS14">
        <f t="shared" si="59"/>
        <v>11.796896379073097</v>
      </c>
      <c r="CT14">
        <f t="shared" si="44"/>
        <v>10.409411423079526</v>
      </c>
      <c r="CU14">
        <f t="shared" si="45"/>
        <v>25.982619098466525</v>
      </c>
      <c r="CV14">
        <f t="shared" si="46"/>
        <v>26.092566605972678</v>
      </c>
      <c r="CW14">
        <f t="shared" si="47"/>
        <v>74.281493506591829</v>
      </c>
      <c r="CX14">
        <f t="shared" si="60"/>
        <v>2.3536946752837167E-2</v>
      </c>
      <c r="CZ14" s="1">
        <v>0</v>
      </c>
      <c r="DA14" s="1">
        <v>0</v>
      </c>
      <c r="DB14" s="1">
        <v>9060</v>
      </c>
      <c r="DC14" s="1">
        <v>12418</v>
      </c>
      <c r="DE14" s="1">
        <v>8.1006479999999996</v>
      </c>
      <c r="DF14" s="1">
        <v>8.2401090000000003</v>
      </c>
      <c r="DH14">
        <f t="shared" si="12"/>
        <v>598.78149749581507</v>
      </c>
      <c r="DI14">
        <f t="shared" si="13"/>
        <v>820.71397747274068</v>
      </c>
      <c r="DK14">
        <f t="shared" si="14"/>
        <v>253.09310724017089</v>
      </c>
      <c r="DL14">
        <f t="shared" si="15"/>
        <v>352.87181484437974</v>
      </c>
      <c r="DM14">
        <f t="shared" si="48"/>
        <v>0.10814898264240554</v>
      </c>
      <c r="DN14">
        <f t="shared" si="16"/>
        <v>3.3553350891424794</v>
      </c>
      <c r="DO14">
        <f t="shared" si="17"/>
        <v>22.627284009324047</v>
      </c>
      <c r="DP14">
        <f t="shared" si="18"/>
        <v>4.6781328627538805</v>
      </c>
      <c r="DQ14">
        <f t="shared" si="19"/>
        <v>21.414433743218797</v>
      </c>
      <c r="DR14">
        <f t="shared" si="49"/>
        <v>8.033467951896359</v>
      </c>
      <c r="DS14">
        <f t="shared" si="21"/>
        <v>66.248025554695474</v>
      </c>
      <c r="DT14">
        <f t="shared" si="61"/>
        <v>0.10814898264240554</v>
      </c>
      <c r="DV14" s="1">
        <v>2698</v>
      </c>
      <c r="DW14" s="1">
        <v>668.62609999999995</v>
      </c>
      <c r="DX14" s="1">
        <v>6845</v>
      </c>
      <c r="DY14" s="1">
        <v>595.14679999999998</v>
      </c>
      <c r="EA14" s="1">
        <v>13484</v>
      </c>
      <c r="EB14" s="1">
        <v>15110</v>
      </c>
      <c r="ED14">
        <f t="shared" si="50"/>
        <v>1.4306937869757324</v>
      </c>
      <c r="EE14">
        <f t="shared" si="51"/>
        <v>3.2308662207366239</v>
      </c>
      <c r="EG14" s="1">
        <v>356753</v>
      </c>
      <c r="EH14" s="1">
        <v>260307</v>
      </c>
      <c r="EI14" s="1">
        <v>161474</v>
      </c>
      <c r="EJ14" s="1">
        <v>75458</v>
      </c>
      <c r="EL14">
        <f t="shared" si="62"/>
        <v>23.578045869329415</v>
      </c>
      <c r="EM14">
        <f t="shared" si="63"/>
        <v>17.203864819938534</v>
      </c>
      <c r="EN14">
        <f t="shared" si="64"/>
        <v>10.671925334066142</v>
      </c>
      <c r="EO14">
        <f t="shared" si="65"/>
        <v>4.9870700041985883</v>
      </c>
      <c r="EQ14" s="1">
        <v>33937</v>
      </c>
      <c r="ER14" s="1">
        <v>34607</v>
      </c>
      <c r="ES14" s="1">
        <v>180</v>
      </c>
      <c r="ET14" s="1">
        <v>552.3252</v>
      </c>
      <c r="EU14" s="1">
        <v>44</v>
      </c>
      <c r="EV14" s="1">
        <v>692.42290000000003</v>
      </c>
      <c r="EX14" s="1">
        <v>0.25756220000000002</v>
      </c>
      <c r="EY14" s="1">
        <v>0.1897268</v>
      </c>
      <c r="EZ14" s="1">
        <v>0.55477549999999998</v>
      </c>
      <c r="FA14" s="1">
        <v>0.4222959</v>
      </c>
      <c r="FB14" s="1">
        <v>5.6701700000000001E-2</v>
      </c>
      <c r="FC14" s="1">
        <v>6.3987000000000002E-3</v>
      </c>
      <c r="FF14">
        <v>8110</v>
      </c>
      <c r="FG14">
        <v>11310</v>
      </c>
      <c r="FI14">
        <f t="shared" si="52"/>
        <v>2.2194821208384709E-2</v>
      </c>
      <c r="FJ14">
        <f t="shared" si="53"/>
        <v>3.8903625110521664E-3</v>
      </c>
    </row>
    <row r="15" spans="1:166" x14ac:dyDescent="0.25">
      <c r="A15">
        <v>2031</v>
      </c>
      <c r="B15" s="1">
        <v>13748</v>
      </c>
      <c r="C15" s="1">
        <v>15101</v>
      </c>
      <c r="D15" s="1">
        <v>34670</v>
      </c>
      <c r="E15" s="1">
        <v>35507</v>
      </c>
      <c r="F15" s="1">
        <v>4517</v>
      </c>
      <c r="G15" s="1">
        <v>4478</v>
      </c>
      <c r="H15" s="1">
        <v>35005</v>
      </c>
      <c r="I15" s="1">
        <v>36864</v>
      </c>
      <c r="J15" s="1">
        <v>31872</v>
      </c>
      <c r="K15" s="1">
        <v>34306</v>
      </c>
      <c r="L15" s="1">
        <v>1067079</v>
      </c>
      <c r="P15">
        <v>2031</v>
      </c>
      <c r="Q15">
        <f t="shared" si="0"/>
        <v>908.61457257974234</v>
      </c>
      <c r="R15">
        <f t="shared" si="1"/>
        <v>998.03525316603782</v>
      </c>
      <c r="S15">
        <f t="shared" si="2"/>
        <v>2291.3636333531904</v>
      </c>
      <c r="T15">
        <f t="shared" si="3"/>
        <v>2346.68152666489</v>
      </c>
      <c r="U15">
        <f t="shared" si="23"/>
        <v>6544.694985763861</v>
      </c>
      <c r="W15">
        <f t="shared" si="24"/>
        <v>2106.4419302634233</v>
      </c>
      <c r="X15">
        <f t="shared" si="25"/>
        <v>2267.3066283765374</v>
      </c>
      <c r="Z15">
        <f t="shared" si="26"/>
        <v>184.92170308976711</v>
      </c>
      <c r="AA15">
        <f t="shared" si="27"/>
        <v>79.374898288352597</v>
      </c>
      <c r="AB15">
        <f t="shared" si="28"/>
        <v>8.0703778482838176E-2</v>
      </c>
      <c r="AC15">
        <f t="shared" si="29"/>
        <v>3.3824316331990907E-2</v>
      </c>
      <c r="AE15" s="1">
        <v>58692</v>
      </c>
      <c r="AF15" s="1">
        <v>3690</v>
      </c>
      <c r="AG15" s="1">
        <v>5730</v>
      </c>
      <c r="AH15" s="1">
        <v>2065</v>
      </c>
      <c r="AI15" s="1">
        <v>60211</v>
      </c>
      <c r="AJ15" s="1">
        <v>3748</v>
      </c>
      <c r="AK15" s="1">
        <v>5861</v>
      </c>
      <c r="AL15" s="1">
        <v>2049</v>
      </c>
      <c r="AM15" s="1">
        <v>55402</v>
      </c>
      <c r="AN15" s="1">
        <v>3464</v>
      </c>
      <c r="AO15" s="1">
        <v>5385</v>
      </c>
      <c r="AP15" s="1">
        <v>1927</v>
      </c>
      <c r="AR15" s="1">
        <v>15.83826</v>
      </c>
      <c r="AS15" s="1">
        <v>15.33676</v>
      </c>
      <c r="AT15" s="1">
        <v>16.224930000000001</v>
      </c>
      <c r="AU15" s="1">
        <v>18.300619999999999</v>
      </c>
      <c r="AW15">
        <f t="shared" si="54"/>
        <v>3290</v>
      </c>
      <c r="AX15">
        <f t="shared" si="30"/>
        <v>226</v>
      </c>
      <c r="AY15">
        <f t="shared" si="31"/>
        <v>345</v>
      </c>
      <c r="AZ15">
        <f t="shared" si="32"/>
        <v>138</v>
      </c>
      <c r="BB15">
        <f t="shared" si="55"/>
        <v>5.6055339739657872E-2</v>
      </c>
      <c r="BC15">
        <f t="shared" si="56"/>
        <v>6.1246612466124659E-2</v>
      </c>
      <c r="BD15">
        <f t="shared" si="57"/>
        <v>6.0209424083769635E-2</v>
      </c>
      <c r="BE15">
        <f t="shared" si="58"/>
        <v>6.6828087167070213E-2</v>
      </c>
      <c r="BF15">
        <f t="shared" si="33"/>
        <v>5.6984482095273382E-2</v>
      </c>
      <c r="BH15">
        <f t="shared" si="34"/>
        <v>3288.634944072181</v>
      </c>
      <c r="BI15">
        <f t="shared" si="5"/>
        <v>198.22825718720892</v>
      </c>
      <c r="BJ15">
        <f t="shared" si="5"/>
        <v>327.93435168375225</v>
      </c>
      <c r="BK15">
        <f t="shared" si="5"/>
        <v>129.31238466711903</v>
      </c>
      <c r="BL15">
        <f t="shared" si="35"/>
        <v>3944.1099376102611</v>
      </c>
      <c r="BN15">
        <f t="shared" si="6"/>
        <v>298.5315699987413</v>
      </c>
      <c r="BO15">
        <f t="shared" si="7"/>
        <v>295.95403375124278</v>
      </c>
      <c r="BP15">
        <f t="shared" si="8"/>
        <v>2313.5040088124729</v>
      </c>
      <c r="BQ15">
        <f t="shared" si="9"/>
        <v>2436.3665699432368</v>
      </c>
      <c r="BR15">
        <f t="shared" si="36"/>
        <v>5344.3561825056931</v>
      </c>
      <c r="BT15" s="1">
        <v>57.565249999999999</v>
      </c>
      <c r="BU15" s="1">
        <v>48.945630000000001</v>
      </c>
      <c r="BV15" s="1">
        <v>16.287929999999999</v>
      </c>
      <c r="BW15" s="1">
        <v>15.558619999999999</v>
      </c>
      <c r="BY15">
        <f t="shared" si="37"/>
        <v>896.6910698525046</v>
      </c>
      <c r="BZ15">
        <f t="shared" si="38"/>
        <v>755.84086931453294</v>
      </c>
      <c r="CA15">
        <f t="shared" si="39"/>
        <v>1966.2029129544781</v>
      </c>
      <c r="CB15">
        <f t="shared" si="40"/>
        <v>1977.90710355785</v>
      </c>
      <c r="CC15">
        <f t="shared" si="41"/>
        <v>5596.6419556793653</v>
      </c>
      <c r="CD15" s="4">
        <f t="shared" si="42"/>
        <v>7.8902066888986155E-5</v>
      </c>
      <c r="CF15">
        <f t="shared" si="10"/>
        <v>157.16142695176771</v>
      </c>
      <c r="CG15">
        <f t="shared" si="11"/>
        <v>64.438651024657659</v>
      </c>
      <c r="CI15">
        <v>1.8672102424050081</v>
      </c>
      <c r="CJ15">
        <v>3.6327902663906997</v>
      </c>
      <c r="CK15">
        <v>2</v>
      </c>
      <c r="CL15">
        <f t="shared" si="68"/>
        <v>13.462886769321399</v>
      </c>
      <c r="CM15">
        <f t="shared" si="66"/>
        <v>14.549881832277537</v>
      </c>
      <c r="CN15">
        <f t="shared" si="67"/>
        <v>3214528.936183901</v>
      </c>
      <c r="CS15">
        <f t="shared" si="59"/>
        <v>12.072050340485934</v>
      </c>
      <c r="CT15">
        <f t="shared" si="44"/>
        <v>10.17580003920701</v>
      </c>
      <c r="CU15">
        <f t="shared" si="45"/>
        <v>26.470767182616036</v>
      </c>
      <c r="CV15">
        <f t="shared" si="46"/>
        <v>26.62833937543579</v>
      </c>
      <c r="CW15">
        <f t="shared" si="47"/>
        <v>75.346956937744764</v>
      </c>
      <c r="CX15">
        <f t="shared" si="60"/>
        <v>2.3439501847257353E-2</v>
      </c>
      <c r="CZ15" s="1">
        <v>0</v>
      </c>
      <c r="DA15" s="1">
        <v>0</v>
      </c>
      <c r="DB15" s="1">
        <v>9431</v>
      </c>
      <c r="DC15" s="1">
        <v>12757</v>
      </c>
      <c r="DE15" s="1">
        <v>8.0453240000000008</v>
      </c>
      <c r="DF15" s="1">
        <v>8.1027839999999998</v>
      </c>
      <c r="DH15">
        <f t="shared" si="12"/>
        <v>623.30113718355744</v>
      </c>
      <c r="DI15">
        <f t="shared" si="13"/>
        <v>843.11871562407418</v>
      </c>
      <c r="DK15">
        <f t="shared" si="14"/>
        <v>261.65777403518058</v>
      </c>
      <c r="DL15">
        <f t="shared" si="15"/>
        <v>356.46358978091553</v>
      </c>
      <c r="DM15">
        <f t="shared" si="48"/>
        <v>0.11044504342266141</v>
      </c>
      <c r="DN15">
        <f t="shared" si="16"/>
        <v>3.5226689841483214</v>
      </c>
      <c r="DO15">
        <f t="shared" si="17"/>
        <v>22.948098198467715</v>
      </c>
      <c r="DP15">
        <f t="shared" si="18"/>
        <v>4.7990289466062981</v>
      </c>
      <c r="DQ15">
        <f t="shared" si="19"/>
        <v>21.829310428829491</v>
      </c>
      <c r="DR15">
        <f t="shared" si="49"/>
        <v>8.3216979307546204</v>
      </c>
      <c r="DS15">
        <f t="shared" si="21"/>
        <v>67.02525900699014</v>
      </c>
      <c r="DT15">
        <f t="shared" si="61"/>
        <v>0.11044504342266141</v>
      </c>
      <c r="DV15" s="1">
        <v>2749</v>
      </c>
      <c r="DW15" s="1">
        <v>674.7473</v>
      </c>
      <c r="DX15" s="1">
        <v>6907</v>
      </c>
      <c r="DY15" s="1">
        <v>586.79060000000004</v>
      </c>
      <c r="EA15" s="1">
        <v>13737</v>
      </c>
      <c r="EB15" s="1">
        <v>15101</v>
      </c>
      <c r="ED15">
        <f t="shared" si="50"/>
        <v>1.4710834705903764</v>
      </c>
      <c r="EE15">
        <f t="shared" si="51"/>
        <v>3.2143563700028066</v>
      </c>
      <c r="EG15" s="1">
        <v>358197</v>
      </c>
      <c r="EH15" s="1">
        <v>259800</v>
      </c>
      <c r="EI15" s="1">
        <v>164509</v>
      </c>
      <c r="EJ15" s="1">
        <v>77076</v>
      </c>
      <c r="EL15">
        <f t="shared" si="62"/>
        <v>23.673480801159872</v>
      </c>
      <c r="EM15">
        <f t="shared" si="63"/>
        <v>17.170356848721053</v>
      </c>
      <c r="EN15">
        <f t="shared" si="64"/>
        <v>10.872510526659937</v>
      </c>
      <c r="EO15">
        <f t="shared" si="65"/>
        <v>5.0940047131332706</v>
      </c>
      <c r="EQ15" s="1">
        <v>34670</v>
      </c>
      <c r="ER15" s="1">
        <v>35507</v>
      </c>
      <c r="ES15" s="1">
        <v>180</v>
      </c>
      <c r="ET15" s="1">
        <v>456.95440000000002</v>
      </c>
      <c r="EU15" s="1">
        <v>45</v>
      </c>
      <c r="EV15" s="1">
        <v>681.39909999999998</v>
      </c>
      <c r="EX15" s="1">
        <v>0.26341160000000002</v>
      </c>
      <c r="EY15" s="1">
        <v>0.19486500000000001</v>
      </c>
      <c r="EZ15" s="1">
        <v>0.57477489999999998</v>
      </c>
      <c r="FA15" s="1">
        <v>0.43899549999999998</v>
      </c>
      <c r="FB15" s="1">
        <v>5.5749600000000003E-2</v>
      </c>
      <c r="FC15" s="1">
        <v>5.4167E-3</v>
      </c>
      <c r="FF15">
        <v>8519</v>
      </c>
      <c r="FG15">
        <v>11591</v>
      </c>
      <c r="FI15">
        <f t="shared" si="52"/>
        <v>2.1129240521187934E-2</v>
      </c>
      <c r="FJ15">
        <f t="shared" si="53"/>
        <v>3.8823224915883014E-3</v>
      </c>
    </row>
    <row r="16" spans="1:166" x14ac:dyDescent="0.25">
      <c r="A16">
        <v>2032</v>
      </c>
      <c r="B16" s="1">
        <v>13988</v>
      </c>
      <c r="C16" s="1">
        <v>14893</v>
      </c>
      <c r="D16" s="1">
        <v>35618</v>
      </c>
      <c r="E16" s="1">
        <v>35897</v>
      </c>
      <c r="F16" s="1">
        <v>4598</v>
      </c>
      <c r="G16" s="1">
        <v>4448</v>
      </c>
      <c r="H16" s="1">
        <v>35987</v>
      </c>
      <c r="I16" s="1">
        <v>37320</v>
      </c>
      <c r="J16" s="1">
        <v>32783</v>
      </c>
      <c r="K16" s="1">
        <v>34717</v>
      </c>
      <c r="L16" s="1">
        <v>1070764</v>
      </c>
      <c r="P16">
        <v>2032</v>
      </c>
      <c r="Q16">
        <f t="shared" si="0"/>
        <v>924.47633410281026</v>
      </c>
      <c r="R16">
        <f t="shared" si="1"/>
        <v>984.28839317937889</v>
      </c>
      <c r="S16">
        <f t="shared" si="2"/>
        <v>2354.0175913693088</v>
      </c>
      <c r="T16">
        <f t="shared" si="3"/>
        <v>2372.4568891398753</v>
      </c>
      <c r="U16">
        <f t="shared" si="23"/>
        <v>6635.2392077913737</v>
      </c>
      <c r="W16">
        <f t="shared" si="24"/>
        <v>2166.6505333780688</v>
      </c>
      <c r="X16">
        <f t="shared" si="25"/>
        <v>2294.4698949847916</v>
      </c>
      <c r="Z16">
        <f t="shared" si="26"/>
        <v>187.36705799124002</v>
      </c>
      <c r="AA16">
        <f t="shared" si="27"/>
        <v>77.986994155083721</v>
      </c>
      <c r="AB16">
        <f t="shared" si="28"/>
        <v>7.959458700656967E-2</v>
      </c>
      <c r="AC16">
        <f t="shared" si="29"/>
        <v>3.2871827729336563E-2</v>
      </c>
      <c r="AE16" s="1">
        <v>59933</v>
      </c>
      <c r="AF16" s="1">
        <v>3728</v>
      </c>
      <c r="AG16" s="1">
        <v>5755</v>
      </c>
      <c r="AH16" s="1">
        <v>2099</v>
      </c>
      <c r="AI16" s="1">
        <v>61518</v>
      </c>
      <c r="AJ16" s="1">
        <v>3789</v>
      </c>
      <c r="AK16" s="1">
        <v>5902</v>
      </c>
      <c r="AL16" s="1">
        <v>2098</v>
      </c>
      <c r="AM16" s="1">
        <v>56590</v>
      </c>
      <c r="AN16" s="1">
        <v>3502</v>
      </c>
      <c r="AO16" s="1">
        <v>5436</v>
      </c>
      <c r="AP16" s="1">
        <v>1972</v>
      </c>
      <c r="AR16" s="1">
        <v>16.068519999999999</v>
      </c>
      <c r="AS16" s="1">
        <v>15.44082</v>
      </c>
      <c r="AT16" s="1">
        <v>16.808150000000001</v>
      </c>
      <c r="AU16" s="1">
        <v>17.907170000000001</v>
      </c>
      <c r="AW16">
        <f t="shared" si="54"/>
        <v>3343</v>
      </c>
      <c r="AX16">
        <f t="shared" si="30"/>
        <v>226</v>
      </c>
      <c r="AY16">
        <f t="shared" si="31"/>
        <v>319</v>
      </c>
      <c r="AZ16">
        <f t="shared" si="32"/>
        <v>127</v>
      </c>
      <c r="BB16">
        <f t="shared" si="55"/>
        <v>5.5778953164366873E-2</v>
      </c>
      <c r="BC16">
        <f t="shared" si="56"/>
        <v>6.062231759656652E-2</v>
      </c>
      <c r="BD16">
        <f t="shared" si="57"/>
        <v>5.543006081668115E-2</v>
      </c>
      <c r="BE16">
        <f t="shared" si="58"/>
        <v>6.0505002382086705E-2</v>
      </c>
      <c r="BF16">
        <f t="shared" si="33"/>
        <v>5.6142068097601902E-2</v>
      </c>
      <c r="BH16">
        <f t="shared" si="34"/>
        <v>3408.8700395066971</v>
      </c>
      <c r="BI16">
        <f t="shared" si="5"/>
        <v>201.75640206930737</v>
      </c>
      <c r="BJ16">
        <f t="shared" si="5"/>
        <v>342.09874369574464</v>
      </c>
      <c r="BK16">
        <f t="shared" si="5"/>
        <v>129.55816832938299</v>
      </c>
      <c r="BL16">
        <f t="shared" si="35"/>
        <v>4082.2833536011326</v>
      </c>
      <c r="BN16">
        <f t="shared" si="6"/>
        <v>303.88491451277679</v>
      </c>
      <c r="BO16">
        <f t="shared" si="7"/>
        <v>293.9713135608593</v>
      </c>
      <c r="BP16">
        <f t="shared" si="8"/>
        <v>2378.4050497110256</v>
      </c>
      <c r="BQ16">
        <f t="shared" si="9"/>
        <v>2466.5039168370658</v>
      </c>
      <c r="BR16">
        <f t="shared" si="36"/>
        <v>5442.7651946217275</v>
      </c>
      <c r="BT16" s="1">
        <v>58.417490000000001</v>
      </c>
      <c r="BU16" s="1">
        <v>49.901330000000002</v>
      </c>
      <c r="BV16" s="1">
        <v>16.702290000000001</v>
      </c>
      <c r="BW16" s="1">
        <v>15.614000000000001</v>
      </c>
      <c r="BY16">
        <f t="shared" si="37"/>
        <v>926.28412027921968</v>
      </c>
      <c r="BZ16">
        <f t="shared" si="38"/>
        <v>765.43665968528751</v>
      </c>
      <c r="CA16">
        <f t="shared" si="39"/>
        <v>2072.7838818705418</v>
      </c>
      <c r="CB16">
        <f t="shared" si="40"/>
        <v>2009.5007336463809</v>
      </c>
      <c r="CC16">
        <f t="shared" si="41"/>
        <v>5774.0053954814302</v>
      </c>
      <c r="CD16" s="4">
        <f t="shared" si="42"/>
        <v>1.2619157901099243E-3</v>
      </c>
      <c r="CF16">
        <f t="shared" si="10"/>
        <v>163.29069678225423</v>
      </c>
      <c r="CG16">
        <f t="shared" si="11"/>
        <v>63.53726864155194</v>
      </c>
      <c r="CI16">
        <v>1.9107377039741635</v>
      </c>
      <c r="CJ16">
        <v>3.6839402663906924</v>
      </c>
      <c r="CK16">
        <v>2</v>
      </c>
      <c r="CL16">
        <f t="shared" si="68"/>
        <v>13.678397264169124</v>
      </c>
      <c r="CM16">
        <f t="shared" si="66"/>
        <v>14.782792669854768</v>
      </c>
      <c r="CN16">
        <f t="shared" si="67"/>
        <v>3274550.9497253997</v>
      </c>
      <c r="CS16">
        <f t="shared" si="59"/>
        <v>12.670082176670583</v>
      </c>
      <c r="CT16">
        <f t="shared" si="44"/>
        <v>10.469946711733989</v>
      </c>
      <c r="CU16">
        <f t="shared" si="45"/>
        <v>28.352361378991876</v>
      </c>
      <c r="CV16">
        <f t="shared" si="46"/>
        <v>27.486749337454505</v>
      </c>
      <c r="CW16">
        <f t="shared" si="47"/>
        <v>78.979139604850957</v>
      </c>
      <c r="CX16">
        <f t="shared" si="60"/>
        <v>2.4119074895284209E-2</v>
      </c>
      <c r="CZ16" s="1">
        <v>0</v>
      </c>
      <c r="DA16" s="1">
        <v>0</v>
      </c>
      <c r="DB16" s="1">
        <v>9864</v>
      </c>
      <c r="DC16" s="1">
        <v>12976</v>
      </c>
      <c r="DE16" s="1">
        <v>8.1992170000000009</v>
      </c>
      <c r="DF16" s="1">
        <v>8.0922009999999993</v>
      </c>
      <c r="DH16">
        <f t="shared" si="12"/>
        <v>651.91839859809261</v>
      </c>
      <c r="DI16">
        <f t="shared" si="13"/>
        <v>857.59257301387368</v>
      </c>
      <c r="DK16">
        <f t="shared" si="14"/>
        <v>278.90596529849489</v>
      </c>
      <c r="DL16">
        <f t="shared" si="15"/>
        <v>362.1094488500957</v>
      </c>
      <c r="DM16">
        <f t="shared" si="48"/>
        <v>0.11101746019327081</v>
      </c>
      <c r="DN16">
        <f t="shared" si="16"/>
        <v>3.81498659269938</v>
      </c>
      <c r="DO16">
        <f t="shared" si="17"/>
        <v>24.537374786292496</v>
      </c>
      <c r="DP16">
        <f t="shared" si="18"/>
        <v>4.9530768944809394</v>
      </c>
      <c r="DQ16">
        <f t="shared" si="19"/>
        <v>22.533672442973565</v>
      </c>
      <c r="DR16">
        <f t="shared" si="49"/>
        <v>8.7680634871803189</v>
      </c>
      <c r="DS16">
        <f t="shared" si="21"/>
        <v>70.211076117670643</v>
      </c>
      <c r="DT16">
        <f t="shared" si="61"/>
        <v>0.1110174601932708</v>
      </c>
      <c r="DV16" s="1">
        <v>2835</v>
      </c>
      <c r="DW16" s="1">
        <v>663.27099999999996</v>
      </c>
      <c r="DX16" s="1">
        <v>6869</v>
      </c>
      <c r="DY16" s="1">
        <v>585.15459999999996</v>
      </c>
      <c r="EA16" s="1">
        <v>13973</v>
      </c>
      <c r="EB16" s="1">
        <v>14893</v>
      </c>
      <c r="ED16">
        <f t="shared" si="50"/>
        <v>1.4913016310508938</v>
      </c>
      <c r="EE16">
        <f t="shared" si="51"/>
        <v>3.1877595849525884</v>
      </c>
      <c r="EG16" s="1">
        <v>358948</v>
      </c>
      <c r="EH16" s="1">
        <v>259349</v>
      </c>
      <c r="EI16" s="1">
        <v>167666</v>
      </c>
      <c r="EJ16" s="1">
        <v>78199</v>
      </c>
      <c r="EL16">
        <f t="shared" si="62"/>
        <v>23.72311489659247</v>
      </c>
      <c r="EM16">
        <f t="shared" si="63"/>
        <v>17.140549955192288</v>
      </c>
      <c r="EN16">
        <f t="shared" si="64"/>
        <v>11.081158781361292</v>
      </c>
      <c r="EO16">
        <f t="shared" si="65"/>
        <v>5.1682245389266264</v>
      </c>
      <c r="EQ16" s="1">
        <v>35618</v>
      </c>
      <c r="ER16" s="1">
        <v>35897</v>
      </c>
      <c r="ES16" s="1">
        <v>225</v>
      </c>
      <c r="ET16" s="1">
        <v>537.62379999999996</v>
      </c>
      <c r="EU16" s="1">
        <v>39</v>
      </c>
      <c r="EV16" s="1">
        <v>631.07389999999998</v>
      </c>
      <c r="EX16" s="1">
        <v>0.26477729999999999</v>
      </c>
      <c r="EY16" s="1">
        <v>0.19500210000000001</v>
      </c>
      <c r="EZ16" s="1">
        <v>0.58322830000000003</v>
      </c>
      <c r="FA16" s="1">
        <v>0.43764779999999998</v>
      </c>
      <c r="FB16" s="1">
        <v>5.60943E-2</v>
      </c>
      <c r="FC16" s="1">
        <v>7.0564E-3</v>
      </c>
      <c r="FF16">
        <v>8892</v>
      </c>
      <c r="FG16">
        <v>11771</v>
      </c>
      <c r="FI16">
        <f t="shared" si="52"/>
        <v>2.5303643724696356E-2</v>
      </c>
      <c r="FJ16">
        <f t="shared" si="53"/>
        <v>3.3132274233285191E-3</v>
      </c>
    </row>
    <row r="17" spans="1:166" x14ac:dyDescent="0.25">
      <c r="A17">
        <v>2033</v>
      </c>
      <c r="B17" s="1">
        <v>13913</v>
      </c>
      <c r="C17" s="1">
        <v>14944</v>
      </c>
      <c r="D17" s="1">
        <v>36291</v>
      </c>
      <c r="E17" s="1">
        <v>36491</v>
      </c>
      <c r="F17" s="1">
        <v>4586</v>
      </c>
      <c r="G17" s="1">
        <v>4398</v>
      </c>
      <c r="H17" s="1">
        <v>36665</v>
      </c>
      <c r="I17" s="1">
        <v>37911</v>
      </c>
      <c r="J17" s="1">
        <v>33390</v>
      </c>
      <c r="K17" s="1">
        <v>35232</v>
      </c>
      <c r="L17" s="1">
        <v>1073097</v>
      </c>
      <c r="P17">
        <v>2033</v>
      </c>
      <c r="Q17">
        <f t="shared" si="0"/>
        <v>919.51953362685151</v>
      </c>
      <c r="R17">
        <f t="shared" si="1"/>
        <v>987.65901750303078</v>
      </c>
      <c r="S17">
        <f t="shared" si="2"/>
        <v>2398.4966143069119</v>
      </c>
      <c r="T17">
        <f t="shared" si="3"/>
        <v>2411.7147489094687</v>
      </c>
      <c r="U17">
        <f t="shared" si="23"/>
        <v>6717.3899143462631</v>
      </c>
      <c r="W17">
        <f t="shared" si="24"/>
        <v>2206.767571896828</v>
      </c>
      <c r="X17">
        <f t="shared" si="25"/>
        <v>2328.5065915863747</v>
      </c>
      <c r="Z17">
        <f t="shared" si="26"/>
        <v>191.72904241008382</v>
      </c>
      <c r="AA17">
        <f t="shared" si="27"/>
        <v>83.208157323093928</v>
      </c>
      <c r="AB17">
        <f t="shared" si="28"/>
        <v>7.9937174506075889E-2</v>
      </c>
      <c r="AC17">
        <f t="shared" si="29"/>
        <v>3.4501657943054445E-2</v>
      </c>
      <c r="AE17" s="1">
        <v>60902</v>
      </c>
      <c r="AF17" s="1">
        <v>3862</v>
      </c>
      <c r="AG17" s="1">
        <v>5941</v>
      </c>
      <c r="AH17" s="1">
        <v>2077</v>
      </c>
      <c r="AI17" s="1">
        <v>62511</v>
      </c>
      <c r="AJ17" s="1">
        <v>3910</v>
      </c>
      <c r="AK17" s="1">
        <v>6076</v>
      </c>
      <c r="AL17" s="1">
        <v>2079</v>
      </c>
      <c r="AM17" s="1">
        <v>57443</v>
      </c>
      <c r="AN17" s="1">
        <v>3634</v>
      </c>
      <c r="AO17" s="1">
        <v>5598</v>
      </c>
      <c r="AP17" s="1">
        <v>1947</v>
      </c>
      <c r="AR17" s="1">
        <v>15.862819999999999</v>
      </c>
      <c r="AS17" s="1">
        <v>15.895099999999999</v>
      </c>
      <c r="AT17" s="1">
        <v>16.592420000000001</v>
      </c>
      <c r="AU17" s="1">
        <v>17.910799999999998</v>
      </c>
      <c r="AW17">
        <f t="shared" si="54"/>
        <v>3459</v>
      </c>
      <c r="AX17">
        <f t="shared" si="30"/>
        <v>228</v>
      </c>
      <c r="AY17">
        <f t="shared" si="31"/>
        <v>343</v>
      </c>
      <c r="AZ17">
        <f t="shared" si="32"/>
        <v>130</v>
      </c>
      <c r="BB17">
        <f t="shared" si="55"/>
        <v>5.6796164329578666E-2</v>
      </c>
      <c r="BC17">
        <f t="shared" si="56"/>
        <v>5.9036768513723456E-2</v>
      </c>
      <c r="BD17">
        <f t="shared" si="57"/>
        <v>5.7734388150143076E-2</v>
      </c>
      <c r="BE17">
        <f t="shared" si="58"/>
        <v>6.259027443428021E-2</v>
      </c>
      <c r="BF17">
        <f t="shared" si="33"/>
        <v>5.715698936550246E-2</v>
      </c>
      <c r="BH17">
        <f t="shared" si="34"/>
        <v>3419.5519159983537</v>
      </c>
      <c r="BI17">
        <f t="shared" si="5"/>
        <v>214.32477717990787</v>
      </c>
      <c r="BJ17">
        <f t="shared" si="5"/>
        <v>347.66410724888607</v>
      </c>
      <c r="BK17">
        <f t="shared" si="5"/>
        <v>128.4108831032695</v>
      </c>
      <c r="BL17">
        <f t="shared" si="35"/>
        <v>4109.9516835304166</v>
      </c>
      <c r="BN17">
        <f t="shared" si="6"/>
        <v>303.09182643662336</v>
      </c>
      <c r="BO17">
        <f t="shared" si="7"/>
        <v>290.6667799102201</v>
      </c>
      <c r="BP17">
        <f t="shared" si="8"/>
        <v>2423.2145260136926</v>
      </c>
      <c r="BQ17">
        <f t="shared" si="9"/>
        <v>2505.5635045876206</v>
      </c>
      <c r="BR17">
        <f t="shared" si="36"/>
        <v>5522.5366369481562</v>
      </c>
      <c r="BT17" s="1">
        <v>56.288449999999997</v>
      </c>
      <c r="BU17" s="1">
        <v>48.664850000000001</v>
      </c>
      <c r="BV17" s="1">
        <v>16.482839999999999</v>
      </c>
      <c r="BW17" s="1">
        <v>15.495760000000001</v>
      </c>
      <c r="BY17">
        <f t="shared" si="37"/>
        <v>890.19612432450549</v>
      </c>
      <c r="BZ17">
        <f t="shared" si="38"/>
        <v>738.07921114080614</v>
      </c>
      <c r="CA17">
        <f t="shared" si="39"/>
        <v>2084.0881836263884</v>
      </c>
      <c r="CB17">
        <f t="shared" si="40"/>
        <v>2025.8649028296752</v>
      </c>
      <c r="CC17">
        <f t="shared" si="41"/>
        <v>5738.2284219213752</v>
      </c>
      <c r="CD17" s="4">
        <f t="shared" si="42"/>
        <v>1.4029256471985718E-3</v>
      </c>
      <c r="CF17">
        <f t="shared" si="10"/>
        <v>164.89676314469261</v>
      </c>
      <c r="CG17">
        <f t="shared" si="11"/>
        <v>67.277674360015851</v>
      </c>
      <c r="CI17">
        <v>1.9307644884508477</v>
      </c>
      <c r="CJ17">
        <v>3.7096560381015138</v>
      </c>
      <c r="CK17">
        <v>2</v>
      </c>
      <c r="CL17">
        <f t="shared" si="68"/>
        <v>13.904216910569346</v>
      </c>
      <c r="CM17">
        <f t="shared" si="66"/>
        <v>15.026845021094704</v>
      </c>
      <c r="CN17">
        <f t="shared" si="67"/>
        <v>3337119.0293576471</v>
      </c>
      <c r="CS17">
        <f t="shared" si="59"/>
        <v>12.37748000555608</v>
      </c>
      <c r="CT17">
        <f t="shared" si="44"/>
        <v>10.262413448883679</v>
      </c>
      <c r="CU17">
        <f t="shared" si="45"/>
        <v>28.977614165895783</v>
      </c>
      <c r="CV17">
        <f t="shared" si="46"/>
        <v>28.168065040453293</v>
      </c>
      <c r="CW17">
        <f t="shared" si="47"/>
        <v>79.78557266078883</v>
      </c>
      <c r="CX17">
        <f t="shared" si="60"/>
        <v>2.3908518682999012E-2</v>
      </c>
      <c r="CZ17" s="1">
        <v>0</v>
      </c>
      <c r="DA17" s="1">
        <v>0</v>
      </c>
      <c r="DB17" s="1">
        <v>9854</v>
      </c>
      <c r="DC17" s="1">
        <v>12980</v>
      </c>
      <c r="DE17" s="1">
        <v>7.7890860000000002</v>
      </c>
      <c r="DF17" s="1">
        <v>8.0295640000000006</v>
      </c>
      <c r="DH17">
        <f t="shared" si="12"/>
        <v>651.25749186796486</v>
      </c>
      <c r="DI17">
        <f t="shared" si="13"/>
        <v>857.85693570592491</v>
      </c>
      <c r="DK17">
        <f t="shared" si="14"/>
        <v>264.68627123485595</v>
      </c>
      <c r="DL17">
        <f t="shared" si="15"/>
        <v>359.4173315209365</v>
      </c>
      <c r="DM17">
        <f t="shared" si="48"/>
        <v>0.10876241879315413</v>
      </c>
      <c r="DN17">
        <f t="shared" si="16"/>
        <v>3.6802553284992285</v>
      </c>
      <c r="DO17">
        <f t="shared" si="17"/>
        <v>25.297358837396555</v>
      </c>
      <c r="DP17">
        <f t="shared" si="18"/>
        <v>4.9974165388851146</v>
      </c>
      <c r="DQ17">
        <f t="shared" si="19"/>
        <v>23.170648501568177</v>
      </c>
      <c r="DR17">
        <f t="shared" si="49"/>
        <v>8.677671867384344</v>
      </c>
      <c r="DS17">
        <f t="shared" si="21"/>
        <v>71.107900793404482</v>
      </c>
      <c r="DT17">
        <f t="shared" si="61"/>
        <v>0.10876241879315414</v>
      </c>
      <c r="DV17" s="1">
        <v>2696</v>
      </c>
      <c r="DW17" s="1">
        <v>661.69140000000004</v>
      </c>
      <c r="DX17" s="1">
        <v>6878</v>
      </c>
      <c r="DY17" s="1">
        <v>583.37639999999999</v>
      </c>
      <c r="EA17" s="1">
        <v>13900</v>
      </c>
      <c r="EB17" s="1">
        <v>14944</v>
      </c>
      <c r="ED17">
        <f t="shared" si="50"/>
        <v>1.4148056922320371</v>
      </c>
      <c r="EE17">
        <f t="shared" si="51"/>
        <v>3.1822364655016493</v>
      </c>
      <c r="EG17" s="1">
        <v>358925</v>
      </c>
      <c r="EH17" s="1">
        <v>259391</v>
      </c>
      <c r="EI17" s="1">
        <v>170279</v>
      </c>
      <c r="EJ17" s="1">
        <v>79263</v>
      </c>
      <c r="EL17">
        <f t="shared" si="62"/>
        <v>23.721594811113178</v>
      </c>
      <c r="EM17">
        <f t="shared" si="63"/>
        <v>17.143325763458826</v>
      </c>
      <c r="EN17">
        <f t="shared" si="64"/>
        <v>11.253853709943694</v>
      </c>
      <c r="EO17">
        <f t="shared" si="65"/>
        <v>5.2385450150122281</v>
      </c>
      <c r="EQ17" s="1">
        <v>36291</v>
      </c>
      <c r="ER17" s="1">
        <v>36491</v>
      </c>
      <c r="ES17" s="1">
        <v>216</v>
      </c>
      <c r="ET17" s="1">
        <v>471.87349999999998</v>
      </c>
      <c r="EU17" s="1">
        <v>36</v>
      </c>
      <c r="EV17" s="1">
        <v>587.79070000000002</v>
      </c>
      <c r="EX17" s="1">
        <v>0.26751360000000002</v>
      </c>
      <c r="EY17" s="1">
        <v>0.1956495</v>
      </c>
      <c r="EZ17" s="1">
        <v>0.58389959999999996</v>
      </c>
      <c r="FA17" s="1">
        <v>0.45427030000000002</v>
      </c>
      <c r="FB17" s="1">
        <v>6.0333100000000001E-2</v>
      </c>
      <c r="FC17" s="1">
        <v>5.6559999999999996E-3</v>
      </c>
      <c r="FF17">
        <v>8864</v>
      </c>
      <c r="FG17">
        <v>11878</v>
      </c>
      <c r="FI17">
        <f t="shared" si="52"/>
        <v>2.4368231046931407E-2</v>
      </c>
      <c r="FJ17">
        <f t="shared" si="53"/>
        <v>3.0308132682269743E-3</v>
      </c>
    </row>
    <row r="18" spans="1:166" x14ac:dyDescent="0.25">
      <c r="A18">
        <v>2034</v>
      </c>
      <c r="B18" s="1">
        <v>13977</v>
      </c>
      <c r="C18" s="1">
        <v>14898</v>
      </c>
      <c r="D18" s="1">
        <v>37090</v>
      </c>
      <c r="E18" s="1">
        <v>37128</v>
      </c>
      <c r="F18" s="1">
        <v>4564</v>
      </c>
      <c r="G18" s="1">
        <v>4401</v>
      </c>
      <c r="H18" s="1">
        <v>37676</v>
      </c>
      <c r="I18" s="1">
        <v>38451</v>
      </c>
      <c r="J18" s="1">
        <v>34270</v>
      </c>
      <c r="K18" s="1">
        <v>35798</v>
      </c>
      <c r="L18" s="1">
        <v>1076594</v>
      </c>
      <c r="P18">
        <v>2034</v>
      </c>
      <c r="Q18">
        <f t="shared" si="0"/>
        <v>923.74933669966958</v>
      </c>
      <c r="R18">
        <f t="shared" si="1"/>
        <v>984.61884654444282</v>
      </c>
      <c r="S18">
        <f t="shared" si="2"/>
        <v>2451.3030620441255</v>
      </c>
      <c r="T18">
        <f t="shared" si="3"/>
        <v>2453.8145076186115</v>
      </c>
      <c r="U18">
        <f t="shared" si="23"/>
        <v>6813.4857529068504</v>
      </c>
      <c r="W18">
        <f t="shared" si="24"/>
        <v>2264.9273641480772</v>
      </c>
      <c r="X18">
        <f t="shared" si="25"/>
        <v>2365.9139125116099</v>
      </c>
      <c r="Z18">
        <f t="shared" si="26"/>
        <v>186.37569789604822</v>
      </c>
      <c r="AA18">
        <f t="shared" si="27"/>
        <v>87.900595107001664</v>
      </c>
      <c r="AB18">
        <f t="shared" si="28"/>
        <v>7.6031275276354754E-2</v>
      </c>
      <c r="AC18">
        <f t="shared" si="29"/>
        <v>3.5822021116138809E-2</v>
      </c>
      <c r="AE18" s="1">
        <v>62220</v>
      </c>
      <c r="AF18" s="1">
        <v>3834</v>
      </c>
      <c r="AG18" s="1">
        <v>6030</v>
      </c>
      <c r="AH18" s="1">
        <v>2134</v>
      </c>
      <c r="AI18" s="1">
        <v>63934</v>
      </c>
      <c r="AJ18" s="1">
        <v>3912</v>
      </c>
      <c r="AK18" s="1">
        <v>6161</v>
      </c>
      <c r="AL18" s="1">
        <v>2120</v>
      </c>
      <c r="AM18" s="1">
        <v>58771</v>
      </c>
      <c r="AN18" s="1">
        <v>3612</v>
      </c>
      <c r="AO18" s="1">
        <v>5692</v>
      </c>
      <c r="AP18" s="1">
        <v>1993</v>
      </c>
      <c r="AR18" s="1">
        <v>15.865320000000001</v>
      </c>
      <c r="AS18" s="1">
        <v>15.435169999999999</v>
      </c>
      <c r="AT18" s="1">
        <v>16.448840000000001</v>
      </c>
      <c r="AU18" s="1">
        <v>17.898330000000001</v>
      </c>
      <c r="AW18">
        <f t="shared" si="54"/>
        <v>3449</v>
      </c>
      <c r="AX18">
        <f t="shared" si="30"/>
        <v>222</v>
      </c>
      <c r="AY18">
        <f t="shared" si="31"/>
        <v>338</v>
      </c>
      <c r="AZ18">
        <f t="shared" si="32"/>
        <v>141</v>
      </c>
      <c r="BB18">
        <f t="shared" si="55"/>
        <v>5.5432336869173898E-2</v>
      </c>
      <c r="BC18">
        <f t="shared" si="56"/>
        <v>5.7902973395931145E-2</v>
      </c>
      <c r="BD18">
        <f t="shared" si="57"/>
        <v>5.6053067993366498E-2</v>
      </c>
      <c r="BE18">
        <f t="shared" si="58"/>
        <v>6.607310215557638E-2</v>
      </c>
      <c r="BF18">
        <f t="shared" si="33"/>
        <v>5.5916354523161495E-2</v>
      </c>
      <c r="BH18">
        <f t="shared" si="34"/>
        <v>3497.9457674131668</v>
      </c>
      <c r="BI18">
        <f t="shared" si="5"/>
        <v>208.22967542731772</v>
      </c>
      <c r="BJ18">
        <f t="shared" si="5"/>
        <v>349.4771971505844</v>
      </c>
      <c r="BK18">
        <f t="shared" si="5"/>
        <v>130.85211028909978</v>
      </c>
      <c r="BL18">
        <f t="shared" si="35"/>
        <v>4186.504750280169</v>
      </c>
      <c r="BN18">
        <f t="shared" si="6"/>
        <v>301.63783163034213</v>
      </c>
      <c r="BO18">
        <f t="shared" si="7"/>
        <v>290.86505192925853</v>
      </c>
      <c r="BP18">
        <f t="shared" si="8"/>
        <v>2490.0321964296168</v>
      </c>
      <c r="BQ18">
        <f t="shared" si="9"/>
        <v>2541.2524680145234</v>
      </c>
      <c r="BR18">
        <f t="shared" si="36"/>
        <v>5623.787548003741</v>
      </c>
      <c r="BT18" s="1">
        <v>58.614669999999997</v>
      </c>
      <c r="BU18" s="1">
        <v>50.74774</v>
      </c>
      <c r="BV18" s="1">
        <v>16.293289999999999</v>
      </c>
      <c r="BW18" s="1">
        <v>15.607799999999999</v>
      </c>
      <c r="BY18">
        <f t="shared" si="37"/>
        <v>922.53811658326799</v>
      </c>
      <c r="BZ18">
        <f t="shared" si="38"/>
        <v>770.19453672869497</v>
      </c>
      <c r="CA18">
        <f t="shared" si="39"/>
        <v>2116.927256353651</v>
      </c>
      <c r="CB18">
        <f t="shared" si="40"/>
        <v>2069.5774769598147</v>
      </c>
      <c r="CC18">
        <f t="shared" si="41"/>
        <v>5879.2373866254293</v>
      </c>
      <c r="CD18" s="4">
        <f t="shared" si="42"/>
        <v>-1.6966702787613031E-5</v>
      </c>
      <c r="CF18">
        <f t="shared" si="10"/>
        <v>158.44927441653283</v>
      </c>
      <c r="CG18">
        <f t="shared" si="11"/>
        <v>71.58560360865927</v>
      </c>
      <c r="CI18">
        <v>1.9143592413961841</v>
      </c>
      <c r="CJ18">
        <v>3.7096560381015138</v>
      </c>
      <c r="CK18">
        <v>2</v>
      </c>
      <c r="CL18">
        <f t="shared" si="68"/>
        <v>14.137270130140209</v>
      </c>
      <c r="CM18">
        <f t="shared" si="66"/>
        <v>15.278714985054805</v>
      </c>
      <c r="CN18">
        <f t="shared" si="67"/>
        <v>3401550.9385138201</v>
      </c>
      <c r="CS18">
        <f t="shared" si="59"/>
        <v>13.04217055948844</v>
      </c>
      <c r="CT18">
        <f t="shared" si="44"/>
        <v>10.888448218491757</v>
      </c>
      <c r="CU18">
        <f t="shared" si="45"/>
        <v>29.927572468928133</v>
      </c>
      <c r="CV18">
        <f t="shared" si="46"/>
        <v>29.258175847034924</v>
      </c>
      <c r="CW18">
        <f t="shared" si="47"/>
        <v>83.116367093943254</v>
      </c>
      <c r="CX18">
        <f t="shared" si="60"/>
        <v>2.4434844162662409E-2</v>
      </c>
      <c r="CZ18" s="1">
        <v>0</v>
      </c>
      <c r="DA18" s="1">
        <v>0</v>
      </c>
      <c r="DB18" s="1">
        <v>10240</v>
      </c>
      <c r="DC18" s="1">
        <v>13306</v>
      </c>
      <c r="DE18" s="1">
        <v>8.0543549999999993</v>
      </c>
      <c r="DF18" s="1">
        <v>8.0051170000000003</v>
      </c>
      <c r="DH18">
        <f t="shared" si="12"/>
        <v>676.76849165089902</v>
      </c>
      <c r="DI18">
        <f t="shared" si="13"/>
        <v>879.40249510809213</v>
      </c>
      <c r="DK18">
        <f t="shared" si="14"/>
        <v>284.42193261278749</v>
      </c>
      <c r="DL18">
        <f t="shared" si="15"/>
        <v>367.32252573123043</v>
      </c>
      <c r="DM18">
        <f t="shared" si="48"/>
        <v>0.11085527177838737</v>
      </c>
      <c r="DN18">
        <f t="shared" si="16"/>
        <v>4.0209496922835131</v>
      </c>
      <c r="DO18">
        <f t="shared" si="17"/>
        <v>25.906622776644621</v>
      </c>
      <c r="DP18">
        <f t="shared" si="18"/>
        <v>5.1929377711477827</v>
      </c>
      <c r="DQ18">
        <f t="shared" si="19"/>
        <v>24.065238075887141</v>
      </c>
      <c r="DR18">
        <f t="shared" si="49"/>
        <v>9.2138874634312948</v>
      </c>
      <c r="DS18">
        <f t="shared" si="21"/>
        <v>73.902479630511962</v>
      </c>
      <c r="DT18">
        <f t="shared" si="61"/>
        <v>0.1108552717783874</v>
      </c>
      <c r="DV18" s="1">
        <v>2616</v>
      </c>
      <c r="DW18" s="1">
        <v>660.73239999999998</v>
      </c>
      <c r="DX18" s="1">
        <v>6782</v>
      </c>
      <c r="DY18" s="1">
        <v>602.12059999999997</v>
      </c>
      <c r="EA18" s="1">
        <v>13963</v>
      </c>
      <c r="EB18" s="1">
        <v>14898</v>
      </c>
      <c r="ED18">
        <f t="shared" si="50"/>
        <v>1.3708336725248556</v>
      </c>
      <c r="EE18">
        <f t="shared" si="51"/>
        <v>3.2386401201822452</v>
      </c>
      <c r="EG18" s="1">
        <v>359539</v>
      </c>
      <c r="EH18" s="1">
        <v>259310</v>
      </c>
      <c r="EI18" s="1">
        <v>172978</v>
      </c>
      <c r="EJ18" s="1">
        <v>80261</v>
      </c>
      <c r="EL18">
        <f t="shared" si="62"/>
        <v>23.762174484343028</v>
      </c>
      <c r="EM18">
        <f t="shared" si="63"/>
        <v>17.137972418944791</v>
      </c>
      <c r="EN18">
        <f t="shared" si="64"/>
        <v>11.432232436405197</v>
      </c>
      <c r="EO18">
        <f t="shared" si="65"/>
        <v>5.3045035066789854</v>
      </c>
      <c r="EQ18" s="1">
        <v>37090</v>
      </c>
      <c r="ER18" s="1">
        <v>37128</v>
      </c>
      <c r="ES18" s="1">
        <v>209</v>
      </c>
      <c r="ET18" s="1">
        <v>546.50189999999998</v>
      </c>
      <c r="EU18" s="1">
        <v>25</v>
      </c>
      <c r="EV18" s="1">
        <v>347.92399999999998</v>
      </c>
      <c r="EX18" s="1">
        <v>0.26937169999999999</v>
      </c>
      <c r="EY18" s="1">
        <v>0.19990440000000001</v>
      </c>
      <c r="EZ18" s="1">
        <v>0.60967950000000004</v>
      </c>
      <c r="FA18" s="1">
        <v>0.46844469999999999</v>
      </c>
      <c r="FB18" s="1">
        <v>5.9738399999999997E-2</v>
      </c>
      <c r="FC18" s="1">
        <v>5.7095999999999996E-3</v>
      </c>
      <c r="FF18">
        <v>9201</v>
      </c>
      <c r="FG18">
        <v>12259</v>
      </c>
      <c r="FI18">
        <f t="shared" si="52"/>
        <v>2.2714922291055321E-2</v>
      </c>
      <c r="FJ18">
        <f t="shared" si="53"/>
        <v>2.0393180520433965E-3</v>
      </c>
    </row>
    <row r="19" spans="1:166" x14ac:dyDescent="0.25">
      <c r="A19">
        <v>2035</v>
      </c>
      <c r="B19" s="1">
        <v>14169</v>
      </c>
      <c r="C19" s="1">
        <v>14665</v>
      </c>
      <c r="D19" s="1">
        <v>37849</v>
      </c>
      <c r="E19" s="1">
        <v>37771</v>
      </c>
      <c r="F19" s="1">
        <v>4679</v>
      </c>
      <c r="G19" s="1">
        <v>4354</v>
      </c>
      <c r="H19" s="1">
        <v>38427</v>
      </c>
      <c r="I19" s="1">
        <v>39145</v>
      </c>
      <c r="J19" s="1">
        <v>34895</v>
      </c>
      <c r="K19" s="1">
        <v>36499</v>
      </c>
      <c r="L19" s="1">
        <v>1079518</v>
      </c>
      <c r="P19">
        <v>2035</v>
      </c>
      <c r="Q19">
        <f t="shared" si="0"/>
        <v>936.43874591812403</v>
      </c>
      <c r="R19">
        <f t="shared" si="1"/>
        <v>969.21971973246445</v>
      </c>
      <c r="S19">
        <f t="shared" si="2"/>
        <v>2501.4658828608281</v>
      </c>
      <c r="T19">
        <f t="shared" si="3"/>
        <v>2496.310810365831</v>
      </c>
      <c r="U19">
        <f t="shared" si="23"/>
        <v>6903.4351588772479</v>
      </c>
      <c r="W19">
        <f t="shared" si="24"/>
        <v>2306.2340347810668</v>
      </c>
      <c r="X19">
        <f t="shared" si="25"/>
        <v>2412.2434742935711</v>
      </c>
      <c r="Z19">
        <f t="shared" si="26"/>
        <v>195.23184807976122</v>
      </c>
      <c r="AA19">
        <f t="shared" si="27"/>
        <v>84.067336072259877</v>
      </c>
      <c r="AB19">
        <f t="shared" si="28"/>
        <v>7.8046976142038066E-2</v>
      </c>
      <c r="AC19">
        <f t="shared" si="29"/>
        <v>3.3676630218950947E-2</v>
      </c>
      <c r="AE19" s="1">
        <v>63405</v>
      </c>
      <c r="AF19" s="1">
        <v>3899</v>
      </c>
      <c r="AG19" s="1">
        <v>6147</v>
      </c>
      <c r="AH19" s="1">
        <v>2169</v>
      </c>
      <c r="AI19" s="1">
        <v>65126</v>
      </c>
      <c r="AJ19" s="1">
        <v>3983</v>
      </c>
      <c r="AK19" s="1">
        <v>6293</v>
      </c>
      <c r="AL19" s="1">
        <v>2170</v>
      </c>
      <c r="AM19" s="1">
        <v>59865</v>
      </c>
      <c r="AN19" s="1">
        <v>3682</v>
      </c>
      <c r="AO19" s="1">
        <v>5807</v>
      </c>
      <c r="AP19" s="1">
        <v>2040</v>
      </c>
      <c r="AR19" s="1">
        <v>15.76352</v>
      </c>
      <c r="AS19" s="1">
        <v>15.34037</v>
      </c>
      <c r="AT19" s="1">
        <v>16.45429</v>
      </c>
      <c r="AU19" s="1">
        <v>17.538450000000001</v>
      </c>
      <c r="AW19">
        <f t="shared" si="54"/>
        <v>3540</v>
      </c>
      <c r="AX19">
        <f t="shared" si="30"/>
        <v>217</v>
      </c>
      <c r="AY19">
        <f t="shared" si="31"/>
        <v>340</v>
      </c>
      <c r="AZ19">
        <f t="shared" si="32"/>
        <v>129</v>
      </c>
      <c r="BB19">
        <f t="shared" si="55"/>
        <v>5.5831559025313462E-2</v>
      </c>
      <c r="BC19">
        <f t="shared" ref="BC19:BC54" si="69">AX19/AF19</f>
        <v>5.565529622980251E-2</v>
      </c>
      <c r="BD19">
        <f t="shared" ref="BD19:BD54" si="70">AY19/AG19</f>
        <v>5.531153408166585E-2</v>
      </c>
      <c r="BE19">
        <f t="shared" ref="BE19:BE54" si="71">AZ19/AH19</f>
        <v>5.9474412171507604E-2</v>
      </c>
      <c r="BF19">
        <f t="shared" si="33"/>
        <v>5.5884686590848984E-2</v>
      </c>
      <c r="BH19">
        <f t="shared" si="34"/>
        <v>3540.2991920602717</v>
      </c>
      <c r="BI19">
        <f t="shared" si="34"/>
        <v>210.70677501706803</v>
      </c>
      <c r="BJ19">
        <f t="shared" si="34"/>
        <v>357.08305198282437</v>
      </c>
      <c r="BK19">
        <f t="shared" si="34"/>
        <v>131.2451615552512</v>
      </c>
      <c r="BL19">
        <f t="shared" si="35"/>
        <v>4239.3341806154149</v>
      </c>
      <c r="BN19">
        <f t="shared" si="6"/>
        <v>309.23825902681222</v>
      </c>
      <c r="BO19">
        <f t="shared" si="7"/>
        <v>287.75879029765764</v>
      </c>
      <c r="BP19">
        <f t="shared" si="8"/>
        <v>2539.6662918622169</v>
      </c>
      <c r="BQ19">
        <f t="shared" si="9"/>
        <v>2587.1193950853949</v>
      </c>
      <c r="BR19">
        <f t="shared" si="36"/>
        <v>5723.7827362720818</v>
      </c>
      <c r="BT19" s="1">
        <v>58.22607</v>
      </c>
      <c r="BU19" s="1">
        <v>50.441569999999999</v>
      </c>
      <c r="BV19" s="1">
        <v>16.182120000000001</v>
      </c>
      <c r="BW19" s="1">
        <v>15.518980000000001</v>
      </c>
      <c r="BY19">
        <f t="shared" si="37"/>
        <v>939.51319153592112</v>
      </c>
      <c r="BZ19">
        <f t="shared" si="38"/>
        <v>757.37223373140205</v>
      </c>
      <c r="CA19">
        <f t="shared" si="39"/>
        <v>2144.3923871144366</v>
      </c>
      <c r="CB19">
        <f t="shared" si="40"/>
        <v>2094.9411611809201</v>
      </c>
      <c r="CC19">
        <f t="shared" si="41"/>
        <v>5936.2189735626798</v>
      </c>
      <c r="CD19" s="4">
        <f t="shared" si="42"/>
        <v>-6.323200577753596E-4</v>
      </c>
      <c r="CF19">
        <f t="shared" si="10"/>
        <v>164.84594455815031</v>
      </c>
      <c r="CG19">
        <f t="shared" si="11"/>
        <v>68.074215277101104</v>
      </c>
      <c r="CI19">
        <v>1.9073535681940683</v>
      </c>
      <c r="CJ19">
        <v>3.7096560381015138</v>
      </c>
      <c r="CK19">
        <v>2</v>
      </c>
      <c r="CL19">
        <f t="shared" si="68"/>
        <v>14.374229632495762</v>
      </c>
      <c r="CM19">
        <f t="shared" si="66"/>
        <v>15.53480662553158</v>
      </c>
      <c r="CN19">
        <f t="shared" si="67"/>
        <v>3466668.8432560577</v>
      </c>
      <c r="CS19">
        <f t="shared" si="59"/>
        <v>13.504778357896305</v>
      </c>
      <c r="CT19">
        <f t="shared" si="44"/>
        <v>10.886642404931427</v>
      </c>
      <c r="CU19">
        <f t="shared" si="45"/>
        <v>30.823988594558656</v>
      </c>
      <c r="CV19">
        <f t="shared" si="46"/>
        <v>30.113165317381863</v>
      </c>
      <c r="CW19">
        <f t="shared" si="47"/>
        <v>85.328574674768248</v>
      </c>
      <c r="CX19">
        <f t="shared" si="60"/>
        <v>2.4613996471212884E-2</v>
      </c>
      <c r="CZ19" s="1">
        <v>0</v>
      </c>
      <c r="DA19" s="1">
        <v>0</v>
      </c>
      <c r="DB19" s="1">
        <v>10548</v>
      </c>
      <c r="DC19" s="1">
        <v>13713</v>
      </c>
      <c r="DE19" s="1">
        <v>7.8247679999999997</v>
      </c>
      <c r="DF19" s="1">
        <v>7.7180749999999998</v>
      </c>
      <c r="DH19">
        <f t="shared" si="12"/>
        <v>697.12441893883636</v>
      </c>
      <c r="DI19">
        <f t="shared" si="13"/>
        <v>906.30139902429482</v>
      </c>
      <c r="DK19">
        <f t="shared" si="14"/>
        <v>284.62559396531725</v>
      </c>
      <c r="DL19">
        <f t="shared" si="15"/>
        <v>364.9840025275339</v>
      </c>
      <c r="DM19">
        <f t="shared" si="48"/>
        <v>0.10943154209538559</v>
      </c>
      <c r="DN19">
        <f t="shared" si="16"/>
        <v>4.0912736469429705</v>
      </c>
      <c r="DO19">
        <f t="shared" si="17"/>
        <v>26.732714947615687</v>
      </c>
      <c r="DP19">
        <f t="shared" si="18"/>
        <v>5.2463638645181856</v>
      </c>
      <c r="DQ19">
        <f t="shared" si="19"/>
        <v>24.866801452863676</v>
      </c>
      <c r="DR19">
        <f t="shared" si="49"/>
        <v>9.3376375114611569</v>
      </c>
      <c r="DS19">
        <f t="shared" si="21"/>
        <v>75.990937163307095</v>
      </c>
      <c r="DT19">
        <f t="shared" si="61"/>
        <v>0.10943154209538562</v>
      </c>
      <c r="DV19" s="1">
        <v>2612</v>
      </c>
      <c r="DW19" s="1">
        <v>630.01080000000002</v>
      </c>
      <c r="DX19" s="1">
        <v>6665</v>
      </c>
      <c r="DY19" s="1">
        <v>589.19280000000003</v>
      </c>
      <c r="EA19" s="1">
        <v>14162</v>
      </c>
      <c r="EB19" s="1">
        <v>14665</v>
      </c>
      <c r="ED19">
        <f t="shared" si="50"/>
        <v>1.3050963872923775</v>
      </c>
      <c r="EE19">
        <f t="shared" si="51"/>
        <v>3.1144330919291638</v>
      </c>
      <c r="EG19" s="1">
        <v>359344</v>
      </c>
      <c r="EH19" s="1">
        <v>259745</v>
      </c>
      <c r="EI19" s="1">
        <v>175211</v>
      </c>
      <c r="EJ19" s="1">
        <v>81504</v>
      </c>
      <c r="EL19">
        <f t="shared" si="62"/>
        <v>23.749286803105537</v>
      </c>
      <c r="EM19">
        <f t="shared" si="63"/>
        <v>17.166721861705351</v>
      </c>
      <c r="EN19">
        <f t="shared" si="64"/>
        <v>11.579812909242742</v>
      </c>
      <c r="EO19">
        <f t="shared" si="65"/>
        <v>5.3866542132338751</v>
      </c>
      <c r="EQ19" s="1">
        <v>37849</v>
      </c>
      <c r="ER19" s="1">
        <v>37771</v>
      </c>
      <c r="ES19" s="1">
        <v>239</v>
      </c>
      <c r="ET19" s="1">
        <v>507.08390000000003</v>
      </c>
      <c r="EU19" s="1">
        <v>31</v>
      </c>
      <c r="EV19" s="1">
        <v>498.34930000000003</v>
      </c>
      <c r="EX19" s="1">
        <v>0.27130159999999998</v>
      </c>
      <c r="EY19" s="1">
        <v>0.2019803</v>
      </c>
      <c r="EZ19" s="1">
        <v>0.61451259999999996</v>
      </c>
      <c r="FA19" s="1">
        <v>0.48486299999999999</v>
      </c>
      <c r="FB19" s="1">
        <v>5.9617900000000001E-2</v>
      </c>
      <c r="FC19" s="1">
        <v>5.3042999999999996E-3</v>
      </c>
      <c r="FF19">
        <v>9466</v>
      </c>
      <c r="FG19">
        <v>12505</v>
      </c>
      <c r="FI19">
        <f t="shared" si="52"/>
        <v>2.5248256919501375E-2</v>
      </c>
      <c r="FJ19">
        <f t="shared" si="53"/>
        <v>2.4790083966413435E-3</v>
      </c>
    </row>
    <row r="20" spans="1:166" x14ac:dyDescent="0.25">
      <c r="A20">
        <v>2036</v>
      </c>
      <c r="B20" s="1">
        <v>14334</v>
      </c>
      <c r="C20" s="1">
        <v>14646</v>
      </c>
      <c r="D20" s="1">
        <v>38373</v>
      </c>
      <c r="E20" s="1">
        <v>38488</v>
      </c>
      <c r="F20" s="1">
        <v>4606</v>
      </c>
      <c r="G20" s="1">
        <v>4371</v>
      </c>
      <c r="H20" s="1">
        <v>38967</v>
      </c>
      <c r="I20" s="1">
        <v>39837</v>
      </c>
      <c r="J20" s="1">
        <v>35421</v>
      </c>
      <c r="K20" s="1">
        <v>37156</v>
      </c>
      <c r="L20" s="1">
        <v>1082747</v>
      </c>
      <c r="P20">
        <v>2036</v>
      </c>
      <c r="Q20">
        <f t="shared" si="0"/>
        <v>947.3437069652332</v>
      </c>
      <c r="R20">
        <f t="shared" si="1"/>
        <v>967.96399694522142</v>
      </c>
      <c r="S20">
        <f t="shared" si="2"/>
        <v>2536.0973955195263</v>
      </c>
      <c r="T20">
        <f t="shared" si="3"/>
        <v>2543.6978229159963</v>
      </c>
      <c r="U20">
        <f t="shared" si="23"/>
        <v>6995.1029223459773</v>
      </c>
      <c r="W20">
        <f t="shared" si="24"/>
        <v>2340.9977287857905</v>
      </c>
      <c r="X20">
        <f t="shared" si="25"/>
        <v>2455.6650464629693</v>
      </c>
      <c r="Z20">
        <f t="shared" si="26"/>
        <v>195.09966673373583</v>
      </c>
      <c r="AA20">
        <f t="shared" si="27"/>
        <v>88.032776453027054</v>
      </c>
      <c r="AB20">
        <f t="shared" si="28"/>
        <v>7.692909076694554E-2</v>
      </c>
      <c r="AC20">
        <f t="shared" si="29"/>
        <v>3.4608189565578866E-2</v>
      </c>
      <c r="AE20" s="1">
        <v>64535</v>
      </c>
      <c r="AF20" s="1">
        <v>3928</v>
      </c>
      <c r="AG20" s="1">
        <v>6196</v>
      </c>
      <c r="AH20" s="1">
        <v>2202</v>
      </c>
      <c r="AI20" s="1">
        <v>66196</v>
      </c>
      <c r="AJ20" s="1">
        <v>4046</v>
      </c>
      <c r="AK20" s="1">
        <v>6361</v>
      </c>
      <c r="AL20" s="1">
        <v>2201</v>
      </c>
      <c r="AM20" s="1">
        <v>60941</v>
      </c>
      <c r="AN20" s="1">
        <v>3716</v>
      </c>
      <c r="AO20" s="1">
        <v>5850</v>
      </c>
      <c r="AP20" s="1">
        <v>2070</v>
      </c>
      <c r="AR20" s="1">
        <v>15.87181</v>
      </c>
      <c r="AS20" s="1">
        <v>15.07396</v>
      </c>
      <c r="AT20" s="1">
        <v>16.974250000000001</v>
      </c>
      <c r="AU20" s="1">
        <v>17.873349999999999</v>
      </c>
      <c r="AW20">
        <f t="shared" si="54"/>
        <v>3594</v>
      </c>
      <c r="AX20">
        <f t="shared" si="30"/>
        <v>212</v>
      </c>
      <c r="AY20">
        <f t="shared" si="31"/>
        <v>346</v>
      </c>
      <c r="AZ20">
        <f t="shared" si="32"/>
        <v>132</v>
      </c>
      <c r="BB20">
        <f t="shared" si="55"/>
        <v>5.5690710467188348E-2</v>
      </c>
      <c r="BC20">
        <f t="shared" si="69"/>
        <v>5.3971486761710798E-2</v>
      </c>
      <c r="BD20">
        <f t="shared" si="70"/>
        <v>5.5842479018721754E-2</v>
      </c>
      <c r="BE20">
        <f t="shared" si="71"/>
        <v>5.9945504087193457E-2</v>
      </c>
      <c r="BF20">
        <f t="shared" si="33"/>
        <v>5.5736979742652321E-2</v>
      </c>
      <c r="BH20">
        <f t="shared" si="34"/>
        <v>3623.1854381000371</v>
      </c>
      <c r="BI20">
        <f t="shared" si="34"/>
        <v>210.32243246307652</v>
      </c>
      <c r="BJ20">
        <f t="shared" si="34"/>
        <v>372.34741987967334</v>
      </c>
      <c r="BK20">
        <f t="shared" si="34"/>
        <v>135.66204562639064</v>
      </c>
      <c r="BL20">
        <f t="shared" si="35"/>
        <v>4341.5173360691779</v>
      </c>
      <c r="BN20">
        <f t="shared" si="6"/>
        <v>304.41363989687903</v>
      </c>
      <c r="BO20">
        <f t="shared" si="7"/>
        <v>288.882331738875</v>
      </c>
      <c r="BP20">
        <f t="shared" si="8"/>
        <v>2575.3552552891197</v>
      </c>
      <c r="BQ20">
        <f t="shared" si="9"/>
        <v>2632.854140810241</v>
      </c>
      <c r="BR20">
        <f t="shared" si="36"/>
        <v>5801.5053677351152</v>
      </c>
      <c r="BT20" s="1">
        <v>57.44811</v>
      </c>
      <c r="BU20" s="1">
        <v>49.3399</v>
      </c>
      <c r="BV20" s="1">
        <v>16.534089999999999</v>
      </c>
      <c r="BW20" s="1">
        <v>15.42958</v>
      </c>
      <c r="BY20">
        <f t="shared" si="37"/>
        <v>912.49824510367466</v>
      </c>
      <c r="BZ20">
        <f t="shared" si="38"/>
        <v>743.72337323620081</v>
      </c>
      <c r="CA20">
        <f t="shared" si="39"/>
        <v>2221.8238675728899</v>
      </c>
      <c r="CB20">
        <f t="shared" si="40"/>
        <v>2119.6936028849914</v>
      </c>
      <c r="CC20">
        <f t="shared" si="41"/>
        <v>5997.7390887977563</v>
      </c>
      <c r="CD20" s="4">
        <f t="shared" si="42"/>
        <v>1.3438870337267872E-4</v>
      </c>
      <c r="CF20">
        <f t="shared" si="10"/>
        <v>168.31739823633259</v>
      </c>
      <c r="CG20">
        <f t="shared" si="11"/>
        <v>70.874611015960213</v>
      </c>
      <c r="CI20">
        <v>2.0260635131734972</v>
      </c>
      <c r="CJ20">
        <v>3.8344999999999914</v>
      </c>
      <c r="CK20">
        <v>2</v>
      </c>
      <c r="CL20">
        <f t="shared" si="68"/>
        <v>14.615160892145312</v>
      </c>
      <c r="CM20">
        <f t="shared" si="66"/>
        <v>15.795190703453928</v>
      </c>
      <c r="CN20">
        <f t="shared" si="67"/>
        <v>3532790.4751353743</v>
      </c>
      <c r="CS20">
        <f t="shared" si="59"/>
        <v>13.336308665990453</v>
      </c>
      <c r="CT20">
        <f t="shared" si="44"/>
        <v>10.869636759096112</v>
      </c>
      <c r="CU20">
        <f t="shared" si="45"/>
        <v>32.472313298586343</v>
      </c>
      <c r="CV20">
        <f t="shared" si="46"/>
        <v>30.979663048215318</v>
      </c>
      <c r="CW20">
        <f t="shared" si="47"/>
        <v>87.657921771888226</v>
      </c>
      <c r="CX20">
        <f t="shared" si="60"/>
        <v>2.4812657979250589E-2</v>
      </c>
      <c r="CZ20" s="1">
        <v>0</v>
      </c>
      <c r="DA20" s="1">
        <v>0</v>
      </c>
      <c r="DB20" s="1">
        <v>10737</v>
      </c>
      <c r="DC20" s="1">
        <v>13949</v>
      </c>
      <c r="DE20" s="1">
        <v>8.0066930000000003</v>
      </c>
      <c r="DF20" s="1">
        <v>7.9526500000000002</v>
      </c>
      <c r="DH20">
        <f t="shared" si="12"/>
        <v>709.61555613825226</v>
      </c>
      <c r="DI20">
        <f t="shared" si="13"/>
        <v>921.89879785531161</v>
      </c>
      <c r="DK20">
        <f t="shared" si="14"/>
        <v>296.46162773928472</v>
      </c>
      <c r="DL20">
        <f t="shared" si="15"/>
        <v>382.54920398679531</v>
      </c>
      <c r="DM20">
        <f t="shared" si="48"/>
        <v>0.11321113200710893</v>
      </c>
      <c r="DN20">
        <f t="shared" si="16"/>
        <v>4.3328343877569342</v>
      </c>
      <c r="DO20">
        <f t="shared" si="17"/>
        <v>28.139478910829411</v>
      </c>
      <c r="DP20">
        <f t="shared" si="18"/>
        <v>5.5910181654291309</v>
      </c>
      <c r="DQ20">
        <f t="shared" si="19"/>
        <v>25.388644882786188</v>
      </c>
      <c r="DR20">
        <f t="shared" si="49"/>
        <v>9.923852553186066</v>
      </c>
      <c r="DS20">
        <f t="shared" si="21"/>
        <v>77.73406921870216</v>
      </c>
      <c r="DT20">
        <f t="shared" si="61"/>
        <v>0.11321113200710893</v>
      </c>
      <c r="DV20" s="1">
        <v>2581</v>
      </c>
      <c r="DW20" s="1">
        <v>644.94190000000003</v>
      </c>
      <c r="DX20" s="1">
        <v>6510</v>
      </c>
      <c r="DY20" s="1">
        <v>582.00869999999998</v>
      </c>
      <c r="EA20" s="1">
        <v>14323</v>
      </c>
      <c r="EB20" s="1">
        <v>14646</v>
      </c>
      <c r="ED20">
        <f t="shared" si="50"/>
        <v>1.3201704809411312</v>
      </c>
      <c r="EE20">
        <f t="shared" si="51"/>
        <v>3.0049128828208835</v>
      </c>
      <c r="EG20" s="1">
        <v>358779</v>
      </c>
      <c r="EH20" s="1">
        <v>260176</v>
      </c>
      <c r="EI20" s="1">
        <v>177603</v>
      </c>
      <c r="EJ20" s="1">
        <v>82899</v>
      </c>
      <c r="EL20">
        <f t="shared" si="62"/>
        <v>23.711945572853313</v>
      </c>
      <c r="EM20">
        <f t="shared" si="63"/>
        <v>17.195206941773858</v>
      </c>
      <c r="EN20">
        <f t="shared" si="64"/>
        <v>11.73790179908932</v>
      </c>
      <c r="EO20">
        <f t="shared" si="65"/>
        <v>5.4788507020867074</v>
      </c>
      <c r="EQ20" s="1">
        <v>38373</v>
      </c>
      <c r="ER20" s="1">
        <v>38488</v>
      </c>
      <c r="ES20" s="1">
        <v>252</v>
      </c>
      <c r="ET20" s="1">
        <v>615.84280000000001</v>
      </c>
      <c r="EU20" s="1">
        <v>36</v>
      </c>
      <c r="EV20" s="1">
        <v>785.21630000000005</v>
      </c>
      <c r="EX20" s="1">
        <v>0.27129330000000001</v>
      </c>
      <c r="EY20" s="1">
        <v>0.2048314</v>
      </c>
      <c r="EZ20" s="1">
        <v>0.62808330000000001</v>
      </c>
      <c r="FA20" s="1">
        <v>0.5004575</v>
      </c>
      <c r="FB20" s="1">
        <v>5.7867399999999999E-2</v>
      </c>
      <c r="FC20" s="1">
        <v>4.9411999999999998E-3</v>
      </c>
      <c r="FF20">
        <v>9557</v>
      </c>
      <c r="FG20">
        <v>12788</v>
      </c>
      <c r="FI20">
        <f t="shared" si="52"/>
        <v>2.6368107146594121E-2</v>
      </c>
      <c r="FJ20">
        <f t="shared" si="53"/>
        <v>2.8151391929934315E-3</v>
      </c>
    </row>
    <row r="21" spans="1:166" x14ac:dyDescent="0.25">
      <c r="A21">
        <v>2037</v>
      </c>
      <c r="B21" s="1">
        <v>14196</v>
      </c>
      <c r="C21" s="1">
        <v>14773</v>
      </c>
      <c r="D21" s="1">
        <v>38814</v>
      </c>
      <c r="E21" s="1">
        <v>38938</v>
      </c>
      <c r="F21" s="1">
        <v>4499</v>
      </c>
      <c r="G21" s="1">
        <v>4432</v>
      </c>
      <c r="H21" s="1">
        <v>39573</v>
      </c>
      <c r="I21" s="1">
        <v>40395</v>
      </c>
      <c r="J21" s="1">
        <v>35898</v>
      </c>
      <c r="K21" s="1">
        <v>37631</v>
      </c>
      <c r="L21" s="1">
        <v>1085257</v>
      </c>
      <c r="P21">
        <v>2037</v>
      </c>
      <c r="Q21">
        <f t="shared" si="0"/>
        <v>938.22319408946908</v>
      </c>
      <c r="R21">
        <f t="shared" si="1"/>
        <v>976.35751241784499</v>
      </c>
      <c r="S21">
        <f t="shared" si="2"/>
        <v>2565.2433823181636</v>
      </c>
      <c r="T21">
        <f t="shared" si="3"/>
        <v>2573.4386257717488</v>
      </c>
      <c r="U21">
        <f t="shared" si="23"/>
        <v>7053.2627145972265</v>
      </c>
      <c r="W21">
        <f t="shared" si="24"/>
        <v>2372.5229798128885</v>
      </c>
      <c r="X21">
        <f t="shared" si="25"/>
        <v>2487.0581161440414</v>
      </c>
      <c r="Z21">
        <f t="shared" si="26"/>
        <v>192.72040250527516</v>
      </c>
      <c r="AA21">
        <f t="shared" si="27"/>
        <v>86.380509627707397</v>
      </c>
      <c r="AB21">
        <f t="shared" si="28"/>
        <v>7.5127531303137887E-2</v>
      </c>
      <c r="AC21">
        <f t="shared" si="29"/>
        <v>3.3566182135702866E-2</v>
      </c>
      <c r="AE21" s="1">
        <v>65230</v>
      </c>
      <c r="AF21" s="1">
        <v>3990</v>
      </c>
      <c r="AG21" s="1">
        <v>6267</v>
      </c>
      <c r="AH21" s="1">
        <v>2265</v>
      </c>
      <c r="AI21" s="1">
        <v>67074</v>
      </c>
      <c r="AJ21" s="1">
        <v>4091</v>
      </c>
      <c r="AK21" s="1">
        <v>6526</v>
      </c>
      <c r="AL21" s="1">
        <v>2277</v>
      </c>
      <c r="AM21" s="1">
        <v>61660</v>
      </c>
      <c r="AN21" s="1">
        <v>3786</v>
      </c>
      <c r="AO21" s="1">
        <v>5958</v>
      </c>
      <c r="AP21" s="1">
        <v>2125</v>
      </c>
      <c r="AR21" s="1">
        <v>15.847099999999999</v>
      </c>
      <c r="AS21" s="1">
        <v>15.65438</v>
      </c>
      <c r="AT21" s="1">
        <v>16.50328</v>
      </c>
      <c r="AU21" s="1">
        <v>18.12885</v>
      </c>
      <c r="AW21">
        <f t="shared" si="54"/>
        <v>3570</v>
      </c>
      <c r="AX21">
        <f t="shared" si="30"/>
        <v>204</v>
      </c>
      <c r="AY21">
        <f t="shared" si="31"/>
        <v>309</v>
      </c>
      <c r="AZ21">
        <f t="shared" si="32"/>
        <v>140</v>
      </c>
      <c r="BB21">
        <f t="shared" si="55"/>
        <v>5.4729418978997392E-2</v>
      </c>
      <c r="BC21">
        <f t="shared" si="69"/>
        <v>5.1127819548872182E-2</v>
      </c>
      <c r="BD21">
        <f t="shared" si="70"/>
        <v>4.9305887984681669E-2</v>
      </c>
      <c r="BE21">
        <f t="shared" si="71"/>
        <v>6.1810154525386317E-2</v>
      </c>
      <c r="BF21">
        <f t="shared" si="33"/>
        <v>5.4313715402819221E-2</v>
      </c>
      <c r="BH21">
        <f t="shared" si="34"/>
        <v>3665.526503262563</v>
      </c>
      <c r="BI21">
        <f t="shared" si="34"/>
        <v>220.85015597302782</v>
      </c>
      <c r="BJ21">
        <f t="shared" si="34"/>
        <v>371.40666802062736</v>
      </c>
      <c r="BK21">
        <f t="shared" si="34"/>
        <v>142.35267914271003</v>
      </c>
      <c r="BL21">
        <f t="shared" si="35"/>
        <v>4400.1360063989287</v>
      </c>
      <c r="BN21">
        <f t="shared" si="6"/>
        <v>297.34193788451125</v>
      </c>
      <c r="BO21">
        <f t="shared" si="7"/>
        <v>292.91386279265475</v>
      </c>
      <c r="BP21">
        <f t="shared" si="8"/>
        <v>2615.4062031348658</v>
      </c>
      <c r="BQ21">
        <f t="shared" si="9"/>
        <v>2669.7327363513741</v>
      </c>
      <c r="BR21">
        <f t="shared" si="36"/>
        <v>5875.3947401634059</v>
      </c>
      <c r="BT21" s="1">
        <v>58.775559999999999</v>
      </c>
      <c r="BU21" s="1">
        <v>49.447839999999999</v>
      </c>
      <c r="BV21" s="1">
        <v>16.42961</v>
      </c>
      <c r="BW21" s="1">
        <v>15.49155</v>
      </c>
      <c r="BY21">
        <f t="shared" si="37"/>
        <v>911.89561601627861</v>
      </c>
      <c r="BZ21">
        <f t="shared" si="38"/>
        <v>755.75222773945518</v>
      </c>
      <c r="CA21">
        <f t="shared" si="39"/>
        <v>2242.1186361134132</v>
      </c>
      <c r="CB21">
        <f t="shared" si="40"/>
        <v>2158.0169153226807</v>
      </c>
      <c r="CC21">
        <f t="shared" si="41"/>
        <v>6067.7833951918274</v>
      </c>
      <c r="CD21" s="4">
        <f t="shared" si="42"/>
        <v>-4.5496283473767107E-4</v>
      </c>
      <c r="CF21">
        <f t="shared" si="10"/>
        <v>165.21410918825208</v>
      </c>
      <c r="CG21">
        <f t="shared" si="11"/>
        <v>69.823693732559448</v>
      </c>
      <c r="CI21">
        <v>2.0144863400446411</v>
      </c>
      <c r="CJ21">
        <v>3.8344999999999914</v>
      </c>
      <c r="CK21">
        <v>2</v>
      </c>
      <c r="CL21">
        <f t="shared" si="68"/>
        <v>14.878018859367277</v>
      </c>
      <c r="CM21">
        <f t="shared" si="66"/>
        <v>16.079271853899868</v>
      </c>
      <c r="CN21">
        <f t="shared" si="67"/>
        <v>3604367.0539489607</v>
      </c>
      <c r="CS21">
        <f t="shared" si="59"/>
        <v>13.567200172864533</v>
      </c>
      <c r="CT21">
        <f t="shared" si="44"/>
        <v>11.244095897316447</v>
      </c>
      <c r="CU21">
        <f t="shared" si="45"/>
        <v>33.358283353034196</v>
      </c>
      <c r="CV21">
        <f t="shared" si="46"/>
        <v>32.107016365004441</v>
      </c>
      <c r="CW21">
        <f t="shared" si="47"/>
        <v>90.276595788219623</v>
      </c>
      <c r="CX21">
        <f t="shared" si="60"/>
        <v>2.5046449053880954E-2</v>
      </c>
      <c r="CZ21" s="1">
        <v>0</v>
      </c>
      <c r="DA21" s="1">
        <v>0</v>
      </c>
      <c r="DB21" s="1">
        <v>11051</v>
      </c>
      <c r="DC21" s="1">
        <v>14242</v>
      </c>
      <c r="DE21" s="1">
        <v>8.1324199999999998</v>
      </c>
      <c r="DF21" s="1">
        <v>7.934653</v>
      </c>
      <c r="DH21">
        <f t="shared" si="12"/>
        <v>730.36802746426622</v>
      </c>
      <c r="DI21">
        <f t="shared" si="13"/>
        <v>941.26336504805704</v>
      </c>
      <c r="DK21">
        <f t="shared" si="14"/>
        <v>309.92295029513906</v>
      </c>
      <c r="DL21">
        <f t="shared" si="15"/>
        <v>389.70078377698269</v>
      </c>
      <c r="DM21">
        <f t="shared" si="48"/>
        <v>0.11530136929846749</v>
      </c>
      <c r="DN21">
        <f t="shared" si="16"/>
        <v>4.6110394994418265</v>
      </c>
      <c r="DO21">
        <f t="shared" si="17"/>
        <v>28.747243853592369</v>
      </c>
      <c r="DP21">
        <f t="shared" si="18"/>
        <v>5.7979756105441576</v>
      </c>
      <c r="DQ21">
        <f t="shared" si="19"/>
        <v>26.309040754460284</v>
      </c>
      <c r="DR21">
        <f t="shared" si="49"/>
        <v>10.409015109985983</v>
      </c>
      <c r="DS21">
        <f t="shared" si="21"/>
        <v>79.867580678233637</v>
      </c>
      <c r="DT21">
        <f t="shared" si="61"/>
        <v>0.11530136929846746</v>
      </c>
      <c r="DV21" s="1">
        <v>2587</v>
      </c>
      <c r="DW21" s="1">
        <v>636.93169999999998</v>
      </c>
      <c r="DX21" s="1">
        <v>6569</v>
      </c>
      <c r="DY21" s="1">
        <v>580.88409999999999</v>
      </c>
      <c r="EA21" s="1">
        <v>14189</v>
      </c>
      <c r="EB21" s="1">
        <v>14773</v>
      </c>
      <c r="ED21">
        <f t="shared" si="50"/>
        <v>1.3068047769689699</v>
      </c>
      <c r="EE21">
        <f t="shared" si="51"/>
        <v>3.0262874121713947</v>
      </c>
      <c r="EG21" s="1">
        <v>357670</v>
      </c>
      <c r="EH21" s="1">
        <v>260707</v>
      </c>
      <c r="EI21" s="1">
        <v>179321</v>
      </c>
      <c r="EJ21" s="1">
        <v>84194</v>
      </c>
      <c r="EL21">
        <f t="shared" si="62"/>
        <v>23.638651016482136</v>
      </c>
      <c r="EM21">
        <f t="shared" si="63"/>
        <v>17.230301089143648</v>
      </c>
      <c r="EN21">
        <f t="shared" si="64"/>
        <v>11.851445575325281</v>
      </c>
      <c r="EO21">
        <f t="shared" si="65"/>
        <v>5.5644381236382614</v>
      </c>
      <c r="EQ21" s="1">
        <v>38814</v>
      </c>
      <c r="ER21" s="1">
        <v>38938</v>
      </c>
      <c r="ES21" s="1">
        <v>262</v>
      </c>
      <c r="ET21" s="1">
        <v>555.93230000000005</v>
      </c>
      <c r="EU21" s="1">
        <v>33</v>
      </c>
      <c r="EV21" s="1">
        <v>469.19450000000001</v>
      </c>
      <c r="EX21" s="1">
        <v>0.2725207</v>
      </c>
      <c r="EY21" s="1">
        <v>0.206316</v>
      </c>
      <c r="EZ21" s="1">
        <v>0.62944219999999995</v>
      </c>
      <c r="FA21" s="1">
        <v>0.50939959999999995</v>
      </c>
      <c r="FB21" s="1">
        <v>5.81577E-2</v>
      </c>
      <c r="FC21" s="1">
        <v>7.0914000000000003E-3</v>
      </c>
      <c r="FF21">
        <v>9714</v>
      </c>
      <c r="FG21">
        <v>13190</v>
      </c>
      <c r="FI21">
        <f t="shared" si="52"/>
        <v>2.6971381511220919E-2</v>
      </c>
      <c r="FJ21">
        <f t="shared" si="53"/>
        <v>2.5018953752843063E-3</v>
      </c>
    </row>
    <row r="22" spans="1:166" x14ac:dyDescent="0.25">
      <c r="A22">
        <v>2038</v>
      </c>
      <c r="B22" s="1">
        <v>14009</v>
      </c>
      <c r="C22" s="1">
        <v>14617</v>
      </c>
      <c r="D22" s="1">
        <v>38998</v>
      </c>
      <c r="E22" s="1">
        <v>39572</v>
      </c>
      <c r="F22" s="1">
        <v>4507</v>
      </c>
      <c r="G22" s="1">
        <v>4517</v>
      </c>
      <c r="H22" s="1">
        <v>39936</v>
      </c>
      <c r="I22" s="1">
        <v>41154</v>
      </c>
      <c r="J22" s="1">
        <v>36158</v>
      </c>
      <c r="K22" s="1">
        <v>38284</v>
      </c>
      <c r="L22" s="1">
        <v>1087683</v>
      </c>
      <c r="P22">
        <v>2038</v>
      </c>
      <c r="Q22">
        <f t="shared" si="0"/>
        <v>925.86423823607868</v>
      </c>
      <c r="R22">
        <f t="shared" si="1"/>
        <v>966.04736742785076</v>
      </c>
      <c r="S22">
        <f t="shared" si="2"/>
        <v>2577.404066152516</v>
      </c>
      <c r="T22">
        <f t="shared" si="3"/>
        <v>2615.3401124618531</v>
      </c>
      <c r="U22">
        <f t="shared" si="23"/>
        <v>7084.6557842782986</v>
      </c>
      <c r="W22">
        <f t="shared" si="24"/>
        <v>2389.706554796212</v>
      </c>
      <c r="X22">
        <f t="shared" si="25"/>
        <v>2530.2153256213887</v>
      </c>
      <c r="Z22">
        <f t="shared" si="26"/>
        <v>187.69751135630395</v>
      </c>
      <c r="AA22">
        <f t="shared" si="27"/>
        <v>85.124786840464367</v>
      </c>
      <c r="AB22">
        <f t="shared" si="28"/>
        <v>7.282424739730238E-2</v>
      </c>
      <c r="AC22">
        <f t="shared" si="29"/>
        <v>3.2548266451025876E-2</v>
      </c>
      <c r="AE22" s="1">
        <v>65861</v>
      </c>
      <c r="AF22" s="1">
        <v>4062</v>
      </c>
      <c r="AG22" s="1">
        <v>6362</v>
      </c>
      <c r="AH22" s="1">
        <v>2285</v>
      </c>
      <c r="AI22" s="1">
        <v>67974</v>
      </c>
      <c r="AJ22" s="1">
        <v>4179</v>
      </c>
      <c r="AK22" s="1">
        <v>6624</v>
      </c>
      <c r="AL22" s="1">
        <v>2313</v>
      </c>
      <c r="AM22" s="1">
        <v>62366</v>
      </c>
      <c r="AN22" s="1">
        <v>3860</v>
      </c>
      <c r="AO22" s="1">
        <v>6060</v>
      </c>
      <c r="AP22" s="1">
        <v>2156</v>
      </c>
      <c r="AR22" s="1">
        <v>15.645580000000001</v>
      </c>
      <c r="AS22" s="1">
        <v>15.80959</v>
      </c>
      <c r="AT22" s="1">
        <v>16.477049999999998</v>
      </c>
      <c r="AU22" s="1">
        <v>18.02872</v>
      </c>
      <c r="AW22">
        <f t="shared" si="54"/>
        <v>3495</v>
      </c>
      <c r="AX22">
        <f t="shared" si="30"/>
        <v>202</v>
      </c>
      <c r="AY22">
        <f t="shared" si="31"/>
        <v>302</v>
      </c>
      <c r="AZ22">
        <f t="shared" si="32"/>
        <v>129</v>
      </c>
      <c r="BB22">
        <f t="shared" si="55"/>
        <v>5.3066306311777833E-2</v>
      </c>
      <c r="BC22">
        <f t="shared" si="69"/>
        <v>4.9729197439684882E-2</v>
      </c>
      <c r="BD22">
        <f t="shared" si="70"/>
        <v>4.7469349261238601E-2</v>
      </c>
      <c r="BE22">
        <f t="shared" si="71"/>
        <v>5.6455142231947482E-2</v>
      </c>
      <c r="BF22">
        <f t="shared" si="33"/>
        <v>5.2539137075219552E-2</v>
      </c>
      <c r="BH22">
        <f t="shared" si="34"/>
        <v>3667.472396239883</v>
      </c>
      <c r="BI22">
        <f t="shared" si="34"/>
        <v>227.83756861258533</v>
      </c>
      <c r="BJ22">
        <f t="shared" si="34"/>
        <v>376.38485708384201</v>
      </c>
      <c r="BK22">
        <f t="shared" si="34"/>
        <v>143.8046354919635</v>
      </c>
      <c r="BL22">
        <f t="shared" si="35"/>
        <v>4415.4994574282737</v>
      </c>
      <c r="BN22">
        <f t="shared" si="6"/>
        <v>297.8706632686135</v>
      </c>
      <c r="BO22">
        <f t="shared" si="7"/>
        <v>298.5315699987413</v>
      </c>
      <c r="BP22">
        <f t="shared" si="8"/>
        <v>2639.3971174385065</v>
      </c>
      <c r="BQ22">
        <f t="shared" si="9"/>
        <v>2719.8955571680763</v>
      </c>
      <c r="BR22">
        <f t="shared" si="36"/>
        <v>5955.6949078739381</v>
      </c>
      <c r="BT22" s="1">
        <v>57.897629999999999</v>
      </c>
      <c r="BU22" s="1">
        <v>50.74915</v>
      </c>
      <c r="BV22" s="1">
        <v>16.210570000000001</v>
      </c>
      <c r="BW22" s="1">
        <v>15.38175</v>
      </c>
      <c r="BY22">
        <f t="shared" si="37"/>
        <v>899.87192721891836</v>
      </c>
      <c r="BZ22">
        <f t="shared" si="38"/>
        <v>790.51701517157039</v>
      </c>
      <c r="CA22">
        <f t="shared" si="39"/>
        <v>2232.5192306279046</v>
      </c>
      <c r="CB22">
        <f t="shared" si="40"/>
        <v>2182.9820301333125</v>
      </c>
      <c r="CC22">
        <f t="shared" si="41"/>
        <v>6105.8902031517064</v>
      </c>
      <c r="CD22" s="4">
        <f t="shared" si="42"/>
        <v>1.8033329433819745E-3</v>
      </c>
      <c r="CF22">
        <f t="shared" si="10"/>
        <v>158.76288599216863</v>
      </c>
      <c r="CG22">
        <f t="shared" si="11"/>
        <v>68.320961627343564</v>
      </c>
      <c r="CI22">
        <v>1.9903586550271939</v>
      </c>
      <c r="CJ22">
        <v>3.8344999999999914</v>
      </c>
      <c r="CK22">
        <v>2</v>
      </c>
      <c r="CL22">
        <f t="shared" si="68"/>
        <v>15.145604404440894</v>
      </c>
      <c r="CM22">
        <f t="shared" si="66"/>
        <v>16.36846228738986</v>
      </c>
      <c r="CN22">
        <f t="shared" si="67"/>
        <v>3676976.5358958319</v>
      </c>
      <c r="CS22">
        <f t="shared" si="59"/>
        <v>13.629104224319565</v>
      </c>
      <c r="CT22">
        <f t="shared" si="44"/>
        <v>11.972857986768005</v>
      </c>
      <c r="CU22">
        <f t="shared" si="45"/>
        <v>33.812853092396992</v>
      </c>
      <c r="CV22">
        <f t="shared" si="46"/>
        <v>33.062582250402421</v>
      </c>
      <c r="CW22">
        <f t="shared" si="47"/>
        <v>92.477397553886988</v>
      </c>
      <c r="CX22">
        <f t="shared" si="60"/>
        <v>2.5150390994093323E-2</v>
      </c>
      <c r="CZ22" s="1">
        <v>0</v>
      </c>
      <c r="DA22" s="1">
        <v>0</v>
      </c>
      <c r="DB22" s="1">
        <v>11359</v>
      </c>
      <c r="DC22" s="1">
        <v>14584</v>
      </c>
      <c r="DE22" s="1">
        <v>8.0529309999999992</v>
      </c>
      <c r="DF22" s="1">
        <v>7.9858469999999997</v>
      </c>
      <c r="DH22">
        <f t="shared" si="12"/>
        <v>750.72395475220344</v>
      </c>
      <c r="DI22">
        <f t="shared" si="13"/>
        <v>963.86637521842886</v>
      </c>
      <c r="DK22">
        <f t="shared" si="14"/>
        <v>315.44702540717589</v>
      </c>
      <c r="DL22">
        <f t="shared" si="15"/>
        <v>401.63356481327958</v>
      </c>
      <c r="DM22">
        <f t="shared" si="48"/>
        <v>0.11744079345716314</v>
      </c>
      <c r="DN22">
        <f t="shared" si="16"/>
        <v>4.7776358573747011</v>
      </c>
      <c r="DO22">
        <f t="shared" si="17"/>
        <v>29.035217235022291</v>
      </c>
      <c r="DP22">
        <f t="shared" si="18"/>
        <v>6.0829830882073042</v>
      </c>
      <c r="DQ22">
        <f t="shared" si="19"/>
        <v>26.979599162195118</v>
      </c>
      <c r="DR22">
        <f t="shared" si="49"/>
        <v>10.860618945582004</v>
      </c>
      <c r="DS22">
        <f t="shared" si="21"/>
        <v>81.616778608304983</v>
      </c>
      <c r="DT22">
        <f t="shared" si="61"/>
        <v>0.11744079345716313</v>
      </c>
      <c r="DV22" s="1">
        <v>2535</v>
      </c>
      <c r="DW22" s="1">
        <v>629.73839999999996</v>
      </c>
      <c r="DX22" s="1">
        <v>6420</v>
      </c>
      <c r="DY22" s="1">
        <v>587.77359999999999</v>
      </c>
      <c r="EA22" s="1">
        <v>13998</v>
      </c>
      <c r="EB22" s="1">
        <v>14617</v>
      </c>
      <c r="ED22">
        <f t="shared" si="50"/>
        <v>1.2660753709045536</v>
      </c>
      <c r="EE22">
        <f t="shared" si="51"/>
        <v>2.9927230199543966</v>
      </c>
      <c r="EG22" s="1">
        <v>357201</v>
      </c>
      <c r="EH22" s="1">
        <v>261428</v>
      </c>
      <c r="EI22" s="1">
        <v>179995</v>
      </c>
      <c r="EJ22" s="1">
        <v>85581</v>
      </c>
      <c r="EL22">
        <f t="shared" si="62"/>
        <v>23.607654490839142</v>
      </c>
      <c r="EM22">
        <f t="shared" si="63"/>
        <v>17.277952464385862</v>
      </c>
      <c r="EN22">
        <f t="shared" si="64"/>
        <v>11.895990688935896</v>
      </c>
      <c r="EO22">
        <f t="shared" si="65"/>
        <v>5.6561058871069916</v>
      </c>
      <c r="EQ22" s="1">
        <v>38998</v>
      </c>
      <c r="ER22" s="1">
        <v>39572</v>
      </c>
      <c r="ES22" s="1">
        <v>242</v>
      </c>
      <c r="ET22" s="1">
        <v>588.43730000000005</v>
      </c>
      <c r="EU22" s="1">
        <v>45</v>
      </c>
      <c r="EV22" s="1">
        <v>832.07659999999998</v>
      </c>
      <c r="EX22" s="1">
        <v>0.27272649999999998</v>
      </c>
      <c r="EY22" s="1">
        <v>0.2034165</v>
      </c>
      <c r="EZ22" s="1">
        <v>0.63395279999999998</v>
      </c>
      <c r="FA22" s="1">
        <v>0.50297899999999995</v>
      </c>
      <c r="FB22" s="1">
        <v>5.7521299999999997E-2</v>
      </c>
      <c r="FC22" s="1">
        <v>8.0385000000000005E-3</v>
      </c>
      <c r="FF22">
        <v>9974</v>
      </c>
      <c r="FG22">
        <v>13478</v>
      </c>
      <c r="FI22">
        <f t="shared" si="52"/>
        <v>2.4263084018447966E-2</v>
      </c>
      <c r="FJ22">
        <f t="shared" si="53"/>
        <v>3.3387742988573972E-3</v>
      </c>
    </row>
    <row r="23" spans="1:166" x14ac:dyDescent="0.25">
      <c r="A23">
        <v>2039</v>
      </c>
      <c r="B23" s="1">
        <v>14251</v>
      </c>
      <c r="C23" s="1">
        <v>14539</v>
      </c>
      <c r="D23" s="1">
        <v>39042</v>
      </c>
      <c r="E23" s="1">
        <v>40453</v>
      </c>
      <c r="F23" s="1">
        <v>4531</v>
      </c>
      <c r="G23" s="1">
        <v>4592</v>
      </c>
      <c r="H23" s="1">
        <v>39984</v>
      </c>
      <c r="I23" s="1">
        <v>42098</v>
      </c>
      <c r="J23" s="1">
        <v>36177</v>
      </c>
      <c r="K23" s="1">
        <v>39161</v>
      </c>
      <c r="L23" s="1">
        <v>1091881</v>
      </c>
      <c r="P23">
        <v>2039</v>
      </c>
      <c r="Q23">
        <f t="shared" si="0"/>
        <v>941.85818110517209</v>
      </c>
      <c r="R23">
        <f t="shared" si="1"/>
        <v>960.8922949328537</v>
      </c>
      <c r="S23">
        <f t="shared" si="2"/>
        <v>2580.3120557650782</v>
      </c>
      <c r="T23">
        <f t="shared" si="3"/>
        <v>2673.5659953861154</v>
      </c>
      <c r="U23">
        <f t="shared" si="23"/>
        <v>7156.6285271892193</v>
      </c>
      <c r="W23">
        <f t="shared" si="24"/>
        <v>2390.9622775834546</v>
      </c>
      <c r="X23">
        <f t="shared" si="25"/>
        <v>2588.1768458535998</v>
      </c>
      <c r="Z23">
        <f t="shared" si="26"/>
        <v>189.34977818162361</v>
      </c>
      <c r="AA23">
        <f t="shared" si="27"/>
        <v>85.389149532515603</v>
      </c>
      <c r="AB23">
        <f t="shared" si="28"/>
        <v>7.338251114184724E-2</v>
      </c>
      <c r="AC23">
        <f t="shared" si="29"/>
        <v>3.1938298766469662E-2</v>
      </c>
      <c r="AE23" s="1">
        <v>66686</v>
      </c>
      <c r="AF23" s="1">
        <v>4131</v>
      </c>
      <c r="AG23" s="1">
        <v>6362</v>
      </c>
      <c r="AH23" s="1">
        <v>2316</v>
      </c>
      <c r="AI23" s="1">
        <v>68870</v>
      </c>
      <c r="AJ23" s="1">
        <v>4235</v>
      </c>
      <c r="AK23" s="1">
        <v>6642</v>
      </c>
      <c r="AL23" s="1">
        <v>2335</v>
      </c>
      <c r="AM23" s="1">
        <v>63171</v>
      </c>
      <c r="AN23" s="1">
        <v>3929</v>
      </c>
      <c r="AO23" s="1">
        <v>6061</v>
      </c>
      <c r="AP23" s="1">
        <v>2177</v>
      </c>
      <c r="AR23" s="1">
        <v>15.53622</v>
      </c>
      <c r="AS23" s="1">
        <v>15.33591</v>
      </c>
      <c r="AT23" s="1">
        <v>16.77402</v>
      </c>
      <c r="AU23" s="1">
        <v>17.31485</v>
      </c>
      <c r="AW23">
        <f t="shared" si="54"/>
        <v>3515</v>
      </c>
      <c r="AX23">
        <f t="shared" si="30"/>
        <v>202</v>
      </c>
      <c r="AY23">
        <f t="shared" si="31"/>
        <v>301</v>
      </c>
      <c r="AZ23">
        <f t="shared" si="32"/>
        <v>139</v>
      </c>
      <c r="BB23">
        <f t="shared" si="55"/>
        <v>5.270971418288696E-2</v>
      </c>
      <c r="BC23">
        <f t="shared" si="69"/>
        <v>4.889857177438877E-2</v>
      </c>
      <c r="BD23">
        <f t="shared" si="70"/>
        <v>4.731216598553914E-2</v>
      </c>
      <c r="BE23">
        <f t="shared" si="71"/>
        <v>6.0017271157167533E-2</v>
      </c>
      <c r="BF23">
        <f t="shared" si="33"/>
        <v>5.2292597018680421E-2</v>
      </c>
      <c r="BH23">
        <f t="shared" si="34"/>
        <v>3689.8422925149662</v>
      </c>
      <c r="BI23">
        <f t="shared" si="34"/>
        <v>223.97282344456434</v>
      </c>
      <c r="BJ23">
        <f t="shared" si="34"/>
        <v>384.2097545023322</v>
      </c>
      <c r="BK23">
        <f t="shared" si="34"/>
        <v>139.42414099882396</v>
      </c>
      <c r="BL23">
        <f t="shared" si="35"/>
        <v>4437.4490114606861</v>
      </c>
      <c r="BN23">
        <f t="shared" si="6"/>
        <v>299.45683942092029</v>
      </c>
      <c r="BO23">
        <f t="shared" si="7"/>
        <v>303.48837047470005</v>
      </c>
      <c r="BP23">
        <f t="shared" si="8"/>
        <v>2642.56946974312</v>
      </c>
      <c r="BQ23">
        <f t="shared" si="9"/>
        <v>2782.2851524921439</v>
      </c>
      <c r="BR23">
        <f t="shared" si="36"/>
        <v>6027.7998321308842</v>
      </c>
      <c r="BT23" s="1">
        <v>56.581389999999999</v>
      </c>
      <c r="BU23" s="1">
        <v>49.495269999999998</v>
      </c>
      <c r="BV23" s="1">
        <v>16.111519999999999</v>
      </c>
      <c r="BW23" s="1">
        <v>15.2636</v>
      </c>
      <c r="BY23">
        <f t="shared" si="37"/>
        <v>884.09723730733708</v>
      </c>
      <c r="BZ23">
        <f t="shared" si="38"/>
        <v>783.78678368058058</v>
      </c>
      <c r="CA23">
        <f t="shared" si="39"/>
        <v>2221.5449882525154</v>
      </c>
      <c r="CB23">
        <f t="shared" si="40"/>
        <v>2215.9032736385375</v>
      </c>
      <c r="CC23">
        <f t="shared" si="41"/>
        <v>6105.3322828789705</v>
      </c>
      <c r="CD23" s="4">
        <f t="shared" si="42"/>
        <v>-7.4956963271688437E-4</v>
      </c>
      <c r="CF23">
        <f t="shared" si="10"/>
        <v>159.181832516593</v>
      </c>
      <c r="CG23">
        <f t="shared" si="11"/>
        <v>68.006723111335077</v>
      </c>
      <c r="CI23">
        <v>2.0040517889990923</v>
      </c>
      <c r="CJ23">
        <v>3.8344999999999914</v>
      </c>
      <c r="CK23">
        <v>2</v>
      </c>
      <c r="CL23">
        <f t="shared" si="68"/>
        <v>15.418002554244291</v>
      </c>
      <c r="CM23">
        <f t="shared" si="66"/>
        <v>16.662853895882179</v>
      </c>
      <c r="CN23">
        <f t="shared" si="67"/>
        <v>3750161.5566213536</v>
      </c>
      <c r="CS23">
        <f t="shared" si="59"/>
        <v>13.631013463004843</v>
      </c>
      <c r="CT23">
        <f t="shared" si="44"/>
        <v>12.084426632770111</v>
      </c>
      <c r="CU23">
        <f t="shared" si="45"/>
        <v>34.251786303245886</v>
      </c>
      <c r="CV23">
        <f t="shared" si="46"/>
        <v>34.164802332917255</v>
      </c>
      <c r="CW23">
        <f t="shared" si="47"/>
        <v>94.132028731938092</v>
      </c>
      <c r="CX23">
        <f t="shared" si="60"/>
        <v>2.5100792942036557E-2</v>
      </c>
      <c r="CZ23" s="1">
        <v>0</v>
      </c>
      <c r="DA23" s="1">
        <v>0</v>
      </c>
      <c r="DB23" s="1">
        <v>11503</v>
      </c>
      <c r="DC23" s="1">
        <v>15102</v>
      </c>
      <c r="DE23" s="1">
        <v>7.727169</v>
      </c>
      <c r="DF23" s="1">
        <v>7.8417940000000002</v>
      </c>
      <c r="DH23">
        <f t="shared" si="12"/>
        <v>760.24101166604407</v>
      </c>
      <c r="DI23">
        <f t="shared" si="13"/>
        <v>998.10134383905063</v>
      </c>
      <c r="DK23">
        <f t="shared" si="14"/>
        <v>306.52358023123708</v>
      </c>
      <c r="DL23">
        <f t="shared" si="15"/>
        <v>408.39672836473761</v>
      </c>
      <c r="DM23">
        <f t="shared" si="48"/>
        <v>0.1170976902601694</v>
      </c>
      <c r="DN23">
        <f t="shared" si="16"/>
        <v>4.725981342941318</v>
      </c>
      <c r="DO23">
        <f t="shared" si="17"/>
        <v>29.525804960304569</v>
      </c>
      <c r="DP23">
        <f t="shared" si="18"/>
        <v>6.2966618010725375</v>
      </c>
      <c r="DQ23">
        <f t="shared" si="19"/>
        <v>27.868140531844716</v>
      </c>
      <c r="DR23">
        <f t="shared" si="49"/>
        <v>11.022643144013855</v>
      </c>
      <c r="DS23">
        <f t="shared" si="21"/>
        <v>83.109385587924237</v>
      </c>
      <c r="DT23">
        <f t="shared" si="61"/>
        <v>0.11709769026016942</v>
      </c>
      <c r="DV23" s="1">
        <v>2551</v>
      </c>
      <c r="DW23" s="1">
        <v>640.92460000000005</v>
      </c>
      <c r="DX23" s="1">
        <v>6377</v>
      </c>
      <c r="DY23" s="1">
        <v>589.0308</v>
      </c>
      <c r="EA23" s="1">
        <v>14241</v>
      </c>
      <c r="EB23" s="1">
        <v>14539</v>
      </c>
      <c r="ED23">
        <f t="shared" si="50"/>
        <v>1.2966979374901073</v>
      </c>
      <c r="EE23">
        <f t="shared" si="51"/>
        <v>2.9790366193981752</v>
      </c>
      <c r="EG23" s="1">
        <v>357081</v>
      </c>
      <c r="EH23" s="1">
        <v>262712</v>
      </c>
      <c r="EI23" s="1">
        <v>179952</v>
      </c>
      <c r="EJ23" s="1">
        <v>87744</v>
      </c>
      <c r="EL23">
        <f t="shared" si="62"/>
        <v>23.599723610077607</v>
      </c>
      <c r="EM23">
        <f t="shared" si="63"/>
        <v>17.362812888534279</v>
      </c>
      <c r="EN23">
        <f t="shared" si="64"/>
        <v>11.893148789996346</v>
      </c>
      <c r="EO23">
        <f t="shared" si="65"/>
        <v>5.7990600128336416</v>
      </c>
      <c r="EQ23" s="1">
        <v>39042</v>
      </c>
      <c r="ER23" s="1">
        <v>40453</v>
      </c>
      <c r="ES23" s="1">
        <v>245</v>
      </c>
      <c r="ET23" s="1">
        <v>476.92540000000002</v>
      </c>
      <c r="EU23" s="1">
        <v>40</v>
      </c>
      <c r="EV23" s="1">
        <v>532.59410000000003</v>
      </c>
      <c r="EX23" s="1">
        <v>0.2741846</v>
      </c>
      <c r="EY23" s="1">
        <v>0.20410349999999999</v>
      </c>
      <c r="EZ23" s="1">
        <v>0.63499930000000004</v>
      </c>
      <c r="FA23" s="1">
        <v>0.50332270000000001</v>
      </c>
      <c r="FB23" s="1">
        <v>5.7938299999999998E-2</v>
      </c>
      <c r="FC23" s="1">
        <v>8.4577999999999997E-3</v>
      </c>
      <c r="FF23">
        <v>10145</v>
      </c>
      <c r="FG23">
        <v>13923</v>
      </c>
      <c r="FI23">
        <f t="shared" si="52"/>
        <v>2.4149827501232134E-2</v>
      </c>
      <c r="FJ23">
        <f t="shared" si="53"/>
        <v>2.8729440494146379E-3</v>
      </c>
    </row>
    <row r="24" spans="1:166" x14ac:dyDescent="0.25">
      <c r="A24">
        <v>2040</v>
      </c>
      <c r="B24" s="1">
        <v>14399</v>
      </c>
      <c r="C24" s="1">
        <v>14509</v>
      </c>
      <c r="D24" s="1">
        <v>38861</v>
      </c>
      <c r="E24" s="1">
        <v>41386</v>
      </c>
      <c r="F24" s="1">
        <v>4561</v>
      </c>
      <c r="G24" s="1">
        <v>4489</v>
      </c>
      <c r="H24" s="1">
        <v>39969</v>
      </c>
      <c r="I24" s="1">
        <v>43104</v>
      </c>
      <c r="J24" s="1">
        <v>36235</v>
      </c>
      <c r="K24" s="1">
        <v>40016</v>
      </c>
      <c r="L24" s="1">
        <v>1094507</v>
      </c>
      <c r="P24">
        <v>2040</v>
      </c>
      <c r="Q24">
        <f t="shared" si="0"/>
        <v>951.63960071106408</v>
      </c>
      <c r="R24">
        <f t="shared" si="1"/>
        <v>958.90957474247011</v>
      </c>
      <c r="S24">
        <f t="shared" si="2"/>
        <v>2568.3496439497649</v>
      </c>
      <c r="T24">
        <f t="shared" si="3"/>
        <v>2735.228593307042</v>
      </c>
      <c r="U24">
        <f t="shared" si="23"/>
        <v>7214.1274127103406</v>
      </c>
      <c r="W24">
        <f t="shared" si="24"/>
        <v>2394.7955366181959</v>
      </c>
      <c r="X24">
        <f t="shared" si="25"/>
        <v>2644.6843712795294</v>
      </c>
      <c r="Z24">
        <f t="shared" si="26"/>
        <v>173.55410733156896</v>
      </c>
      <c r="AA24">
        <f t="shared" si="27"/>
        <v>90.54422202751266</v>
      </c>
      <c r="AB24">
        <f t="shared" si="28"/>
        <v>6.7574174622372238E-2</v>
      </c>
      <c r="AC24">
        <f t="shared" si="29"/>
        <v>3.3102981684627573E-2</v>
      </c>
      <c r="AE24" s="1">
        <v>67477</v>
      </c>
      <c r="AF24" s="1">
        <v>4134</v>
      </c>
      <c r="AG24" s="1">
        <v>6326</v>
      </c>
      <c r="AH24" s="1">
        <v>2310</v>
      </c>
      <c r="AI24" s="1">
        <v>69903</v>
      </c>
      <c r="AJ24" s="1">
        <v>4229</v>
      </c>
      <c r="AK24" s="1">
        <v>6594</v>
      </c>
      <c r="AL24" s="1">
        <v>2347</v>
      </c>
      <c r="AM24" s="1">
        <v>64115</v>
      </c>
      <c r="AN24" s="1">
        <v>3917</v>
      </c>
      <c r="AO24" s="1">
        <v>6041</v>
      </c>
      <c r="AP24" s="1">
        <v>2178</v>
      </c>
      <c r="AR24" s="1">
        <v>15.439769999999999</v>
      </c>
      <c r="AS24" s="1">
        <v>15.195489999999999</v>
      </c>
      <c r="AT24" s="1">
        <v>16.285630000000001</v>
      </c>
      <c r="AU24" s="1">
        <v>17.10819</v>
      </c>
      <c r="AW24">
        <f t="shared" si="54"/>
        <v>3362</v>
      </c>
      <c r="AX24">
        <f t="shared" si="30"/>
        <v>217</v>
      </c>
      <c r="AY24">
        <f t="shared" si="31"/>
        <v>285</v>
      </c>
      <c r="AZ24">
        <f t="shared" si="32"/>
        <v>132</v>
      </c>
      <c r="BB24">
        <f t="shared" si="55"/>
        <v>4.9824384605124707E-2</v>
      </c>
      <c r="BC24">
        <f t="shared" si="69"/>
        <v>5.2491533623609095E-2</v>
      </c>
      <c r="BD24">
        <f t="shared" si="70"/>
        <v>4.5052165665507432E-2</v>
      </c>
      <c r="BE24">
        <f t="shared" si="71"/>
        <v>5.7142857142857141E-2</v>
      </c>
      <c r="BF24">
        <f t="shared" si="33"/>
        <v>4.9796254065572546E-2</v>
      </c>
      <c r="BH24">
        <f t="shared" si="34"/>
        <v>3721.9368493063535</v>
      </c>
      <c r="BI24">
        <f t="shared" si="34"/>
        <v>221.60765247137604</v>
      </c>
      <c r="BJ24">
        <f t="shared" si="34"/>
        <v>370.32741651537441</v>
      </c>
      <c r="BK24">
        <f t="shared" si="34"/>
        <v>138.46802996277154</v>
      </c>
      <c r="BL24">
        <f t="shared" si="35"/>
        <v>4452.3399482558762</v>
      </c>
      <c r="BN24">
        <f t="shared" si="6"/>
        <v>301.43955961130376</v>
      </c>
      <c r="BO24">
        <f t="shared" si="7"/>
        <v>296.68103115438339</v>
      </c>
      <c r="BP24">
        <f t="shared" si="8"/>
        <v>2641.5781096479282</v>
      </c>
      <c r="BQ24">
        <f t="shared" si="9"/>
        <v>2848.7723695430036</v>
      </c>
      <c r="BR24">
        <f t="shared" si="36"/>
        <v>6088.4710699566185</v>
      </c>
      <c r="BT24" s="1">
        <v>57.903750000000002</v>
      </c>
      <c r="BU24" s="1">
        <v>50.533230000000003</v>
      </c>
      <c r="BV24" s="1">
        <v>16.09648</v>
      </c>
      <c r="BW24" s="1">
        <v>15.027100000000001</v>
      </c>
      <c r="BY24">
        <f t="shared" si="37"/>
        <v>910.7498783810953</v>
      </c>
      <c r="BZ24">
        <f t="shared" si="38"/>
        <v>782.27422840599752</v>
      </c>
      <c r="CA24">
        <f t="shared" si="39"/>
        <v>2218.6385555847669</v>
      </c>
      <c r="CB24">
        <f t="shared" si="40"/>
        <v>2233.7013645656957</v>
      </c>
      <c r="CC24">
        <f t="shared" si="41"/>
        <v>6145.3640269375555</v>
      </c>
      <c r="CD24" s="4">
        <f t="shared" si="42"/>
        <v>-2.8105413548473734E-5</v>
      </c>
      <c r="CF24">
        <f t="shared" si="10"/>
        <v>145.76659028160867</v>
      </c>
      <c r="CG24">
        <f t="shared" si="11"/>
        <v>70.995055434646346</v>
      </c>
      <c r="CI24">
        <v>1.9576261807040964</v>
      </c>
      <c r="CJ24">
        <v>3.8344999999999914</v>
      </c>
      <c r="CK24">
        <v>2</v>
      </c>
      <c r="CL24">
        <f t="shared" si="68"/>
        <v>15.695299864889005</v>
      </c>
      <c r="CM24">
        <f t="shared" si="66"/>
        <v>16.962540224039</v>
      </c>
      <c r="CN24">
        <f t="shared" si="67"/>
        <v>3825316.7363871802</v>
      </c>
      <c r="CS24">
        <f t="shared" si="59"/>
        <v>14.294492443102483</v>
      </c>
      <c r="CT24">
        <f t="shared" si="44"/>
        <v>12.278028591406805</v>
      </c>
      <c r="CU24">
        <f t="shared" si="45"/>
        <v>34.822197421707131</v>
      </c>
      <c r="CV24">
        <f t="shared" si="46"/>
        <v>35.058612725470354</v>
      </c>
      <c r="CW24">
        <f t="shared" si="47"/>
        <v>96.453331181686764</v>
      </c>
      <c r="CX24">
        <f t="shared" si="60"/>
        <v>2.5214469239685001E-2</v>
      </c>
      <c r="CZ24" s="1">
        <v>0</v>
      </c>
      <c r="DA24" s="1">
        <v>0</v>
      </c>
      <c r="DB24" s="1">
        <v>11693</v>
      </c>
      <c r="DC24" s="1">
        <v>15430</v>
      </c>
      <c r="DE24" s="1">
        <v>7.9051660000000004</v>
      </c>
      <c r="DF24" s="1">
        <v>7.7932389999999998</v>
      </c>
      <c r="DH24">
        <f t="shared" si="12"/>
        <v>772.79823953847301</v>
      </c>
      <c r="DI24">
        <f t="shared" si="13"/>
        <v>1019.7790845872435</v>
      </c>
      <c r="DK24">
        <f t="shared" si="14"/>
        <v>318.76402556195609</v>
      </c>
      <c r="DL24">
        <f t="shared" si="15"/>
        <v>414.68304631722179</v>
      </c>
      <c r="DM24">
        <f t="shared" si="48"/>
        <v>0.11934965425387169</v>
      </c>
      <c r="DN24">
        <f t="shared" si="16"/>
        <v>5.0030969673340451</v>
      </c>
      <c r="DO24">
        <f t="shared" si="17"/>
        <v>29.819100454373086</v>
      </c>
      <c r="DP24">
        <f t="shared" si="18"/>
        <v>6.5085747608344526</v>
      </c>
      <c r="DQ24">
        <f t="shared" si="19"/>
        <v>28.550037964635901</v>
      </c>
      <c r="DR24">
        <f t="shared" si="49"/>
        <v>11.511671728168498</v>
      </c>
      <c r="DS24">
        <f t="shared" si="21"/>
        <v>84.94165945351827</v>
      </c>
      <c r="DT24">
        <f t="shared" si="61"/>
        <v>0.1193496542538717</v>
      </c>
      <c r="DV24" s="1">
        <v>2623</v>
      </c>
      <c r="DW24" s="1">
        <v>655.43430000000001</v>
      </c>
      <c r="DX24" s="1">
        <v>6424</v>
      </c>
      <c r="DY24" s="1">
        <v>575.21699999999998</v>
      </c>
      <c r="EA24" s="1">
        <v>14385</v>
      </c>
      <c r="EB24" s="1">
        <v>14509</v>
      </c>
      <c r="ED24">
        <f t="shared" si="50"/>
        <v>1.3634803268278015</v>
      </c>
      <c r="EE24">
        <f t="shared" si="51"/>
        <v>2.9306143068182817</v>
      </c>
      <c r="EG24" s="1">
        <v>356352</v>
      </c>
      <c r="EH24" s="1">
        <v>263830</v>
      </c>
      <c r="EI24" s="1">
        <v>179738</v>
      </c>
      <c r="EJ24" s="1">
        <v>90082</v>
      </c>
      <c r="EL24">
        <f t="shared" si="62"/>
        <v>23.551543509451289</v>
      </c>
      <c r="EM24">
        <f t="shared" si="63"/>
        <v>17.436702260962569</v>
      </c>
      <c r="EN24">
        <f t="shared" si="64"/>
        <v>11.879005385971611</v>
      </c>
      <c r="EO24">
        <f t="shared" si="65"/>
        <v>5.9535800063375284</v>
      </c>
      <c r="EQ24" s="1">
        <v>38861</v>
      </c>
      <c r="ER24" s="1">
        <v>41386</v>
      </c>
      <c r="ES24" s="1">
        <v>254</v>
      </c>
      <c r="ET24" s="1">
        <v>501.41980000000001</v>
      </c>
      <c r="EU24" s="1">
        <v>49</v>
      </c>
      <c r="EV24" s="1">
        <v>535.13840000000005</v>
      </c>
      <c r="EX24" s="1">
        <v>0.2747502</v>
      </c>
      <c r="EY24" s="1">
        <v>0.20602219999999999</v>
      </c>
      <c r="EZ24" s="1">
        <v>0.64640010000000003</v>
      </c>
      <c r="FA24" s="1">
        <v>0.50500259999999997</v>
      </c>
      <c r="FB24" s="1">
        <v>5.6264799999999997E-2</v>
      </c>
      <c r="FC24" s="1">
        <v>8.9014999999999997E-3</v>
      </c>
      <c r="FF24">
        <v>10363</v>
      </c>
      <c r="FG24">
        <v>14196</v>
      </c>
      <c r="FI24">
        <f t="shared" si="52"/>
        <v>2.451027694683007E-2</v>
      </c>
      <c r="FJ24">
        <f t="shared" si="53"/>
        <v>3.4516765285996054E-3</v>
      </c>
    </row>
    <row r="25" spans="1:166" x14ac:dyDescent="0.25">
      <c r="A25">
        <v>2041</v>
      </c>
      <c r="B25" s="1">
        <v>14430</v>
      </c>
      <c r="C25" s="1">
        <v>14620</v>
      </c>
      <c r="D25" s="1">
        <v>38363</v>
      </c>
      <c r="E25" s="1">
        <v>42083</v>
      </c>
      <c r="F25" s="1">
        <v>4567</v>
      </c>
      <c r="G25" s="1">
        <v>4474</v>
      </c>
      <c r="H25" s="1">
        <v>39639</v>
      </c>
      <c r="I25" s="1">
        <v>43985</v>
      </c>
      <c r="J25" s="1">
        <v>35831</v>
      </c>
      <c r="K25" s="1">
        <v>40714</v>
      </c>
      <c r="L25" s="1">
        <v>1098145</v>
      </c>
      <c r="P25">
        <v>2041</v>
      </c>
      <c r="Q25">
        <f t="shared" si="0"/>
        <v>953.68841157446036</v>
      </c>
      <c r="R25">
        <f t="shared" si="1"/>
        <v>966.24563944688919</v>
      </c>
      <c r="S25">
        <f t="shared" si="2"/>
        <v>2535.4364887893985</v>
      </c>
      <c r="T25">
        <f t="shared" si="3"/>
        <v>2781.2937923969521</v>
      </c>
      <c r="U25">
        <f t="shared" si="23"/>
        <v>7236.6643322077007</v>
      </c>
      <c r="W25">
        <f t="shared" si="24"/>
        <v>2368.094904721032</v>
      </c>
      <c r="X25">
        <f t="shared" si="25"/>
        <v>2690.8156610424517</v>
      </c>
      <c r="Z25">
        <f t="shared" si="26"/>
        <v>167.3415840683665</v>
      </c>
      <c r="AA25">
        <f t="shared" si="27"/>
        <v>90.47813135450042</v>
      </c>
      <c r="AB25">
        <f t="shared" si="28"/>
        <v>6.6001094804889998E-2</v>
      </c>
      <c r="AC25">
        <f t="shared" si="29"/>
        <v>3.2530950740203998E-2</v>
      </c>
      <c r="AE25" s="1">
        <v>67736</v>
      </c>
      <c r="AF25" s="1">
        <v>4117</v>
      </c>
      <c r="AG25" s="1">
        <v>6290</v>
      </c>
      <c r="AH25" s="1">
        <v>2303</v>
      </c>
      <c r="AI25" s="1">
        <v>70514</v>
      </c>
      <c r="AJ25" s="1">
        <v>4197</v>
      </c>
      <c r="AK25" s="1">
        <v>6578</v>
      </c>
      <c r="AL25" s="1">
        <v>2335</v>
      </c>
      <c r="AM25" s="1">
        <v>64478</v>
      </c>
      <c r="AN25" s="1">
        <v>3890</v>
      </c>
      <c r="AO25" s="1">
        <v>6012</v>
      </c>
      <c r="AP25" s="1">
        <v>2165</v>
      </c>
      <c r="AR25" s="1">
        <v>15.507479999999999</v>
      </c>
      <c r="AS25" s="1">
        <v>15.93948</v>
      </c>
      <c r="AT25" s="1">
        <v>16.073969999999999</v>
      </c>
      <c r="AU25" s="1">
        <v>17.286570000000001</v>
      </c>
      <c r="AW25">
        <f t="shared" si="54"/>
        <v>3258</v>
      </c>
      <c r="AX25">
        <f t="shared" si="30"/>
        <v>227</v>
      </c>
      <c r="AY25">
        <f t="shared" si="31"/>
        <v>278</v>
      </c>
      <c r="AZ25">
        <f t="shared" si="32"/>
        <v>138</v>
      </c>
      <c r="BB25">
        <f t="shared" si="55"/>
        <v>4.8098500059052793E-2</v>
      </c>
      <c r="BC25">
        <f t="shared" si="69"/>
        <v>5.5137235851348068E-2</v>
      </c>
      <c r="BD25">
        <f t="shared" si="70"/>
        <v>4.4197138314785375E-2</v>
      </c>
      <c r="BE25">
        <f t="shared" si="71"/>
        <v>5.9921841076856275E-2</v>
      </c>
      <c r="BF25">
        <f t="shared" si="33"/>
        <v>4.8492156229023198E-2</v>
      </c>
      <c r="BH25">
        <f t="shared" si="34"/>
        <v>3770.9340754722311</v>
      </c>
      <c r="BI25">
        <f t="shared" si="34"/>
        <v>230.6988753330684</v>
      </c>
      <c r="BJ25">
        <f t="shared" si="34"/>
        <v>364.62746789998761</v>
      </c>
      <c r="BK25">
        <f t="shared" si="34"/>
        <v>139.19642232338367</v>
      </c>
      <c r="BL25">
        <f t="shared" si="35"/>
        <v>4505.4568410286711</v>
      </c>
      <c r="BN25">
        <f t="shared" si="6"/>
        <v>301.8361036493805</v>
      </c>
      <c r="BO25">
        <f t="shared" si="7"/>
        <v>295.68967105919165</v>
      </c>
      <c r="BP25">
        <f t="shared" si="8"/>
        <v>2619.76818755371</v>
      </c>
      <c r="BQ25">
        <f t="shared" si="9"/>
        <v>2906.9982524672655</v>
      </c>
      <c r="BR25">
        <f t="shared" si="36"/>
        <v>6124.2922147295476</v>
      </c>
      <c r="BT25" s="1">
        <v>57.116999999999997</v>
      </c>
      <c r="BU25" s="1">
        <v>49.085630000000002</v>
      </c>
      <c r="BV25" s="1">
        <v>16.078769999999999</v>
      </c>
      <c r="BW25" s="1">
        <v>15.21302</v>
      </c>
      <c r="BY25">
        <f t="shared" si="37"/>
        <v>899.5571486306776</v>
      </c>
      <c r="BZ25">
        <f t="shared" si="38"/>
        <v>757.32572303217466</v>
      </c>
      <c r="CA25">
        <f t="shared" si="39"/>
        <v>2197.8997091425258</v>
      </c>
      <c r="CB25">
        <f t="shared" si="40"/>
        <v>2307.5567554460395</v>
      </c>
      <c r="CC25">
        <f t="shared" si="41"/>
        <v>6162.339336251418</v>
      </c>
      <c r="CD25" s="4">
        <f t="shared" si="42"/>
        <v>-3.7644010535586858E-4</v>
      </c>
      <c r="CF25">
        <f t="shared" si="10"/>
        <v>140.39410841718669</v>
      </c>
      <c r="CG25">
        <f t="shared" si="11"/>
        <v>71.820966197695569</v>
      </c>
      <c r="CI25">
        <v>1.9264648492287648</v>
      </c>
      <c r="CJ25">
        <v>3.8344999999999914</v>
      </c>
      <c r="CK25">
        <v>2</v>
      </c>
      <c r="CL25">
        <f t="shared" si="68"/>
        <v>15.977584449223697</v>
      </c>
      <c r="CM25">
        <f t="shared" si="66"/>
        <v>17.267616498950758</v>
      </c>
      <c r="CN25">
        <f t="shared" si="67"/>
        <v>3900202.138313551</v>
      </c>
      <c r="CS25">
        <f t="shared" si="59"/>
        <v>14.372750309149524</v>
      </c>
      <c r="CT25">
        <f t="shared" si="44"/>
        <v>12.100235695315966</v>
      </c>
      <c r="CU25">
        <f t="shared" si="45"/>
        <v>35.117128213748906</v>
      </c>
      <c r="CV25">
        <f t="shared" si="46"/>
        <v>36.869182931515731</v>
      </c>
      <c r="CW25">
        <f t="shared" si="47"/>
        <v>98.459297149730133</v>
      </c>
      <c r="CX25">
        <f t="shared" si="60"/>
        <v>2.5244665188636602E-2</v>
      </c>
      <c r="CZ25" s="1">
        <v>0</v>
      </c>
      <c r="DA25" s="1">
        <v>0</v>
      </c>
      <c r="DB25" s="1">
        <v>11585</v>
      </c>
      <c r="DC25" s="1">
        <v>16011</v>
      </c>
      <c r="DE25" s="1">
        <v>7.6400540000000001</v>
      </c>
      <c r="DF25" s="1">
        <v>7.830552</v>
      </c>
      <c r="DH25">
        <f t="shared" si="12"/>
        <v>765.66044685309237</v>
      </c>
      <c r="DI25">
        <f t="shared" si="13"/>
        <v>1058.1777656076704</v>
      </c>
      <c r="DK25">
        <f t="shared" si="14"/>
        <v>305.22831929312093</v>
      </c>
      <c r="DL25">
        <f t="shared" si="15"/>
        <v>432.357696554195</v>
      </c>
      <c r="DM25">
        <f t="shared" si="48"/>
        <v>0.11969253486387739</v>
      </c>
      <c r="DN25">
        <f t="shared" si="16"/>
        <v>4.8768112478004539</v>
      </c>
      <c r="DO25">
        <f t="shared" si="17"/>
        <v>30.240316965948452</v>
      </c>
      <c r="DP25">
        <f t="shared" si="18"/>
        <v>6.9080316089664837</v>
      </c>
      <c r="DQ25">
        <f t="shared" si="19"/>
        <v>29.961151322549249</v>
      </c>
      <c r="DR25">
        <f t="shared" si="49"/>
        <v>11.784842856766938</v>
      </c>
      <c r="DS25">
        <f t="shared" si="21"/>
        <v>86.67445429296319</v>
      </c>
      <c r="DT25">
        <f t="shared" si="61"/>
        <v>0.11969253486387739</v>
      </c>
      <c r="DV25" s="1">
        <v>2641</v>
      </c>
      <c r="DW25" s="1">
        <v>653.38739999999996</v>
      </c>
      <c r="DX25" s="1">
        <v>6342</v>
      </c>
      <c r="DY25" s="1">
        <v>599.81500000000005</v>
      </c>
      <c r="EA25" s="1">
        <v>14425</v>
      </c>
      <c r="EB25" s="1">
        <v>14620</v>
      </c>
      <c r="ED25">
        <f t="shared" si="50"/>
        <v>1.3685497097250665</v>
      </c>
      <c r="EE25">
        <f t="shared" si="51"/>
        <v>3.0169282409317999</v>
      </c>
      <c r="EG25" s="1">
        <v>355992</v>
      </c>
      <c r="EH25" s="1">
        <v>265265</v>
      </c>
      <c r="EI25" s="1">
        <v>178793</v>
      </c>
      <c r="EJ25" s="1">
        <v>92519</v>
      </c>
      <c r="EL25">
        <f t="shared" si="62"/>
        <v>23.527750867166688</v>
      </c>
      <c r="EM25">
        <f t="shared" si="63"/>
        <v>17.531542376735914</v>
      </c>
      <c r="EN25">
        <f t="shared" si="64"/>
        <v>11.816549699974532</v>
      </c>
      <c r="EO25">
        <f t="shared" si="65"/>
        <v>6.114642976469681</v>
      </c>
      <c r="EQ25" s="1">
        <v>38363</v>
      </c>
      <c r="ER25" s="1">
        <v>42083</v>
      </c>
      <c r="ES25" s="1">
        <v>220</v>
      </c>
      <c r="ET25" s="1">
        <v>544.02210000000002</v>
      </c>
      <c r="EU25" s="1">
        <v>57</v>
      </c>
      <c r="EV25" s="1">
        <v>463.45440000000002</v>
      </c>
      <c r="EX25" s="1">
        <v>0.27485349999999997</v>
      </c>
      <c r="EY25" s="1">
        <v>0.20368790000000001</v>
      </c>
      <c r="EZ25" s="1">
        <v>0.64465810000000001</v>
      </c>
      <c r="FA25" s="1">
        <v>0.49868679999999999</v>
      </c>
      <c r="FB25" s="1">
        <v>5.3850299999999997E-2</v>
      </c>
      <c r="FC25" s="1">
        <v>9.8624999999999997E-3</v>
      </c>
      <c r="FF25">
        <v>10300</v>
      </c>
      <c r="FG25">
        <v>14730</v>
      </c>
      <c r="FI25">
        <f t="shared" si="52"/>
        <v>2.1359223300970873E-2</v>
      </c>
      <c r="FJ25">
        <f t="shared" si="53"/>
        <v>3.8696537678207738E-3</v>
      </c>
    </row>
    <row r="26" spans="1:166" x14ac:dyDescent="0.25">
      <c r="A26">
        <v>2042</v>
      </c>
      <c r="B26" s="1">
        <v>14684</v>
      </c>
      <c r="C26" s="1">
        <v>14793</v>
      </c>
      <c r="D26" s="1">
        <v>37823</v>
      </c>
      <c r="E26" s="1">
        <v>43219</v>
      </c>
      <c r="F26" s="1">
        <v>4598</v>
      </c>
      <c r="G26" s="1">
        <v>4478</v>
      </c>
      <c r="H26" s="1">
        <v>39176</v>
      </c>
      <c r="I26" s="1">
        <v>45236</v>
      </c>
      <c r="J26" s="1">
        <v>35334</v>
      </c>
      <c r="K26" s="1">
        <v>41804</v>
      </c>
      <c r="L26" s="1">
        <v>1101485</v>
      </c>
      <c r="P26">
        <v>2042</v>
      </c>
      <c r="Q26">
        <f t="shared" si="0"/>
        <v>970.47544251970726</v>
      </c>
      <c r="R26">
        <f t="shared" si="1"/>
        <v>977.6793258781006</v>
      </c>
      <c r="S26">
        <f t="shared" si="2"/>
        <v>2499.7475253624957</v>
      </c>
      <c r="T26">
        <f t="shared" si="3"/>
        <v>2856.3727969394736</v>
      </c>
      <c r="U26">
        <f t="shared" si="23"/>
        <v>7304.2750906997771</v>
      </c>
      <c r="W26">
        <f t="shared" si="24"/>
        <v>2335.2478402336783</v>
      </c>
      <c r="X26">
        <f t="shared" si="25"/>
        <v>2762.8544946263851</v>
      </c>
      <c r="Z26">
        <f t="shared" si="26"/>
        <v>164.49968512881742</v>
      </c>
      <c r="AA26">
        <f t="shared" si="27"/>
        <v>93.518302313088498</v>
      </c>
      <c r="AB26">
        <f t="shared" si="28"/>
        <v>6.5806519842424027E-2</v>
      </c>
      <c r="AC26">
        <f t="shared" si="29"/>
        <v>3.2740229991439086E-2</v>
      </c>
      <c r="AE26" s="1">
        <v>68321</v>
      </c>
      <c r="AF26" s="1">
        <v>4155</v>
      </c>
      <c r="AG26" s="1">
        <v>6250</v>
      </c>
      <c r="AH26" s="1">
        <v>2316</v>
      </c>
      <c r="AI26" s="1">
        <v>71279</v>
      </c>
      <c r="AJ26" s="1">
        <v>4260</v>
      </c>
      <c r="AK26" s="1">
        <v>6520</v>
      </c>
      <c r="AL26" s="1">
        <v>2353</v>
      </c>
      <c r="AM26" s="1">
        <v>65071</v>
      </c>
      <c r="AN26" s="1">
        <v>3941</v>
      </c>
      <c r="AO26" s="1">
        <v>5940</v>
      </c>
      <c r="AP26" s="1">
        <v>2186</v>
      </c>
      <c r="AR26" s="1">
        <v>15.489890000000001</v>
      </c>
      <c r="AS26" s="1">
        <v>14.931699999999999</v>
      </c>
      <c r="AT26" s="1">
        <v>16.157920000000001</v>
      </c>
      <c r="AU26" s="1">
        <v>17.08126</v>
      </c>
      <c r="AW26">
        <f t="shared" si="54"/>
        <v>3250</v>
      </c>
      <c r="AX26">
        <f t="shared" si="30"/>
        <v>214</v>
      </c>
      <c r="AY26">
        <f t="shared" si="31"/>
        <v>310</v>
      </c>
      <c r="AZ26">
        <f t="shared" si="32"/>
        <v>130</v>
      </c>
      <c r="BB26">
        <f t="shared" si="55"/>
        <v>4.7569561335460545E-2</v>
      </c>
      <c r="BC26">
        <f t="shared" si="69"/>
        <v>5.1504211793020456E-2</v>
      </c>
      <c r="BD26">
        <f t="shared" si="70"/>
        <v>4.9599999999999998E-2</v>
      </c>
      <c r="BE26">
        <f t="shared" si="71"/>
        <v>5.6131260794473233E-2</v>
      </c>
      <c r="BF26">
        <f t="shared" si="33"/>
        <v>4.8172552503640088E-2</v>
      </c>
      <c r="BH26">
        <f t="shared" si="34"/>
        <v>3807.5208554972796</v>
      </c>
      <c r="BI26">
        <f t="shared" si="34"/>
        <v>219.35685649264016</v>
      </c>
      <c r="BJ26">
        <f t="shared" si="34"/>
        <v>363.3000087009695</v>
      </c>
      <c r="BK26">
        <f t="shared" si="34"/>
        <v>138.60349753497727</v>
      </c>
      <c r="BL26">
        <f t="shared" si="35"/>
        <v>4528.7812182258667</v>
      </c>
      <c r="BN26">
        <f t="shared" si="6"/>
        <v>303.88491451277679</v>
      </c>
      <c r="BO26">
        <f t="shared" si="7"/>
        <v>295.95403375124278</v>
      </c>
      <c r="BP26">
        <f t="shared" si="8"/>
        <v>2589.1682059487916</v>
      </c>
      <c r="BQ26">
        <f t="shared" si="9"/>
        <v>2989.677684406257</v>
      </c>
      <c r="BR26">
        <f t="shared" si="36"/>
        <v>6178.6848386190686</v>
      </c>
      <c r="BT26" s="1">
        <v>58.62706</v>
      </c>
      <c r="BU26" s="1">
        <v>48.354509999999998</v>
      </c>
      <c r="BV26" s="1">
        <v>16.028040000000001</v>
      </c>
      <c r="BW26" s="1">
        <v>15.150320000000001</v>
      </c>
      <c r="BY26">
        <f t="shared" si="37"/>
        <v>929.60712102928471</v>
      </c>
      <c r="BZ26">
        <f t="shared" si="38"/>
        <v>746.71252313389937</v>
      </c>
      <c r="CA26">
        <f t="shared" si="39"/>
        <v>2165.3737495077808</v>
      </c>
      <c r="CB26">
        <f t="shared" si="40"/>
        <v>2363.4061447289919</v>
      </c>
      <c r="CC26">
        <f t="shared" si="41"/>
        <v>6205.0995383999561</v>
      </c>
      <c r="CD26" s="4">
        <f t="shared" si="42"/>
        <v>-1.3239890940894838E-3</v>
      </c>
      <c r="CF26">
        <f t="shared" si="10"/>
        <v>137.57441450186016</v>
      </c>
      <c r="CG26">
        <f t="shared" si="11"/>
        <v>73.928280457855195</v>
      </c>
      <c r="CI26">
        <v>1.9030351552745657</v>
      </c>
      <c r="CJ26">
        <v>3.8344999999999914</v>
      </c>
      <c r="CK26">
        <v>2</v>
      </c>
      <c r="CL26">
        <f t="shared" si="68"/>
        <v>16.264946004832527</v>
      </c>
      <c r="CM26">
        <f t="shared" si="66"/>
        <v>17.578179660395119</v>
      </c>
      <c r="CN26">
        <f t="shared" si="67"/>
        <v>3975338.1615570299</v>
      </c>
      <c r="CS26">
        <f t="shared" si="59"/>
        <v>15.120009629249132</v>
      </c>
      <c r="CT26">
        <f t="shared" si="44"/>
        <v>12.145238869905134</v>
      </c>
      <c r="CU26">
        <f t="shared" si="45"/>
        <v>35.21968711602581</v>
      </c>
      <c r="CV26">
        <f t="shared" si="46"/>
        <v>38.44067333150646</v>
      </c>
      <c r="CW26">
        <f t="shared" si="47"/>
        <v>100.92560894668654</v>
      </c>
      <c r="CX26">
        <f t="shared" si="60"/>
        <v>2.5387930496749683E-2</v>
      </c>
      <c r="CZ26" s="1">
        <v>0</v>
      </c>
      <c r="DA26" s="1">
        <v>0</v>
      </c>
      <c r="DB26" s="1">
        <v>11623</v>
      </c>
      <c r="DC26" s="1">
        <v>16679</v>
      </c>
      <c r="DE26" s="1">
        <v>8.0186849999999996</v>
      </c>
      <c r="DF26" s="1">
        <v>7.9268460000000003</v>
      </c>
      <c r="DH26">
        <f t="shared" si="12"/>
        <v>768.17189242757809</v>
      </c>
      <c r="DI26">
        <f t="shared" si="13"/>
        <v>1102.3263351802095</v>
      </c>
      <c r="DK26">
        <f t="shared" si="14"/>
        <v>321.4058299295699</v>
      </c>
      <c r="DL26">
        <f t="shared" si="15"/>
        <v>455.93484921960197</v>
      </c>
      <c r="DM26">
        <f t="shared" si="48"/>
        <v>0.12527448985123235</v>
      </c>
      <c r="DN26">
        <f t="shared" si="16"/>
        <v>5.2276484694428396</v>
      </c>
      <c r="DO26">
        <f t="shared" si="17"/>
        <v>29.992038646582969</v>
      </c>
      <c r="DP26">
        <f t="shared" si="18"/>
        <v>7.4157557042782889</v>
      </c>
      <c r="DQ26">
        <f t="shared" si="19"/>
        <v>31.02491762722817</v>
      </c>
      <c r="DR26">
        <f t="shared" si="49"/>
        <v>12.643404173721128</v>
      </c>
      <c r="DS26">
        <f t="shared" si="21"/>
        <v>88.282204772965414</v>
      </c>
      <c r="DT26">
        <f t="shared" si="61"/>
        <v>0.12527448985123235</v>
      </c>
      <c r="DV26" s="1">
        <v>2619</v>
      </c>
      <c r="DW26" s="1">
        <v>644.70389999999998</v>
      </c>
      <c r="DX26" s="1">
        <v>6512</v>
      </c>
      <c r="DY26" s="1">
        <v>578.18539999999996</v>
      </c>
      <c r="EA26" s="1">
        <v>14676</v>
      </c>
      <c r="EB26" s="1">
        <v>14793</v>
      </c>
      <c r="ED26">
        <f t="shared" si="50"/>
        <v>1.3391129694619923</v>
      </c>
      <c r="EE26">
        <f t="shared" si="51"/>
        <v>2.9860902759074377</v>
      </c>
      <c r="EG26" s="1">
        <v>355657</v>
      </c>
      <c r="EH26" s="1">
        <v>266865</v>
      </c>
      <c r="EI26" s="1">
        <v>177273</v>
      </c>
      <c r="EJ26" s="1">
        <v>95180</v>
      </c>
      <c r="EL26">
        <f t="shared" si="62"/>
        <v>23.505610491707404</v>
      </c>
      <c r="EM26">
        <f t="shared" si="63"/>
        <v>17.637287453556365</v>
      </c>
      <c r="EN26">
        <f t="shared" si="64"/>
        <v>11.716091876995101</v>
      </c>
      <c r="EO26">
        <f t="shared" si="65"/>
        <v>6.2905102573566971</v>
      </c>
      <c r="EQ26" s="1">
        <v>37823</v>
      </c>
      <c r="ER26" s="1">
        <v>43219</v>
      </c>
      <c r="ES26" s="1">
        <v>220</v>
      </c>
      <c r="ET26" s="1">
        <v>587.40210000000002</v>
      </c>
      <c r="EU26" s="1">
        <v>48</v>
      </c>
      <c r="EV26" s="1">
        <v>765.42690000000005</v>
      </c>
      <c r="EX26" s="1">
        <v>0.2773583</v>
      </c>
      <c r="EY26" s="1">
        <v>0.2083527</v>
      </c>
      <c r="EZ26" s="1">
        <v>0.64912970000000003</v>
      </c>
      <c r="FA26" s="1">
        <v>0.50690670000000004</v>
      </c>
      <c r="FB26" s="1">
        <v>5.4973300000000003E-2</v>
      </c>
      <c r="FC26" s="1">
        <v>1.13055E-2</v>
      </c>
      <c r="FF26">
        <v>10334</v>
      </c>
      <c r="FG26">
        <v>15234</v>
      </c>
      <c r="FI26">
        <f t="shared" si="52"/>
        <v>2.1288949100058061E-2</v>
      </c>
      <c r="FJ26">
        <f t="shared" si="53"/>
        <v>3.1508467900748325E-3</v>
      </c>
    </row>
    <row r="27" spans="1:166" x14ac:dyDescent="0.25">
      <c r="A27">
        <v>2043</v>
      </c>
      <c r="B27" s="1">
        <v>14797</v>
      </c>
      <c r="C27" s="1">
        <v>14649</v>
      </c>
      <c r="D27" s="1">
        <v>37328</v>
      </c>
      <c r="E27" s="1">
        <v>43890</v>
      </c>
      <c r="F27" s="1">
        <v>4640</v>
      </c>
      <c r="G27" s="1">
        <v>4433</v>
      </c>
      <c r="H27" s="1">
        <v>38686</v>
      </c>
      <c r="I27" s="1">
        <v>45993</v>
      </c>
      <c r="J27" s="1">
        <v>34800</v>
      </c>
      <c r="K27" s="1">
        <v>42427</v>
      </c>
      <c r="L27" s="1">
        <v>1105030</v>
      </c>
      <c r="P27">
        <v>2043</v>
      </c>
      <c r="Q27">
        <f t="shared" si="0"/>
        <v>977.94368857015172</v>
      </c>
      <c r="R27">
        <f t="shared" si="1"/>
        <v>968.16226896425985</v>
      </c>
      <c r="S27">
        <f t="shared" si="2"/>
        <v>2467.0326422211683</v>
      </c>
      <c r="T27">
        <f t="shared" si="3"/>
        <v>2900.7196385310508</v>
      </c>
      <c r="U27">
        <f t="shared" si="23"/>
        <v>7313.8582382866307</v>
      </c>
      <c r="W27">
        <f t="shared" si="24"/>
        <v>2299.9554208448526</v>
      </c>
      <c r="X27">
        <f t="shared" si="25"/>
        <v>2804.0289839133488</v>
      </c>
      <c r="Z27">
        <f t="shared" si="26"/>
        <v>167.07722137631572</v>
      </c>
      <c r="AA27">
        <f t="shared" si="27"/>
        <v>96.690654617701966</v>
      </c>
      <c r="AB27">
        <f t="shared" si="28"/>
        <v>6.7723960565795105E-2</v>
      </c>
      <c r="AC27">
        <f t="shared" si="29"/>
        <v>3.333333333333343E-2</v>
      </c>
      <c r="AE27" s="1">
        <v>68500</v>
      </c>
      <c r="AF27" s="1">
        <v>4131</v>
      </c>
      <c r="AG27" s="1">
        <v>6286</v>
      </c>
      <c r="AH27" s="1">
        <v>2301</v>
      </c>
      <c r="AI27" s="1">
        <v>71524</v>
      </c>
      <c r="AJ27" s="1">
        <v>4235</v>
      </c>
      <c r="AK27" s="1">
        <v>6579</v>
      </c>
      <c r="AL27" s="1">
        <v>2341</v>
      </c>
      <c r="AM27" s="1">
        <v>65192</v>
      </c>
      <c r="AN27" s="1">
        <v>3897</v>
      </c>
      <c r="AO27" s="1">
        <v>5978</v>
      </c>
      <c r="AP27" s="1">
        <v>2160</v>
      </c>
      <c r="AR27" s="1">
        <v>15.416880000000001</v>
      </c>
      <c r="AS27" s="1">
        <v>15.23523</v>
      </c>
      <c r="AT27" s="1">
        <v>15.645849999999999</v>
      </c>
      <c r="AU27" s="1">
        <v>17.481089999999998</v>
      </c>
      <c r="AW27">
        <f t="shared" si="54"/>
        <v>3308</v>
      </c>
      <c r="AX27">
        <f t="shared" si="30"/>
        <v>234</v>
      </c>
      <c r="AY27">
        <f t="shared" si="31"/>
        <v>308</v>
      </c>
      <c r="AZ27">
        <f t="shared" si="32"/>
        <v>141</v>
      </c>
      <c r="BB27">
        <f t="shared" si="55"/>
        <v>4.8291970802919706E-2</v>
      </c>
      <c r="BC27">
        <f t="shared" si="69"/>
        <v>5.6644880174291937E-2</v>
      </c>
      <c r="BD27">
        <f t="shared" si="70"/>
        <v>4.8997772828507792E-2</v>
      </c>
      <c r="BE27">
        <f t="shared" si="71"/>
        <v>6.1277705345501955E-2</v>
      </c>
      <c r="BF27">
        <f t="shared" si="33"/>
        <v>4.9139353345317542E-2</v>
      </c>
      <c r="BH27">
        <f t="shared" si="34"/>
        <v>3802.6000143390547</v>
      </c>
      <c r="BI27">
        <f t="shared" si="34"/>
        <v>222.50244549735427</v>
      </c>
      <c r="BJ27">
        <f t="shared" si="34"/>
        <v>354.96980144566868</v>
      </c>
      <c r="BK27">
        <f t="shared" si="34"/>
        <v>141.12445619033835</v>
      </c>
      <c r="BL27">
        <f t="shared" si="35"/>
        <v>4521.1967174724159</v>
      </c>
      <c r="BN27">
        <f t="shared" si="6"/>
        <v>306.66072277931363</v>
      </c>
      <c r="BO27">
        <f t="shared" si="7"/>
        <v>292.97995346566756</v>
      </c>
      <c r="BP27">
        <f t="shared" si="8"/>
        <v>2556.7837761725277</v>
      </c>
      <c r="BQ27">
        <f t="shared" si="9"/>
        <v>3039.7083238769337</v>
      </c>
      <c r="BR27">
        <f t="shared" si="36"/>
        <v>6196.1327762944429</v>
      </c>
      <c r="BT27" s="1">
        <v>57.169240000000002</v>
      </c>
      <c r="BU27" s="1">
        <v>49.991880000000002</v>
      </c>
      <c r="BV27" s="1">
        <v>16.00432</v>
      </c>
      <c r="BW27" s="1">
        <v>15.04387</v>
      </c>
      <c r="BY27">
        <f t="shared" si="37"/>
        <v>914.77177967176624</v>
      </c>
      <c r="BZ27">
        <f t="shared" si="38"/>
        <v>764.2396387759095</v>
      </c>
      <c r="CA27">
        <f t="shared" si="39"/>
        <v>2135.1255265624286</v>
      </c>
      <c r="CB27">
        <f t="shared" si="40"/>
        <v>2386.0726855661842</v>
      </c>
      <c r="CC27">
        <f t="shared" si="41"/>
        <v>6200.209630576288</v>
      </c>
      <c r="CD27" s="4">
        <f t="shared" si="42"/>
        <v>1.4946561968827154E-3</v>
      </c>
      <c r="CF27">
        <f t="shared" si="10"/>
        <v>139.5232727898935</v>
      </c>
      <c r="CG27">
        <f t="shared" si="11"/>
        <v>75.899035483298249</v>
      </c>
      <c r="CI27">
        <v>1.8715040493936073</v>
      </c>
      <c r="CJ27">
        <v>3.8344999999999914</v>
      </c>
      <c r="CK27">
        <v>2</v>
      </c>
      <c r="CL27">
        <f t="shared" si="68"/>
        <v>16.557475842537084</v>
      </c>
      <c r="CM27">
        <f t="shared" si="66"/>
        <v>17.894328391640162</v>
      </c>
      <c r="CN27">
        <f t="shared" si="67"/>
        <v>4050990.2443125057</v>
      </c>
      <c r="CS27">
        <f t="shared" si="59"/>
        <v>15.146311643349925</v>
      </c>
      <c r="CT27">
        <f t="shared" si="44"/>
        <v>12.653879356941388</v>
      </c>
      <c r="CU27">
        <f t="shared" si="45"/>
        <v>35.352289326841678</v>
      </c>
      <c r="CV27">
        <f t="shared" si="46"/>
        <v>39.507340849799682</v>
      </c>
      <c r="CW27">
        <f t="shared" si="47"/>
        <v>102.65982117693267</v>
      </c>
      <c r="CX27">
        <f t="shared" si="60"/>
        <v>2.5341907777009492E-2</v>
      </c>
      <c r="CZ27" s="1">
        <v>0</v>
      </c>
      <c r="DA27" s="1">
        <v>0</v>
      </c>
      <c r="DB27" s="1">
        <v>11610</v>
      </c>
      <c r="DC27" s="1">
        <v>16907</v>
      </c>
      <c r="DE27" s="1">
        <v>7.7697390000000004</v>
      </c>
      <c r="DF27" s="1">
        <v>7.7822570000000004</v>
      </c>
      <c r="DH27">
        <f t="shared" si="12"/>
        <v>767.31271367841191</v>
      </c>
      <c r="DI27">
        <f t="shared" si="13"/>
        <v>1117.3950086271241</v>
      </c>
      <c r="DK27">
        <f t="shared" si="14"/>
        <v>311.07922549445112</v>
      </c>
      <c r="DL27">
        <f t="shared" si="15"/>
        <v>453.73729791077716</v>
      </c>
      <c r="DM27">
        <f t="shared" si="48"/>
        <v>0.1233533330282159</v>
      </c>
      <c r="DN27">
        <f t="shared" si="16"/>
        <v>5.1506867612395189</v>
      </c>
      <c r="DO27">
        <f t="shared" si="17"/>
        <v>30.201602565602158</v>
      </c>
      <c r="DP27">
        <f t="shared" si="18"/>
        <v>7.5127443490157439</v>
      </c>
      <c r="DQ27">
        <f t="shared" si="19"/>
        <v>31.994596500783938</v>
      </c>
      <c r="DR27">
        <f t="shared" si="49"/>
        <v>12.663431110255264</v>
      </c>
      <c r="DS27">
        <f t="shared" si="21"/>
        <v>89.996390066677407</v>
      </c>
      <c r="DT27">
        <f t="shared" si="61"/>
        <v>0.12335333302821587</v>
      </c>
      <c r="DV27" s="1">
        <v>2652</v>
      </c>
      <c r="DW27" s="1">
        <v>615.22979999999995</v>
      </c>
      <c r="DX27" s="1">
        <v>6337</v>
      </c>
      <c r="DY27" s="1">
        <v>586.46469999999999</v>
      </c>
      <c r="EA27" s="1">
        <v>14792</v>
      </c>
      <c r="EB27" s="1">
        <v>14649</v>
      </c>
      <c r="ED27">
        <f t="shared" si="50"/>
        <v>1.2939941217936828</v>
      </c>
      <c r="EE27">
        <f t="shared" si="51"/>
        <v>2.9474537840699702</v>
      </c>
      <c r="EG27" s="1">
        <v>355875</v>
      </c>
      <c r="EH27" s="1">
        <v>267999</v>
      </c>
      <c r="EI27" s="1">
        <v>175843</v>
      </c>
      <c r="EJ27" s="1">
        <v>97466</v>
      </c>
      <c r="EL27">
        <f t="shared" si="62"/>
        <v>23.520018258424187</v>
      </c>
      <c r="EM27">
        <f t="shared" si="63"/>
        <v>17.712234276752863</v>
      </c>
      <c r="EN27">
        <f t="shared" si="64"/>
        <v>11.621582214586821</v>
      </c>
      <c r="EO27">
        <f t="shared" si="65"/>
        <v>6.4415935358639196</v>
      </c>
      <c r="EQ27" s="1">
        <v>37328</v>
      </c>
      <c r="ER27" s="1">
        <v>43890</v>
      </c>
      <c r="ES27" s="1">
        <v>221</v>
      </c>
      <c r="ET27" s="1">
        <v>598.66579999999999</v>
      </c>
      <c r="EU27" s="1">
        <v>48</v>
      </c>
      <c r="EV27" s="1">
        <v>703.47209999999995</v>
      </c>
      <c r="EX27" s="1">
        <v>0.27858070000000001</v>
      </c>
      <c r="EY27" s="1">
        <v>0.21105979999999999</v>
      </c>
      <c r="EZ27" s="1">
        <v>0.66071740000000001</v>
      </c>
      <c r="FA27" s="1">
        <v>0.51542969999999999</v>
      </c>
      <c r="FB27" s="1">
        <v>5.18763E-2</v>
      </c>
      <c r="FC27" s="1">
        <v>1.20199E-2</v>
      </c>
      <c r="FF27">
        <v>10303</v>
      </c>
      <c r="FG27">
        <v>15561</v>
      </c>
      <c r="FI27">
        <f t="shared" si="52"/>
        <v>2.1450063088420849E-2</v>
      </c>
      <c r="FJ27">
        <f t="shared" si="53"/>
        <v>3.0846346635820319E-3</v>
      </c>
    </row>
    <row r="28" spans="1:166" x14ac:dyDescent="0.25">
      <c r="A28">
        <v>2044</v>
      </c>
      <c r="B28" s="1">
        <v>15115</v>
      </c>
      <c r="C28" s="1">
        <v>14713</v>
      </c>
      <c r="D28" s="1">
        <v>36961</v>
      </c>
      <c r="E28" s="1">
        <v>45265</v>
      </c>
      <c r="F28" s="1">
        <v>4848</v>
      </c>
      <c r="G28" s="1">
        <v>4436</v>
      </c>
      <c r="H28" s="1">
        <v>38235</v>
      </c>
      <c r="I28" s="1">
        <v>47588</v>
      </c>
      <c r="J28" s="1">
        <v>34461</v>
      </c>
      <c r="K28" s="1">
        <v>43813</v>
      </c>
      <c r="L28" s="1">
        <v>1111998</v>
      </c>
      <c r="P28">
        <v>2044</v>
      </c>
      <c r="Q28">
        <f t="shared" si="0"/>
        <v>998.9605225882168</v>
      </c>
      <c r="R28">
        <f t="shared" si="1"/>
        <v>972.39207203707792</v>
      </c>
      <c r="S28">
        <f t="shared" si="2"/>
        <v>2442.7773652254768</v>
      </c>
      <c r="T28">
        <f t="shared" si="3"/>
        <v>2991.5943139236274</v>
      </c>
      <c r="U28">
        <f t="shared" si="23"/>
        <v>7405.7242737744</v>
      </c>
      <c r="W28">
        <f t="shared" si="24"/>
        <v>2277.5506826935189</v>
      </c>
      <c r="X28">
        <f t="shared" si="25"/>
        <v>2895.6306567090664</v>
      </c>
      <c r="Z28">
        <f t="shared" si="26"/>
        <v>165.22668253195798</v>
      </c>
      <c r="AA28">
        <f t="shared" si="27"/>
        <v>95.963657214560953</v>
      </c>
      <c r="AB28">
        <f t="shared" si="28"/>
        <v>6.7638862584886841E-2</v>
      </c>
      <c r="AC28">
        <f t="shared" si="29"/>
        <v>3.2077764277035195E-2</v>
      </c>
      <c r="AE28" s="1">
        <v>69399</v>
      </c>
      <c r="AF28" s="1">
        <v>4132</v>
      </c>
      <c r="AG28" s="1">
        <v>6385</v>
      </c>
      <c r="AH28" s="1">
        <v>2310</v>
      </c>
      <c r="AI28" s="1">
        <v>72509</v>
      </c>
      <c r="AJ28" s="1">
        <v>4290</v>
      </c>
      <c r="AK28" s="1">
        <v>6682</v>
      </c>
      <c r="AL28" s="1">
        <v>2342</v>
      </c>
      <c r="AM28" s="1">
        <v>66107</v>
      </c>
      <c r="AN28" s="1">
        <v>3930</v>
      </c>
      <c r="AO28" s="1">
        <v>6074</v>
      </c>
      <c r="AP28" s="1">
        <v>2163</v>
      </c>
      <c r="AR28" s="1">
        <v>15.351319999999999</v>
      </c>
      <c r="AS28" s="1">
        <v>14.88697</v>
      </c>
      <c r="AT28" s="1">
        <v>16.045680000000001</v>
      </c>
      <c r="AU28" s="1">
        <v>17.52948</v>
      </c>
      <c r="AW28">
        <f t="shared" si="54"/>
        <v>3292</v>
      </c>
      <c r="AX28">
        <f t="shared" si="30"/>
        <v>202</v>
      </c>
      <c r="AY28">
        <f t="shared" si="31"/>
        <v>311</v>
      </c>
      <c r="AZ28">
        <f t="shared" si="32"/>
        <v>147</v>
      </c>
      <c r="BB28">
        <f t="shared" si="55"/>
        <v>4.7435842015014627E-2</v>
      </c>
      <c r="BC28">
        <f t="shared" si="69"/>
        <v>4.8886737657308811E-2</v>
      </c>
      <c r="BD28">
        <f t="shared" si="70"/>
        <v>4.8707909162098668E-2</v>
      </c>
      <c r="BE28">
        <f t="shared" si="71"/>
        <v>6.363636363636363E-2</v>
      </c>
      <c r="BF28">
        <f t="shared" si="33"/>
        <v>4.8062656580643591E-2</v>
      </c>
      <c r="BH28">
        <f t="shared" si="34"/>
        <v>3838.5747245823509</v>
      </c>
      <c r="BI28">
        <f t="shared" si="34"/>
        <v>220.23988131674781</v>
      </c>
      <c r="BJ28">
        <f t="shared" si="34"/>
        <v>369.74044286707181</v>
      </c>
      <c r="BK28">
        <f t="shared" si="34"/>
        <v>141.57555830716518</v>
      </c>
      <c r="BL28">
        <f t="shared" si="35"/>
        <v>4570.1306070733353</v>
      </c>
      <c r="BN28">
        <f t="shared" si="6"/>
        <v>320.40758276597251</v>
      </c>
      <c r="BO28">
        <f t="shared" si="7"/>
        <v>293.17822548470588</v>
      </c>
      <c r="BP28">
        <f t="shared" si="8"/>
        <v>2526.9768826437626</v>
      </c>
      <c r="BQ28">
        <f t="shared" si="9"/>
        <v>3145.1229473323224</v>
      </c>
      <c r="BR28">
        <f t="shared" si="36"/>
        <v>6285.6856382267633</v>
      </c>
      <c r="BT28" s="1">
        <v>57.796250000000001</v>
      </c>
      <c r="BU28" s="1">
        <v>50.58184</v>
      </c>
      <c r="BV28" s="1">
        <v>15.8682</v>
      </c>
      <c r="BW28" s="1">
        <v>15.098850000000001</v>
      </c>
      <c r="BY28">
        <f t="shared" si="37"/>
        <v>966.26140070338147</v>
      </c>
      <c r="BZ28">
        <f t="shared" si="38"/>
        <v>773.78181677863824</v>
      </c>
      <c r="CA28">
        <f t="shared" si="39"/>
        <v>2092.2863373412174</v>
      </c>
      <c r="CB28">
        <f t="shared" si="40"/>
        <v>2477.8424133954691</v>
      </c>
      <c r="CC28">
        <f t="shared" si="41"/>
        <v>6310.1719682187068</v>
      </c>
      <c r="CD28" s="4">
        <f t="shared" si="42"/>
        <v>-1.8563366484158905E-3</v>
      </c>
      <c r="CF28">
        <f t="shared" si="10"/>
        <v>136.80438978300111</v>
      </c>
      <c r="CG28">
        <f t="shared" si="11"/>
        <v>75.603664458481475</v>
      </c>
      <c r="CI28">
        <v>1.8380180502524297</v>
      </c>
      <c r="CJ28">
        <v>3.8344999999999914</v>
      </c>
      <c r="CK28">
        <v>2</v>
      </c>
      <c r="CL28">
        <f t="shared" si="68"/>
        <v>16.855266915410947</v>
      </c>
      <c r="CM28">
        <f t="shared" si="66"/>
        <v>18.21616315080157</v>
      </c>
      <c r="CN28">
        <f t="shared" si="67"/>
        <v>4126804.6907753539</v>
      </c>
      <c r="CS28">
        <f t="shared" si="59"/>
        <v>16.286593818914344</v>
      </c>
      <c r="CT28">
        <f t="shared" si="44"/>
        <v>13.042299056095557</v>
      </c>
      <c r="CU28">
        <f t="shared" si="45"/>
        <v>35.266044679353769</v>
      </c>
      <c r="CV28">
        <f t="shared" si="46"/>
        <v>41.764695252106662</v>
      </c>
      <c r="CW28">
        <f t="shared" si="47"/>
        <v>106.35963280647033</v>
      </c>
      <c r="CX28">
        <f t="shared" si="60"/>
        <v>2.5772877753147856E-2</v>
      </c>
      <c r="CZ28" s="1">
        <v>0</v>
      </c>
      <c r="DA28" s="1">
        <v>0</v>
      </c>
      <c r="DB28" s="1">
        <v>11534</v>
      </c>
      <c r="DC28" s="1">
        <v>17615</v>
      </c>
      <c r="DE28" s="1">
        <v>7.9475889999999998</v>
      </c>
      <c r="DF28" s="1">
        <v>7.9334949999999997</v>
      </c>
      <c r="DH28">
        <f t="shared" si="12"/>
        <v>762.28982252944036</v>
      </c>
      <c r="DI28">
        <f t="shared" si="13"/>
        <v>1164.1872051201744</v>
      </c>
      <c r="DK28">
        <f t="shared" si="14"/>
        <v>316.11689394267393</v>
      </c>
      <c r="DL28">
        <f t="shared" si="15"/>
        <v>481.92511410224319</v>
      </c>
      <c r="DM28">
        <f t="shared" si="48"/>
        <v>0.12646913777695282</v>
      </c>
      <c r="DN28">
        <f t="shared" si="16"/>
        <v>5.3282346238744225</v>
      </c>
      <c r="DO28">
        <f t="shared" si="17"/>
        <v>29.937810055479346</v>
      </c>
      <c r="DP28">
        <f t="shared" si="18"/>
        <v>8.1229764314331838</v>
      </c>
      <c r="DQ28">
        <f t="shared" si="19"/>
        <v>33.641718820673475</v>
      </c>
      <c r="DR28">
        <f t="shared" si="49"/>
        <v>13.451211055307606</v>
      </c>
      <c r="DS28">
        <f t="shared" si="21"/>
        <v>92.90842175116272</v>
      </c>
      <c r="DT28">
        <f t="shared" si="61"/>
        <v>0.12646913777695282</v>
      </c>
      <c r="DV28" s="1">
        <v>2709</v>
      </c>
      <c r="DW28" s="1">
        <v>667.55460000000005</v>
      </c>
      <c r="DX28" s="1">
        <v>6247</v>
      </c>
      <c r="DY28" s="1">
        <v>593.74220000000003</v>
      </c>
      <c r="EA28" s="1">
        <v>15106</v>
      </c>
      <c r="EB28" s="1">
        <v>14713</v>
      </c>
      <c r="ED28">
        <f t="shared" si="50"/>
        <v>1.4342247686326193</v>
      </c>
      <c r="EE28">
        <f t="shared" si="51"/>
        <v>2.9416489499793985</v>
      </c>
      <c r="EG28" s="1">
        <v>357383</v>
      </c>
      <c r="EH28" s="1">
        <v>270620</v>
      </c>
      <c r="EI28" s="1">
        <v>175254</v>
      </c>
      <c r="EJ28" s="1">
        <v>100371</v>
      </c>
      <c r="EL28">
        <f t="shared" si="62"/>
        <v>23.619682993327469</v>
      </c>
      <c r="EM28">
        <f t="shared" si="63"/>
        <v>17.885457930719365</v>
      </c>
      <c r="EN28">
        <f t="shared" si="64"/>
        <v>11.582654808182292</v>
      </c>
      <c r="EO28">
        <f t="shared" si="65"/>
        <v>6.6335869409660537</v>
      </c>
      <c r="EQ28" s="1">
        <v>36961</v>
      </c>
      <c r="ER28" s="1">
        <v>45265</v>
      </c>
      <c r="ES28" s="1">
        <v>223</v>
      </c>
      <c r="ET28" s="1">
        <v>561.55690000000004</v>
      </c>
      <c r="EU28" s="1">
        <v>69</v>
      </c>
      <c r="EV28" s="1">
        <v>654.40980000000002</v>
      </c>
      <c r="EX28" s="1">
        <v>0.27811469999999999</v>
      </c>
      <c r="EY28" s="1">
        <v>0.20903630000000001</v>
      </c>
      <c r="EZ28" s="1">
        <v>0.65466259999999998</v>
      </c>
      <c r="FA28" s="1">
        <v>0.50976189999999999</v>
      </c>
      <c r="FB28" s="1">
        <v>5.2278499999999999E-2</v>
      </c>
      <c r="FC28" s="1">
        <v>1.2552799999999999E-2</v>
      </c>
      <c r="FF28">
        <v>10259</v>
      </c>
      <c r="FG28">
        <v>16228</v>
      </c>
      <c r="FI28">
        <f t="shared" si="52"/>
        <v>2.1737011404620334E-2</v>
      </c>
      <c r="FJ28">
        <f t="shared" si="53"/>
        <v>4.2519102785309338E-3</v>
      </c>
    </row>
    <row r="29" spans="1:166" x14ac:dyDescent="0.25">
      <c r="A29">
        <v>2045</v>
      </c>
      <c r="B29" s="1">
        <v>15141</v>
      </c>
      <c r="C29" s="1">
        <v>14587</v>
      </c>
      <c r="D29" s="1">
        <v>36483</v>
      </c>
      <c r="E29" s="1">
        <v>46427</v>
      </c>
      <c r="F29" s="1">
        <v>4851</v>
      </c>
      <c r="G29" s="1">
        <v>4288</v>
      </c>
      <c r="H29" s="1">
        <v>37733</v>
      </c>
      <c r="I29" s="1">
        <v>48743</v>
      </c>
      <c r="J29" s="1">
        <v>33987</v>
      </c>
      <c r="K29" s="1">
        <v>44998</v>
      </c>
      <c r="L29" s="1">
        <v>1117411</v>
      </c>
      <c r="P29">
        <v>2045</v>
      </c>
      <c r="Q29">
        <f t="shared" si="0"/>
        <v>1000.678880086549</v>
      </c>
      <c r="R29">
        <f t="shared" si="1"/>
        <v>964.06464723746728</v>
      </c>
      <c r="S29">
        <f t="shared" si="2"/>
        <v>2411.1860235253666</v>
      </c>
      <c r="T29">
        <f t="shared" si="3"/>
        <v>3068.3916759644817</v>
      </c>
      <c r="U29">
        <f t="shared" si="23"/>
        <v>7444.321226813865</v>
      </c>
      <c r="W29">
        <f t="shared" si="24"/>
        <v>2246.2237036854599</v>
      </c>
      <c r="X29">
        <f t="shared" si="25"/>
        <v>2973.9481042292146</v>
      </c>
      <c r="Z29">
        <f t="shared" si="26"/>
        <v>164.96231983990674</v>
      </c>
      <c r="AA29">
        <f t="shared" si="27"/>
        <v>94.443571735267142</v>
      </c>
      <c r="AB29">
        <f t="shared" si="28"/>
        <v>6.8415426362963605E-2</v>
      </c>
      <c r="AC29">
        <f t="shared" si="29"/>
        <v>3.0779503306265773E-2</v>
      </c>
      <c r="AE29" s="1">
        <v>70054</v>
      </c>
      <c r="AF29" s="1">
        <v>4111</v>
      </c>
      <c r="AG29" s="1">
        <v>6393</v>
      </c>
      <c r="AH29" s="1">
        <v>2352</v>
      </c>
      <c r="AI29" s="1">
        <v>73108</v>
      </c>
      <c r="AJ29" s="1">
        <v>4293</v>
      </c>
      <c r="AK29" s="1">
        <v>6701</v>
      </c>
      <c r="AL29" s="1">
        <v>2374</v>
      </c>
      <c r="AM29" s="1">
        <v>66770</v>
      </c>
      <c r="AN29" s="1">
        <v>3917</v>
      </c>
      <c r="AO29" s="1">
        <v>6088</v>
      </c>
      <c r="AP29" s="1">
        <v>2210</v>
      </c>
      <c r="AR29" s="1">
        <v>15.375859999999999</v>
      </c>
      <c r="AS29" s="1">
        <v>14.72508</v>
      </c>
      <c r="AT29" s="1">
        <v>15.332509999999999</v>
      </c>
      <c r="AU29" s="1">
        <v>16.7698</v>
      </c>
      <c r="AW29">
        <f t="shared" si="54"/>
        <v>3284</v>
      </c>
      <c r="AX29">
        <f t="shared" si="30"/>
        <v>194</v>
      </c>
      <c r="AY29">
        <f t="shared" si="31"/>
        <v>305</v>
      </c>
      <c r="AZ29">
        <f t="shared" si="32"/>
        <v>142</v>
      </c>
      <c r="BB29">
        <f t="shared" si="55"/>
        <v>4.6878122591143975E-2</v>
      </c>
      <c r="BC29">
        <f t="shared" si="69"/>
        <v>4.7190464607151546E-2</v>
      </c>
      <c r="BD29">
        <f t="shared" si="70"/>
        <v>4.7708431096511808E-2</v>
      </c>
      <c r="BE29">
        <f t="shared" si="71"/>
        <v>6.0374149659863943E-2</v>
      </c>
      <c r="BF29">
        <f t="shared" si="33"/>
        <v>4.7340489687613077E-2</v>
      </c>
      <c r="BH29">
        <f t="shared" si="34"/>
        <v>3876.472239016718</v>
      </c>
      <c r="BI29">
        <f t="shared" si="34"/>
        <v>217.9971974567477</v>
      </c>
      <c r="BJ29">
        <f t="shared" si="34"/>
        <v>354.31148770747001</v>
      </c>
      <c r="BK29">
        <f t="shared" si="34"/>
        <v>137.29064859854984</v>
      </c>
      <c r="BL29">
        <f t="shared" si="35"/>
        <v>4586.0715727794859</v>
      </c>
      <c r="BN29">
        <f t="shared" si="6"/>
        <v>320.60585478501088</v>
      </c>
      <c r="BO29">
        <f t="shared" si="7"/>
        <v>283.39680587881401</v>
      </c>
      <c r="BP29">
        <f t="shared" si="8"/>
        <v>2493.7993647913454</v>
      </c>
      <c r="BQ29">
        <f t="shared" si="9"/>
        <v>3221.4576746620869</v>
      </c>
      <c r="BR29">
        <f t="shared" si="36"/>
        <v>6319.2597001172571</v>
      </c>
      <c r="BT29" s="1">
        <v>56.068019999999997</v>
      </c>
      <c r="BU29" s="1">
        <v>49.90296</v>
      </c>
      <c r="BV29" s="1">
        <v>16.007059999999999</v>
      </c>
      <c r="BW29" s="1">
        <v>14.891859999999999</v>
      </c>
      <c r="BY29">
        <f t="shared" si="37"/>
        <v>937.94819763052533</v>
      </c>
      <c r="BZ29">
        <f t="shared" si="38"/>
        <v>737.92707009283208</v>
      </c>
      <c r="CA29">
        <f t="shared" si="39"/>
        <v>2082.8848801399472</v>
      </c>
      <c r="CB29">
        <f t="shared" si="40"/>
        <v>2503.1885235606164</v>
      </c>
      <c r="CC29">
        <f t="shared" si="41"/>
        <v>6261.948671423921</v>
      </c>
      <c r="CD29" s="4">
        <f t="shared" si="42"/>
        <v>1.830921078180836E-3</v>
      </c>
      <c r="CF29">
        <f t="shared" si="10"/>
        <v>137.78073995784356</v>
      </c>
      <c r="CG29">
        <f t="shared" si="11"/>
        <v>73.386053385473289</v>
      </c>
      <c r="CI29">
        <v>1.8320502579634734</v>
      </c>
      <c r="CJ29">
        <v>3.8344999999999914</v>
      </c>
      <c r="CK29">
        <v>2</v>
      </c>
      <c r="CL29">
        <f t="shared" si="68"/>
        <v>17.158413848316059</v>
      </c>
      <c r="CM29">
        <f t="shared" si="66"/>
        <v>18.54378620276378</v>
      </c>
      <c r="CN29">
        <f t="shared" si="67"/>
        <v>4202656.1058904687</v>
      </c>
      <c r="CS29">
        <f t="shared" si="59"/>
        <v>16.093703343226693</v>
      </c>
      <c r="CT29">
        <f t="shared" si="44"/>
        <v>12.661658058528145</v>
      </c>
      <c r="CU29">
        <f t="shared" si="45"/>
        <v>35.739000771841404</v>
      </c>
      <c r="CV29">
        <f t="shared" si="46"/>
        <v>42.950744627608309</v>
      </c>
      <c r="CW29">
        <f t="shared" si="47"/>
        <v>107.44510680120456</v>
      </c>
      <c r="CX29">
        <f t="shared" si="60"/>
        <v>2.5566000189882022E-2</v>
      </c>
      <c r="CZ29" s="1">
        <v>0</v>
      </c>
      <c r="DA29" s="1">
        <v>0</v>
      </c>
      <c r="DB29" s="1">
        <v>11378</v>
      </c>
      <c r="DC29" s="1">
        <v>18272</v>
      </c>
      <c r="DE29" s="1">
        <v>7.7888349999999997</v>
      </c>
      <c r="DF29" s="1">
        <v>7.8164800000000003</v>
      </c>
      <c r="DH29">
        <f t="shared" si="12"/>
        <v>751.97967753944624</v>
      </c>
      <c r="DI29">
        <f t="shared" si="13"/>
        <v>1207.608777289573</v>
      </c>
      <c r="DK29">
        <f t="shared" si="14"/>
        <v>305.61227385447569</v>
      </c>
      <c r="DL29">
        <f t="shared" si="15"/>
        <v>492.52657281777778</v>
      </c>
      <c r="DM29">
        <f t="shared" si="48"/>
        <v>0.1274585418297213</v>
      </c>
      <c r="DN29">
        <f t="shared" si="16"/>
        <v>5.2438218719199954</v>
      </c>
      <c r="DO29">
        <f t="shared" si="17"/>
        <v>30.49517889992141</v>
      </c>
      <c r="DP29">
        <f t="shared" si="18"/>
        <v>8.4509747677002043</v>
      </c>
      <c r="DQ29">
        <f t="shared" si="19"/>
        <v>34.499769859908106</v>
      </c>
      <c r="DR29">
        <f t="shared" si="49"/>
        <v>13.694796639620201</v>
      </c>
      <c r="DS29">
        <f t="shared" si="21"/>
        <v>93.750310161584366</v>
      </c>
      <c r="DT29">
        <f t="shared" si="61"/>
        <v>0.12745854182972127</v>
      </c>
      <c r="DV29" s="1">
        <v>2729</v>
      </c>
      <c r="DW29" s="1">
        <v>663.06479999999999</v>
      </c>
      <c r="DX29" s="1">
        <v>6188</v>
      </c>
      <c r="DY29" s="1">
        <v>583.11479999999995</v>
      </c>
      <c r="EA29" s="1">
        <v>15129</v>
      </c>
      <c r="EB29" s="1">
        <v>14587</v>
      </c>
      <c r="ED29">
        <f t="shared" si="50"/>
        <v>1.4350959186233143</v>
      </c>
      <c r="EE29">
        <f t="shared" si="51"/>
        <v>2.8617111116942495</v>
      </c>
      <c r="EG29" s="1">
        <v>358030</v>
      </c>
      <c r="EH29" s="1">
        <v>271900</v>
      </c>
      <c r="EI29" s="1">
        <v>174992</v>
      </c>
      <c r="EJ29" s="1">
        <v>102956</v>
      </c>
      <c r="EL29">
        <f t="shared" si="62"/>
        <v>23.66244365876674</v>
      </c>
      <c r="EM29">
        <f t="shared" si="63"/>
        <v>17.970053992175728</v>
      </c>
      <c r="EN29">
        <f t="shared" si="64"/>
        <v>11.565339051852943</v>
      </c>
      <c r="EO29">
        <f t="shared" si="65"/>
        <v>6.8044313307040989</v>
      </c>
      <c r="EQ29" s="1">
        <v>36483</v>
      </c>
      <c r="ER29" s="1">
        <v>46427</v>
      </c>
      <c r="ES29" s="1">
        <v>208</v>
      </c>
      <c r="ET29" s="1">
        <v>579.77949999999998</v>
      </c>
      <c r="EU29" s="1">
        <v>75</v>
      </c>
      <c r="EV29" s="1">
        <v>809.26020000000005</v>
      </c>
      <c r="EX29" s="1">
        <v>0.27825840000000002</v>
      </c>
      <c r="EY29" s="1">
        <v>0.21118390000000001</v>
      </c>
      <c r="EZ29" s="1">
        <v>0.65939910000000002</v>
      </c>
      <c r="FA29" s="1">
        <v>0.51168939999999996</v>
      </c>
      <c r="FB29" s="1">
        <v>5.7937000000000002E-2</v>
      </c>
      <c r="FC29" s="1">
        <v>1.3068E-2</v>
      </c>
      <c r="FF29">
        <v>10038</v>
      </c>
      <c r="FG29">
        <v>16707</v>
      </c>
      <c r="FI29">
        <f t="shared" si="52"/>
        <v>2.0721259214983065E-2</v>
      </c>
      <c r="FJ29">
        <f t="shared" si="53"/>
        <v>4.4891362901777702E-3</v>
      </c>
    </row>
    <row r="30" spans="1:166" x14ac:dyDescent="0.25">
      <c r="A30">
        <v>2046</v>
      </c>
      <c r="B30" s="1">
        <v>15280</v>
      </c>
      <c r="C30" s="1">
        <v>14755</v>
      </c>
      <c r="D30" s="1">
        <v>36202</v>
      </c>
      <c r="E30" s="1">
        <v>47664</v>
      </c>
      <c r="F30" s="1">
        <v>4973</v>
      </c>
      <c r="G30" s="1">
        <v>4351</v>
      </c>
      <c r="H30" s="1">
        <v>37471</v>
      </c>
      <c r="I30" s="1">
        <v>50129</v>
      </c>
      <c r="J30" s="1">
        <v>33725</v>
      </c>
      <c r="K30" s="1">
        <v>46224</v>
      </c>
      <c r="L30" s="1">
        <v>1120100</v>
      </c>
      <c r="P30">
        <v>2046</v>
      </c>
      <c r="Q30">
        <f t="shared" si="0"/>
        <v>1009.8654836353261</v>
      </c>
      <c r="R30">
        <f t="shared" si="1"/>
        <v>975.16788030361488</v>
      </c>
      <c r="S30">
        <f t="shared" si="2"/>
        <v>2392.6145444087747</v>
      </c>
      <c r="T30">
        <f t="shared" si="3"/>
        <v>3150.1458384812945</v>
      </c>
      <c r="U30">
        <f t="shared" si="23"/>
        <v>7527.7937468290093</v>
      </c>
      <c r="W30">
        <f t="shared" si="24"/>
        <v>2228.9079473561105</v>
      </c>
      <c r="X30">
        <f t="shared" si="25"/>
        <v>3054.9752693428868</v>
      </c>
      <c r="Z30">
        <f t="shared" si="26"/>
        <v>163.70659705266416</v>
      </c>
      <c r="AA30">
        <f t="shared" si="27"/>
        <v>95.1705691384077</v>
      </c>
      <c r="AB30">
        <f t="shared" si="28"/>
        <v>6.8421634163858505E-2</v>
      </c>
      <c r="AC30">
        <f t="shared" si="29"/>
        <v>3.021148036253777E-2</v>
      </c>
      <c r="AE30" s="1">
        <v>70875</v>
      </c>
      <c r="AF30" s="1">
        <v>4134</v>
      </c>
      <c r="AG30" s="1">
        <v>6434</v>
      </c>
      <c r="AH30" s="1">
        <v>2423</v>
      </c>
      <c r="AI30" s="1">
        <v>74036</v>
      </c>
      <c r="AJ30" s="1">
        <v>4312</v>
      </c>
      <c r="AK30" s="1">
        <v>6786</v>
      </c>
      <c r="AL30" s="1">
        <v>2466</v>
      </c>
      <c r="AM30" s="1">
        <v>67605</v>
      </c>
      <c r="AN30" s="1">
        <v>3923</v>
      </c>
      <c r="AO30" s="1">
        <v>6141</v>
      </c>
      <c r="AP30" s="1">
        <v>2280</v>
      </c>
      <c r="AR30" s="1">
        <v>15.028119999999999</v>
      </c>
      <c r="AS30" s="1">
        <v>15.44749</v>
      </c>
      <c r="AT30" s="1">
        <v>15.826980000000001</v>
      </c>
      <c r="AU30" s="1">
        <v>17.098369999999999</v>
      </c>
      <c r="AW30">
        <f t="shared" si="54"/>
        <v>3270</v>
      </c>
      <c r="AX30">
        <f t="shared" si="30"/>
        <v>211</v>
      </c>
      <c r="AY30">
        <f t="shared" si="31"/>
        <v>293</v>
      </c>
      <c r="AZ30">
        <f t="shared" si="32"/>
        <v>143</v>
      </c>
      <c r="BB30">
        <f t="shared" si="55"/>
        <v>4.6137566137566137E-2</v>
      </c>
      <c r="BC30">
        <f t="shared" si="69"/>
        <v>5.1040154813739719E-2</v>
      </c>
      <c r="BD30">
        <f t="shared" si="70"/>
        <v>4.5539322350015544E-2</v>
      </c>
      <c r="BE30">
        <f t="shared" si="71"/>
        <v>5.9017746595130004E-2</v>
      </c>
      <c r="BF30">
        <f t="shared" si="33"/>
        <v>4.6705458707938852E-2</v>
      </c>
      <c r="BH30">
        <f t="shared" si="34"/>
        <v>3836.8954018236582</v>
      </c>
      <c r="BI30">
        <f t="shared" si="34"/>
        <v>229.7042517430406</v>
      </c>
      <c r="BJ30">
        <f t="shared" si="34"/>
        <v>370.37722020339214</v>
      </c>
      <c r="BK30">
        <f t="shared" si="34"/>
        <v>145.40526826771458</v>
      </c>
      <c r="BL30">
        <f t="shared" si="35"/>
        <v>4582.3821420378054</v>
      </c>
      <c r="BN30">
        <f t="shared" si="6"/>
        <v>328.66891689257045</v>
      </c>
      <c r="BO30">
        <f t="shared" si="7"/>
        <v>287.56051827861933</v>
      </c>
      <c r="BP30">
        <f t="shared" si="8"/>
        <v>2476.483608461996</v>
      </c>
      <c r="BQ30">
        <f t="shared" si="9"/>
        <v>3313.0593474578045</v>
      </c>
      <c r="BR30">
        <f t="shared" si="36"/>
        <v>6405.7723910909899</v>
      </c>
      <c r="BT30" s="1">
        <v>56.91854</v>
      </c>
      <c r="BU30" s="1">
        <v>50.297020000000003</v>
      </c>
      <c r="BV30" s="1">
        <v>15.616339999999999</v>
      </c>
      <c r="BW30" s="1">
        <v>14.834479999999999</v>
      </c>
      <c r="BY30">
        <f t="shared" si="37"/>
        <v>976.12305351915415</v>
      </c>
      <c r="BZ30">
        <f t="shared" si="38"/>
        <v>754.6814878636211</v>
      </c>
      <c r="CA30">
        <f t="shared" si="39"/>
        <v>2017.9337235686251</v>
      </c>
      <c r="CB30">
        <f t="shared" si="40"/>
        <v>2564.4469982319788</v>
      </c>
      <c r="CC30">
        <f t="shared" si="41"/>
        <v>6313.185263183379</v>
      </c>
      <c r="CD30" s="4">
        <f t="shared" si="42"/>
        <v>-1.4202372012732667E-3</v>
      </c>
      <c r="CF30">
        <f t="shared" si="10"/>
        <v>133.39440722904371</v>
      </c>
      <c r="CG30">
        <f t="shared" si="11"/>
        <v>73.666015229788158</v>
      </c>
      <c r="CI30">
        <v>1.8340168202402083</v>
      </c>
      <c r="CJ30">
        <v>3.8344999999999914</v>
      </c>
      <c r="CK30">
        <v>2</v>
      </c>
      <c r="CL30">
        <f t="shared" si="68"/>
        <v>17.467012967970327</v>
      </c>
      <c r="CM30">
        <f t="shared" si="66"/>
        <v>18.87730165167525</v>
      </c>
      <c r="CN30">
        <f t="shared" si="67"/>
        <v>4279650.8779197522</v>
      </c>
      <c r="CS30">
        <f t="shared" si="59"/>
        <v>17.04995403415386</v>
      </c>
      <c r="CT30">
        <f t="shared" si="44"/>
        <v>13.18203133520101</v>
      </c>
      <c r="CU30">
        <f t="shared" si="45"/>
        <v>35.247274518077823</v>
      </c>
      <c r="CV30">
        <f t="shared" si="46"/>
        <v>44.793228973790555</v>
      </c>
      <c r="CW30">
        <f t="shared" si="47"/>
        <v>110.27248886122325</v>
      </c>
      <c r="CX30">
        <f t="shared" si="60"/>
        <v>2.5766702006034748E-2</v>
      </c>
      <c r="CZ30" s="1">
        <v>0</v>
      </c>
      <c r="DA30" s="1">
        <v>0</v>
      </c>
      <c r="DB30" s="1">
        <v>11390</v>
      </c>
      <c r="DC30" s="1">
        <v>19010</v>
      </c>
      <c r="DE30" s="1">
        <v>7.8458019999999999</v>
      </c>
      <c r="DF30" s="1">
        <v>7.6575199999999999</v>
      </c>
      <c r="DH30">
        <f t="shared" si="12"/>
        <v>752.77276561559972</v>
      </c>
      <c r="DI30">
        <f t="shared" si="13"/>
        <v>1256.383693973007</v>
      </c>
      <c r="DK30">
        <f t="shared" si="14"/>
        <v>308.17217743886147</v>
      </c>
      <c r="DL30">
        <f t="shared" si="15"/>
        <v>501.99872675363054</v>
      </c>
      <c r="DM30">
        <f t="shared" si="48"/>
        <v>0.1283299745561354</v>
      </c>
      <c r="DN30">
        <f t="shared" si="16"/>
        <v>5.3828474196922453</v>
      </c>
      <c r="DO30">
        <f t="shared" si="17"/>
        <v>29.864427098385576</v>
      </c>
      <c r="DP30">
        <f t="shared" si="18"/>
        <v>8.7684182701102582</v>
      </c>
      <c r="DQ30">
        <f t="shared" si="19"/>
        <v>36.024810703680295</v>
      </c>
      <c r="DR30">
        <f t="shared" si="49"/>
        <v>14.151265689802504</v>
      </c>
      <c r="DS30">
        <f t="shared" si="21"/>
        <v>96.121223171420752</v>
      </c>
      <c r="DT30">
        <f t="shared" si="61"/>
        <v>0.1283299745561354</v>
      </c>
      <c r="DV30" s="1">
        <v>2784</v>
      </c>
      <c r="DW30" s="1">
        <v>643.26710000000003</v>
      </c>
      <c r="DX30" s="1">
        <v>6228</v>
      </c>
      <c r="DY30" s="1">
        <v>585.18460000000005</v>
      </c>
      <c r="EA30" s="1">
        <v>15264</v>
      </c>
      <c r="EB30" s="1">
        <v>14755</v>
      </c>
      <c r="ED30">
        <f t="shared" si="50"/>
        <v>1.4203062275483018</v>
      </c>
      <c r="EE30">
        <f t="shared" si="51"/>
        <v>2.8904330393743325</v>
      </c>
      <c r="EG30" s="1">
        <v>357483</v>
      </c>
      <c r="EH30" s="1">
        <v>273043</v>
      </c>
      <c r="EI30" s="1">
        <v>174851</v>
      </c>
      <c r="EJ30" s="1">
        <v>105413</v>
      </c>
      <c r="EL30">
        <f t="shared" si="62"/>
        <v>23.626292060628746</v>
      </c>
      <c r="EM30">
        <f t="shared" si="63"/>
        <v>18.04559563142934</v>
      </c>
      <c r="EN30">
        <f t="shared" si="64"/>
        <v>11.556020266958139</v>
      </c>
      <c r="EO30">
        <f t="shared" si="65"/>
        <v>6.9668161142965062</v>
      </c>
      <c r="EQ30" s="1">
        <v>36202</v>
      </c>
      <c r="ER30" s="1">
        <v>47664</v>
      </c>
      <c r="ES30" s="1">
        <v>205</v>
      </c>
      <c r="ET30" s="1">
        <v>462.73599999999999</v>
      </c>
      <c r="EU30" s="1">
        <v>75</v>
      </c>
      <c r="EV30" s="1">
        <v>515.29269999999997</v>
      </c>
      <c r="EX30" s="1">
        <v>0.2797</v>
      </c>
      <c r="EY30" s="1">
        <v>0.20816399999999999</v>
      </c>
      <c r="EZ30" s="1">
        <v>0.6531093</v>
      </c>
      <c r="FA30" s="1">
        <v>0.50571750000000004</v>
      </c>
      <c r="FB30" s="1">
        <v>5.6221300000000002E-2</v>
      </c>
      <c r="FC30" s="1">
        <v>1.43071E-2</v>
      </c>
      <c r="FF30">
        <v>10111</v>
      </c>
      <c r="FG30">
        <v>17243</v>
      </c>
      <c r="FI30">
        <f t="shared" si="52"/>
        <v>2.0274948076352488E-2</v>
      </c>
      <c r="FJ30">
        <f t="shared" si="53"/>
        <v>4.3495911384329872E-3</v>
      </c>
    </row>
    <row r="31" spans="1:166" x14ac:dyDescent="0.25">
      <c r="A31">
        <v>2047</v>
      </c>
      <c r="B31" s="1">
        <v>15116</v>
      </c>
      <c r="C31" s="1">
        <v>14846</v>
      </c>
      <c r="D31" s="1">
        <v>35553</v>
      </c>
      <c r="E31" s="1">
        <v>48869</v>
      </c>
      <c r="F31" s="1">
        <v>4868</v>
      </c>
      <c r="G31" s="1">
        <v>4367</v>
      </c>
      <c r="H31" s="1">
        <v>36879</v>
      </c>
      <c r="I31" s="1">
        <v>51302</v>
      </c>
      <c r="J31" s="1">
        <v>33175</v>
      </c>
      <c r="K31" s="1">
        <v>47356</v>
      </c>
      <c r="L31" s="1">
        <v>1124159</v>
      </c>
      <c r="P31">
        <v>2047</v>
      </c>
      <c r="Q31">
        <f t="shared" si="0"/>
        <v>999.02661326122961</v>
      </c>
      <c r="R31">
        <f t="shared" si="1"/>
        <v>981.18213154777811</v>
      </c>
      <c r="S31">
        <f t="shared" si="2"/>
        <v>2349.7216976234781</v>
      </c>
      <c r="T31">
        <f t="shared" si="3"/>
        <v>3229.7850994616979</v>
      </c>
      <c r="U31">
        <f t="shared" si="23"/>
        <v>7559.7155418941838</v>
      </c>
      <c r="W31">
        <f t="shared" si="24"/>
        <v>2192.5580771990799</v>
      </c>
      <c r="X31">
        <f t="shared" si="25"/>
        <v>3129.7899111933575</v>
      </c>
      <c r="Z31">
        <f t="shared" si="26"/>
        <v>157.16362042439823</v>
      </c>
      <c r="AA31">
        <f t="shared" si="27"/>
        <v>99.995188268340371</v>
      </c>
      <c r="AB31">
        <f t="shared" si="28"/>
        <v>6.6886057435378163E-2</v>
      </c>
      <c r="AC31">
        <f t="shared" si="29"/>
        <v>3.0960322494832979E-2</v>
      </c>
      <c r="AE31" s="1">
        <v>71523</v>
      </c>
      <c r="AF31" s="1">
        <v>4115</v>
      </c>
      <c r="AG31" s="1">
        <v>6361</v>
      </c>
      <c r="AH31" s="1">
        <v>2423</v>
      </c>
      <c r="AI31" s="1">
        <v>74721</v>
      </c>
      <c r="AJ31" s="1">
        <v>4270</v>
      </c>
      <c r="AK31" s="1">
        <v>6720</v>
      </c>
      <c r="AL31" s="1">
        <v>2470</v>
      </c>
      <c r="AM31" s="1">
        <v>68307</v>
      </c>
      <c r="AN31" s="1">
        <v>3879</v>
      </c>
      <c r="AO31" s="1">
        <v>6063</v>
      </c>
      <c r="AP31" s="1">
        <v>2282</v>
      </c>
      <c r="AR31" s="1">
        <v>15.153779999999999</v>
      </c>
      <c r="AS31" s="1">
        <v>14.79993</v>
      </c>
      <c r="AT31" s="1">
        <v>15.921200000000001</v>
      </c>
      <c r="AU31" s="1">
        <v>17.431619999999999</v>
      </c>
      <c r="AW31">
        <f t="shared" si="54"/>
        <v>3216</v>
      </c>
      <c r="AX31">
        <f t="shared" si="30"/>
        <v>236</v>
      </c>
      <c r="AY31">
        <f t="shared" si="31"/>
        <v>298</v>
      </c>
      <c r="AZ31">
        <f t="shared" si="32"/>
        <v>141</v>
      </c>
      <c r="BB31">
        <f t="shared" si="55"/>
        <v>4.4964556855836585E-2</v>
      </c>
      <c r="BC31">
        <f t="shared" si="69"/>
        <v>5.7351154313487245E-2</v>
      </c>
      <c r="BD31">
        <f t="shared" si="70"/>
        <v>4.6847979877377773E-2</v>
      </c>
      <c r="BE31">
        <f t="shared" si="71"/>
        <v>5.8192323565827486E-2</v>
      </c>
      <c r="BF31">
        <f t="shared" si="33"/>
        <v>4.6089881784369006E-2</v>
      </c>
      <c r="BH31">
        <f t="shared" si="34"/>
        <v>3904.7749845310382</v>
      </c>
      <c r="BI31">
        <f t="shared" si="34"/>
        <v>217.93144341247086</v>
      </c>
      <c r="BJ31">
        <f t="shared" si="34"/>
        <v>368.95842351672241</v>
      </c>
      <c r="BK31">
        <f t="shared" si="34"/>
        <v>148.47969343623132</v>
      </c>
      <c r="BL31">
        <f t="shared" si="35"/>
        <v>4640.1445448964623</v>
      </c>
      <c r="BN31">
        <f t="shared" si="6"/>
        <v>321.72939622622823</v>
      </c>
      <c r="BO31">
        <f t="shared" si="7"/>
        <v>288.61796904682387</v>
      </c>
      <c r="BP31">
        <f t="shared" si="8"/>
        <v>2437.3579300384285</v>
      </c>
      <c r="BQ31">
        <f t="shared" si="9"/>
        <v>3390.5837069017994</v>
      </c>
      <c r="BR31">
        <f t="shared" si="36"/>
        <v>6438.2890022132797</v>
      </c>
      <c r="BT31" s="1">
        <v>57.070569999999996</v>
      </c>
      <c r="BU31" s="1">
        <v>50.258760000000002</v>
      </c>
      <c r="BV31" s="1">
        <v>15.702579999999999</v>
      </c>
      <c r="BW31" s="1">
        <v>14.940009999999999</v>
      </c>
      <c r="BY31">
        <f t="shared" si="37"/>
        <v>958.06536148117709</v>
      </c>
      <c r="BZ31">
        <f t="shared" si="38"/>
        <v>756.88050674054182</v>
      </c>
      <c r="CA31">
        <f t="shared" si="39"/>
        <v>1997.0204400027424</v>
      </c>
      <c r="CB31">
        <f t="shared" si="40"/>
        <v>2643.1240323369238</v>
      </c>
      <c r="CC31">
        <f t="shared" si="41"/>
        <v>6355.0903405613853</v>
      </c>
      <c r="CD31" s="4">
        <f t="shared" si="42"/>
        <v>-7.2556796112621669E-5</v>
      </c>
      <c r="CF31">
        <f t="shared" si="10"/>
        <v>128.77015662915264</v>
      </c>
      <c r="CG31">
        <f t="shared" si="11"/>
        <v>77.95108691524203</v>
      </c>
      <c r="CI31">
        <v>1.8195141093423359</v>
      </c>
      <c r="CJ31">
        <v>3.8344999999999914</v>
      </c>
      <c r="CK31">
        <v>2</v>
      </c>
      <c r="CL31">
        <f t="shared" si="68"/>
        <v>17.781162333556026</v>
      </c>
      <c r="CM31">
        <f t="shared" si="66"/>
        <v>19.21681547402817</v>
      </c>
      <c r="CN31">
        <f t="shared" si="67"/>
        <v>4358140.394868358</v>
      </c>
      <c r="CS31">
        <f t="shared" si="59"/>
        <v>17.035515718653844</v>
      </c>
      <c r="CT31">
        <f t="shared" si="44"/>
        <v>13.458215157457721</v>
      </c>
      <c r="CU31">
        <f t="shared" si="45"/>
        <v>35.509344627118239</v>
      </c>
      <c r="CV31">
        <f t="shared" si="46"/>
        <v>46.997817486706033</v>
      </c>
      <c r="CW31">
        <f t="shared" si="47"/>
        <v>113.00089298993583</v>
      </c>
      <c r="CX31">
        <f t="shared" si="60"/>
        <v>2.5928694982610613E-2</v>
      </c>
      <c r="CZ31" s="1">
        <v>0</v>
      </c>
      <c r="DA31" s="1">
        <v>0</v>
      </c>
      <c r="DB31" s="1">
        <v>11065</v>
      </c>
      <c r="DC31" s="1">
        <v>19455</v>
      </c>
      <c r="DE31" s="1">
        <v>7.6573169999999999</v>
      </c>
      <c r="DF31" s="1">
        <v>7.8141619999999996</v>
      </c>
      <c r="DH31">
        <f t="shared" si="12"/>
        <v>731.29329688644509</v>
      </c>
      <c r="DI31">
        <f t="shared" si="13"/>
        <v>1285.7940434636955</v>
      </c>
      <c r="DK31">
        <f t="shared" si="14"/>
        <v>292.18667329202805</v>
      </c>
      <c r="DL31">
        <f t="shared" si="15"/>
        <v>524.25913272051366</v>
      </c>
      <c r="DM31">
        <f t="shared" si="48"/>
        <v>0.12847115654699251</v>
      </c>
      <c r="DN31">
        <f t="shared" si="16"/>
        <v>5.1954186695072488</v>
      </c>
      <c r="DO31">
        <f t="shared" si="17"/>
        <v>30.313925957610991</v>
      </c>
      <c r="DP31">
        <f t="shared" si="18"/>
        <v>9.3219367437527492</v>
      </c>
      <c r="DQ31">
        <f t="shared" si="19"/>
        <v>37.675880742953282</v>
      </c>
      <c r="DR31">
        <f t="shared" si="49"/>
        <v>14.517355413259999</v>
      </c>
      <c r="DS31">
        <f t="shared" si="21"/>
        <v>98.483537576675843</v>
      </c>
      <c r="DT31">
        <f t="shared" si="61"/>
        <v>0.12847115654699254</v>
      </c>
      <c r="DV31" s="1">
        <v>2807</v>
      </c>
      <c r="DW31" s="1">
        <v>633.79920000000004</v>
      </c>
      <c r="DX31" s="1">
        <v>6247</v>
      </c>
      <c r="DY31" s="1">
        <v>566.20730000000003</v>
      </c>
      <c r="EA31" s="1">
        <v>15107</v>
      </c>
      <c r="EB31" s="1">
        <v>14846</v>
      </c>
      <c r="ED31">
        <f t="shared" si="50"/>
        <v>1.4109626570649436</v>
      </c>
      <c r="EE31">
        <f t="shared" si="51"/>
        <v>2.8052294573565262</v>
      </c>
      <c r="EG31" s="1">
        <v>357567</v>
      </c>
      <c r="EH31" s="1">
        <v>274436</v>
      </c>
      <c r="EI31" s="1">
        <v>174590</v>
      </c>
      <c r="EJ31" s="1">
        <v>107767</v>
      </c>
      <c r="EL31">
        <f t="shared" si="62"/>
        <v>23.631843677161822</v>
      </c>
      <c r="EM31">
        <f t="shared" si="63"/>
        <v>18.137659938936149</v>
      </c>
      <c r="EN31">
        <f t="shared" si="64"/>
        <v>11.538770601301804</v>
      </c>
      <c r="EO31">
        <f t="shared" si="65"/>
        <v>7.1223935585685973</v>
      </c>
      <c r="EQ31" s="1">
        <v>35553</v>
      </c>
      <c r="ER31" s="1">
        <v>48869</v>
      </c>
      <c r="ES31" s="1">
        <v>212</v>
      </c>
      <c r="ET31" s="1">
        <v>497.35340000000002</v>
      </c>
      <c r="EU31" s="1">
        <v>73</v>
      </c>
      <c r="EV31" s="1">
        <v>866.74090000000001</v>
      </c>
      <c r="EX31" s="1">
        <v>0.28127249999999998</v>
      </c>
      <c r="EY31" s="1">
        <v>0.21085609999999999</v>
      </c>
      <c r="EZ31" s="1">
        <v>0.67359000000000002</v>
      </c>
      <c r="FA31" s="1">
        <v>0.50551599999999997</v>
      </c>
      <c r="FB31" s="1">
        <v>5.5181099999999997E-2</v>
      </c>
      <c r="FC31" s="1">
        <v>1.4444500000000001E-2</v>
      </c>
      <c r="FF31">
        <v>9815</v>
      </c>
      <c r="FG31">
        <v>17686</v>
      </c>
      <c r="FI31">
        <f t="shared" si="52"/>
        <v>2.1599592460519613E-2</v>
      </c>
      <c r="FJ31">
        <f t="shared" si="53"/>
        <v>4.1275585208639604E-3</v>
      </c>
    </row>
    <row r="32" spans="1:166" x14ac:dyDescent="0.25">
      <c r="A32">
        <v>2048</v>
      </c>
      <c r="B32" s="1">
        <v>15134</v>
      </c>
      <c r="C32" s="1">
        <v>14981</v>
      </c>
      <c r="D32" s="1">
        <v>35000</v>
      </c>
      <c r="E32" s="1">
        <v>50084</v>
      </c>
      <c r="F32" s="1">
        <v>4774</v>
      </c>
      <c r="G32" s="1">
        <v>4477</v>
      </c>
      <c r="H32" s="1">
        <v>36389</v>
      </c>
      <c r="I32" s="1">
        <v>52699</v>
      </c>
      <c r="J32" s="1">
        <v>32670</v>
      </c>
      <c r="K32" s="1">
        <v>48586</v>
      </c>
      <c r="L32" s="1">
        <v>1127819</v>
      </c>
      <c r="P32">
        <v>2048</v>
      </c>
      <c r="Q32">
        <f t="shared" si="0"/>
        <v>1000.2162453754597</v>
      </c>
      <c r="R32">
        <f t="shared" si="1"/>
        <v>990.10437240450392</v>
      </c>
      <c r="S32">
        <f t="shared" si="2"/>
        <v>2313.1735554474089</v>
      </c>
      <c r="T32">
        <f t="shared" si="3"/>
        <v>3310.0852671722296</v>
      </c>
      <c r="U32">
        <f t="shared" si="23"/>
        <v>7613.5794403996024</v>
      </c>
      <c r="W32">
        <f t="shared" si="24"/>
        <v>2159.1822873276242</v>
      </c>
      <c r="X32">
        <f t="shared" si="25"/>
        <v>3211.0814389990805</v>
      </c>
      <c r="Z32">
        <f t="shared" si="26"/>
        <v>153.99126811978476</v>
      </c>
      <c r="AA32">
        <f t="shared" si="27"/>
        <v>99.003828173149031</v>
      </c>
      <c r="AB32">
        <f t="shared" si="28"/>
        <v>6.6571428571428615E-2</v>
      </c>
      <c r="AC32">
        <f t="shared" si="29"/>
        <v>2.9909751617282942E-2</v>
      </c>
      <c r="AE32" s="1">
        <v>72108</v>
      </c>
      <c r="AF32" s="1">
        <v>4099</v>
      </c>
      <c r="AG32" s="1">
        <v>6405</v>
      </c>
      <c r="AH32" s="1">
        <v>2472</v>
      </c>
      <c r="AI32" s="1">
        <v>75568</v>
      </c>
      <c r="AJ32" s="1">
        <v>4260</v>
      </c>
      <c r="AK32" s="1">
        <v>6748</v>
      </c>
      <c r="AL32" s="1">
        <v>2512</v>
      </c>
      <c r="AM32" s="1">
        <v>68919</v>
      </c>
      <c r="AN32" s="1">
        <v>3898</v>
      </c>
      <c r="AO32" s="1">
        <v>6106</v>
      </c>
      <c r="AP32" s="1">
        <v>2333</v>
      </c>
      <c r="AR32" s="1">
        <v>14.98621</v>
      </c>
      <c r="AS32" s="1">
        <v>15.15114</v>
      </c>
      <c r="AT32" s="1">
        <v>15.77209</v>
      </c>
      <c r="AU32" s="1">
        <v>17.01773</v>
      </c>
      <c r="AW32">
        <f t="shared" si="54"/>
        <v>3189</v>
      </c>
      <c r="AX32">
        <f t="shared" si="30"/>
        <v>201</v>
      </c>
      <c r="AY32">
        <f t="shared" si="31"/>
        <v>299</v>
      </c>
      <c r="AZ32">
        <f t="shared" si="32"/>
        <v>139</v>
      </c>
      <c r="BB32">
        <f t="shared" si="55"/>
        <v>4.4225328673656181E-2</v>
      </c>
      <c r="BC32">
        <f t="shared" si="69"/>
        <v>4.9036350329348624E-2</v>
      </c>
      <c r="BD32">
        <f t="shared" si="70"/>
        <v>4.6682279469164714E-2</v>
      </c>
      <c r="BE32">
        <f t="shared" si="71"/>
        <v>5.622977346278317E-2</v>
      </c>
      <c r="BF32">
        <f t="shared" si="33"/>
        <v>4.4990832588970901E-2</v>
      </c>
      <c r="BH32">
        <f t="shared" si="34"/>
        <v>3905.3692395158687</v>
      </c>
      <c r="BI32">
        <f t="shared" si="34"/>
        <v>222.58057975179653</v>
      </c>
      <c r="BJ32">
        <f t="shared" si="34"/>
        <v>367.02587229953645</v>
      </c>
      <c r="BK32">
        <f t="shared" si="34"/>
        <v>147.41905502507848</v>
      </c>
      <c r="BL32">
        <f t="shared" si="35"/>
        <v>4642.3947465922811</v>
      </c>
      <c r="BN32">
        <f t="shared" si="6"/>
        <v>315.51687296302657</v>
      </c>
      <c r="BO32">
        <f t="shared" si="7"/>
        <v>295.88794307823002</v>
      </c>
      <c r="BP32">
        <f t="shared" si="8"/>
        <v>2404.9735002621646</v>
      </c>
      <c r="BQ32">
        <f t="shared" si="9"/>
        <v>3482.9123771006571</v>
      </c>
      <c r="BR32">
        <f t="shared" si="36"/>
        <v>6499.2906934040784</v>
      </c>
      <c r="BT32" s="1">
        <v>57.677309999999999</v>
      </c>
      <c r="BU32" s="1">
        <v>48.528239999999997</v>
      </c>
      <c r="BV32" s="1">
        <v>15.622769999999999</v>
      </c>
      <c r="BW32" s="1">
        <v>14.75746</v>
      </c>
      <c r="BY32">
        <f t="shared" si="37"/>
        <v>949.55422582092876</v>
      </c>
      <c r="BZ32">
        <f t="shared" si="38"/>
        <v>749.22799102616307</v>
      </c>
      <c r="CA32">
        <f t="shared" si="39"/>
        <v>1960.4714360663986</v>
      </c>
      <c r="CB32">
        <f t="shared" si="40"/>
        <v>2681.9232667642018</v>
      </c>
      <c r="CC32">
        <f t="shared" si="41"/>
        <v>6341.1769196776922</v>
      </c>
      <c r="CD32" s="4">
        <f t="shared" si="42"/>
        <v>-4.3761680899478961E-5</v>
      </c>
      <c r="CF32">
        <f t="shared" si="10"/>
        <v>125.52965033484604</v>
      </c>
      <c r="CG32">
        <f t="shared" si="11"/>
        <v>76.235242672778824</v>
      </c>
      <c r="CI32">
        <v>1.7957816341996704</v>
      </c>
      <c r="CJ32">
        <v>3.8344999999999914</v>
      </c>
      <c r="CK32">
        <v>2</v>
      </c>
      <c r="CL32">
        <f t="shared" si="68"/>
        <v>18.100961767878658</v>
      </c>
      <c r="CM32">
        <f t="shared" si="66"/>
        <v>19.562435552333113</v>
      </c>
      <c r="CN32">
        <f t="shared" si="67"/>
        <v>4437437.3742579352</v>
      </c>
      <c r="CS32">
        <f t="shared" si="59"/>
        <v>17.187844738112251</v>
      </c>
      <c r="CT32">
        <f t="shared" si="44"/>
        <v>13.561747220989114</v>
      </c>
      <c r="CU32">
        <f t="shared" si="45"/>
        <v>35.486418511256055</v>
      </c>
      <c r="CV32">
        <f t="shared" si="46"/>
        <v>48.545390516083053</v>
      </c>
      <c r="CW32">
        <f t="shared" si="47"/>
        <v>114.78140098644047</v>
      </c>
      <c r="CX32">
        <f t="shared" si="60"/>
        <v>2.586659625943119E-2</v>
      </c>
      <c r="CZ32" s="1">
        <v>0</v>
      </c>
      <c r="DA32" s="1">
        <v>0</v>
      </c>
      <c r="DB32" s="1">
        <v>11005</v>
      </c>
      <c r="DC32" s="1">
        <v>20381</v>
      </c>
      <c r="DE32" s="1">
        <v>7.8109070000000003</v>
      </c>
      <c r="DF32" s="1">
        <v>7.7789979999999996</v>
      </c>
      <c r="DH32">
        <f t="shared" si="12"/>
        <v>727.32785650567814</v>
      </c>
      <c r="DI32">
        <f t="shared" si="13"/>
        <v>1346.9940066735326</v>
      </c>
      <c r="DK32">
        <f t="shared" si="14"/>
        <v>296.43117317612371</v>
      </c>
      <c r="DL32">
        <f t="shared" si="15"/>
        <v>546.74083007910724</v>
      </c>
      <c r="DM32">
        <f t="shared" si="48"/>
        <v>0.13296774619845925</v>
      </c>
      <c r="DN32">
        <f t="shared" si="16"/>
        <v>5.365689332468432</v>
      </c>
      <c r="DO32">
        <f t="shared" si="17"/>
        <v>30.120729178787624</v>
      </c>
      <c r="DP32">
        <f t="shared" si="18"/>
        <v>9.8965348622001628</v>
      </c>
      <c r="DQ32">
        <f t="shared" si="19"/>
        <v>38.64885565388289</v>
      </c>
      <c r="DR32">
        <f t="shared" si="49"/>
        <v>15.262224194668594</v>
      </c>
      <c r="DS32">
        <f t="shared" si="21"/>
        <v>99.519176791771883</v>
      </c>
      <c r="DT32">
        <f t="shared" si="61"/>
        <v>0.13296774619845922</v>
      </c>
      <c r="DV32" s="1">
        <v>2824</v>
      </c>
      <c r="DW32" s="1">
        <v>656.22860000000003</v>
      </c>
      <c r="DX32" s="1">
        <v>6269</v>
      </c>
      <c r="DY32" s="1">
        <v>574.80740000000003</v>
      </c>
      <c r="EA32" s="1">
        <v>15121</v>
      </c>
      <c r="EB32" s="1">
        <v>14981</v>
      </c>
      <c r="ED32">
        <f t="shared" si="50"/>
        <v>1.4697425479637249</v>
      </c>
      <c r="EE32">
        <f t="shared" si="51"/>
        <v>2.8578671789100722</v>
      </c>
      <c r="EG32" s="1">
        <v>357390</v>
      </c>
      <c r="EH32" s="1">
        <v>275784</v>
      </c>
      <c r="EI32" s="1">
        <v>174564</v>
      </c>
      <c r="EJ32" s="1">
        <v>109970</v>
      </c>
      <c r="EL32">
        <f t="shared" si="62"/>
        <v>23.620145628038557</v>
      </c>
      <c r="EM32">
        <f t="shared" si="63"/>
        <v>18.22675016615738</v>
      </c>
      <c r="EN32">
        <f t="shared" si="64"/>
        <v>11.537052243803471</v>
      </c>
      <c r="EO32">
        <f t="shared" si="65"/>
        <v>7.2679913112157593</v>
      </c>
      <c r="EQ32" s="1">
        <v>35000</v>
      </c>
      <c r="ER32" s="1">
        <v>50084</v>
      </c>
      <c r="ES32" s="1">
        <v>219</v>
      </c>
      <c r="ET32" s="1">
        <v>670.77670000000001</v>
      </c>
      <c r="EU32" s="1">
        <v>82</v>
      </c>
      <c r="EV32" s="1">
        <v>476.52879999999999</v>
      </c>
      <c r="EX32" s="1">
        <v>0.28186879999999997</v>
      </c>
      <c r="EY32" s="1">
        <v>0.2122136</v>
      </c>
      <c r="EZ32" s="1">
        <v>0.67318820000000001</v>
      </c>
      <c r="FA32" s="1">
        <v>0.51562609999999998</v>
      </c>
      <c r="FB32" s="1">
        <v>5.1886300000000003E-2</v>
      </c>
      <c r="FC32" s="1">
        <v>1.39478E-2</v>
      </c>
      <c r="FF32">
        <v>9770</v>
      </c>
      <c r="FG32">
        <v>18553</v>
      </c>
      <c r="FI32">
        <f t="shared" si="52"/>
        <v>2.2415557830092119E-2</v>
      </c>
      <c r="FJ32">
        <f t="shared" si="53"/>
        <v>4.4197703875384032E-3</v>
      </c>
    </row>
    <row r="33" spans="1:166" x14ac:dyDescent="0.25">
      <c r="A33">
        <v>2049</v>
      </c>
      <c r="B33" s="1">
        <v>14948</v>
      </c>
      <c r="C33" s="1">
        <v>15147</v>
      </c>
      <c r="D33" s="1">
        <v>34174</v>
      </c>
      <c r="E33" s="1">
        <v>50914</v>
      </c>
      <c r="F33" s="1">
        <v>4736</v>
      </c>
      <c r="G33" s="1">
        <v>4567</v>
      </c>
      <c r="H33" s="1">
        <v>35690</v>
      </c>
      <c r="I33" s="1">
        <v>53627</v>
      </c>
      <c r="J33" s="1">
        <v>31884</v>
      </c>
      <c r="K33" s="1">
        <v>49362</v>
      </c>
      <c r="L33" s="1">
        <v>1131079</v>
      </c>
      <c r="P33">
        <v>2049</v>
      </c>
      <c r="Q33">
        <f t="shared" si="0"/>
        <v>987.9233801950819</v>
      </c>
      <c r="R33">
        <f t="shared" si="1"/>
        <v>1001.0754241246259</v>
      </c>
      <c r="S33">
        <f t="shared" si="2"/>
        <v>2258.5826595388503</v>
      </c>
      <c r="T33">
        <f t="shared" si="3"/>
        <v>3364.9405257728395</v>
      </c>
      <c r="U33">
        <f t="shared" si="23"/>
        <v>7612.5219896313974</v>
      </c>
      <c r="W33">
        <f t="shared" si="24"/>
        <v>2107.2350183395765</v>
      </c>
      <c r="X33">
        <f t="shared" si="25"/>
        <v>3262.3678012569999</v>
      </c>
      <c r="Z33">
        <f t="shared" si="26"/>
        <v>151.34764119927377</v>
      </c>
      <c r="AA33">
        <f t="shared" si="27"/>
        <v>102.57272451583958</v>
      </c>
      <c r="AB33">
        <f t="shared" si="28"/>
        <v>6.7010007608123326E-2</v>
      </c>
      <c r="AC33">
        <f t="shared" si="29"/>
        <v>3.0482774875279939E-2</v>
      </c>
      <c r="AE33" s="1">
        <v>72270</v>
      </c>
      <c r="AF33" s="1">
        <v>4033</v>
      </c>
      <c r="AG33" s="1">
        <v>6398</v>
      </c>
      <c r="AH33" s="1">
        <v>2387</v>
      </c>
      <c r="AI33" s="1">
        <v>75913</v>
      </c>
      <c r="AJ33" s="1">
        <v>4207</v>
      </c>
      <c r="AK33" s="1">
        <v>6746</v>
      </c>
      <c r="AL33" s="1">
        <v>2451</v>
      </c>
      <c r="AM33" s="1">
        <v>69056</v>
      </c>
      <c r="AN33" s="1">
        <v>3842</v>
      </c>
      <c r="AO33" s="1">
        <v>6090</v>
      </c>
      <c r="AP33" s="1">
        <v>2258</v>
      </c>
      <c r="AR33" s="1">
        <v>14.90593</v>
      </c>
      <c r="AS33" s="1">
        <v>14.70016</v>
      </c>
      <c r="AT33" s="1">
        <v>15.924799999999999</v>
      </c>
      <c r="AU33" s="1">
        <v>16.654050000000002</v>
      </c>
      <c r="AW33">
        <f t="shared" si="54"/>
        <v>3214</v>
      </c>
      <c r="AX33">
        <f t="shared" si="30"/>
        <v>191</v>
      </c>
      <c r="AY33">
        <f t="shared" si="31"/>
        <v>308</v>
      </c>
      <c r="AZ33">
        <f t="shared" si="32"/>
        <v>129</v>
      </c>
      <c r="BB33">
        <f t="shared" si="55"/>
        <v>4.4472118444721181E-2</v>
      </c>
      <c r="BC33">
        <f t="shared" si="69"/>
        <v>4.7359285891395986E-2</v>
      </c>
      <c r="BD33">
        <f t="shared" si="70"/>
        <v>4.8140043763676151E-2</v>
      </c>
      <c r="BE33">
        <f t="shared" si="71"/>
        <v>5.4042731462086303E-2</v>
      </c>
      <c r="BF33">
        <f t="shared" si="33"/>
        <v>4.5153253102670175E-2</v>
      </c>
      <c r="BH33">
        <f t="shared" si="34"/>
        <v>3902.182626471289</v>
      </c>
      <c r="BI33">
        <f t="shared" si="34"/>
        <v>213.26860721901673</v>
      </c>
      <c r="BJ33">
        <f t="shared" si="34"/>
        <v>370.46969052884617</v>
      </c>
      <c r="BK33">
        <f t="shared" si="34"/>
        <v>140.76527542955989</v>
      </c>
      <c r="BL33">
        <f t="shared" si="35"/>
        <v>4626.6861996487114</v>
      </c>
      <c r="BN33">
        <f t="shared" si="6"/>
        <v>313.0054273885408</v>
      </c>
      <c r="BO33">
        <f t="shared" si="7"/>
        <v>301.8361036493805</v>
      </c>
      <c r="BP33">
        <f t="shared" si="8"/>
        <v>2358.7761198262292</v>
      </c>
      <c r="BQ33">
        <f t="shared" si="9"/>
        <v>3544.2445216565202</v>
      </c>
      <c r="BR33">
        <f t="shared" si="36"/>
        <v>6517.8621725206704</v>
      </c>
      <c r="BT33" s="1">
        <v>56.717039999999997</v>
      </c>
      <c r="BU33" s="1">
        <v>48.68065</v>
      </c>
      <c r="BV33" s="1">
        <v>15.528370000000001</v>
      </c>
      <c r="BW33" s="1">
        <v>14.6836</v>
      </c>
      <c r="BY33">
        <f t="shared" si="37"/>
        <v>926.31268234458355</v>
      </c>
      <c r="BZ33">
        <f t="shared" si="38"/>
        <v>766.68989455832764</v>
      </c>
      <c r="CA33">
        <f t="shared" si="39"/>
        <v>1911.1940185229221</v>
      </c>
      <c r="CB33">
        <f t="shared" si="40"/>
        <v>2715.4912429222823</v>
      </c>
      <c r="CC33">
        <f t="shared" si="41"/>
        <v>6319.6878383481153</v>
      </c>
      <c r="CD33" s="4">
        <f t="shared" si="42"/>
        <v>-9.382035068483674E-4</v>
      </c>
      <c r="CF33">
        <f t="shared" si="10"/>
        <v>122.62914828852634</v>
      </c>
      <c r="CG33">
        <f t="shared" si="11"/>
        <v>78.588069610744384</v>
      </c>
      <c r="CI33">
        <v>1.7684569403288748</v>
      </c>
      <c r="CJ33">
        <v>3.8344999999999914</v>
      </c>
      <c r="CK33">
        <v>2</v>
      </c>
      <c r="CL33">
        <f t="shared" si="68"/>
        <v>18.426512889086236</v>
      </c>
      <c r="CM33">
        <f t="shared" si="66"/>
        <v>19.914271709399337</v>
      </c>
      <c r="CN33">
        <f t="shared" si="67"/>
        <v>4517124.0596539713</v>
      </c>
      <c r="CS33">
        <f t="shared" si="59"/>
        <v>17.068712580546514</v>
      </c>
      <c r="CT33">
        <f t="shared" si="44"/>
        <v>14.127421224011192</v>
      </c>
      <c r="CU33">
        <f t="shared" si="45"/>
        <v>35.216641215857138</v>
      </c>
      <c r="CV33">
        <f t="shared" si="46"/>
        <v>50.037034387908236</v>
      </c>
      <c r="CW33">
        <f t="shared" si="47"/>
        <v>116.44980940832308</v>
      </c>
      <c r="CX33">
        <f t="shared" si="60"/>
        <v>2.5779634978022624E-2</v>
      </c>
      <c r="CZ33" s="1">
        <v>0</v>
      </c>
      <c r="DA33" s="1">
        <v>0</v>
      </c>
      <c r="DB33" s="1">
        <v>10788</v>
      </c>
      <c r="DC33" s="1">
        <v>21087</v>
      </c>
      <c r="DE33" s="1">
        <v>7.7851039999999996</v>
      </c>
      <c r="DF33" s="1">
        <v>7.7129620000000001</v>
      </c>
      <c r="DH33">
        <f t="shared" si="12"/>
        <v>712.98618046190427</v>
      </c>
      <c r="DI33">
        <f t="shared" si="13"/>
        <v>1393.6540218205575</v>
      </c>
      <c r="DK33">
        <f t="shared" si="14"/>
        <v>289.62611275482681</v>
      </c>
      <c r="DL33">
        <f t="shared" si="15"/>
        <v>560.87792668668499</v>
      </c>
      <c r="DM33">
        <f t="shared" si="48"/>
        <v>0.13458007123083196</v>
      </c>
      <c r="DN33">
        <f t="shared" si="16"/>
        <v>5.3367992996927578</v>
      </c>
      <c r="DO33">
        <f t="shared" si="17"/>
        <v>29.879841916164381</v>
      </c>
      <c r="DP33">
        <f t="shared" si="18"/>
        <v>10.335024345296167</v>
      </c>
      <c r="DQ33">
        <f t="shared" si="19"/>
        <v>39.702010042612066</v>
      </c>
      <c r="DR33">
        <f t="shared" si="49"/>
        <v>15.671823644988926</v>
      </c>
      <c r="DS33">
        <f t="shared" si="21"/>
        <v>100.77798576333416</v>
      </c>
      <c r="DT33">
        <f t="shared" si="61"/>
        <v>0.13458007123083196</v>
      </c>
      <c r="DV33" s="1">
        <v>2716</v>
      </c>
      <c r="DW33" s="1">
        <v>651.36320000000001</v>
      </c>
      <c r="DX33" s="1">
        <v>6327</v>
      </c>
      <c r="DY33" s="1">
        <v>576.48350000000005</v>
      </c>
      <c r="EA33" s="1">
        <v>14942</v>
      </c>
      <c r="EB33" s="1">
        <v>15147</v>
      </c>
      <c r="ED33">
        <f t="shared" si="50"/>
        <v>1.4030540595404675</v>
      </c>
      <c r="EE33">
        <f t="shared" si="51"/>
        <v>2.8927182558084437</v>
      </c>
      <c r="EG33" s="1">
        <v>356976</v>
      </c>
      <c r="EH33" s="1">
        <v>277135</v>
      </c>
      <c r="EI33" s="1">
        <v>174623</v>
      </c>
      <c r="EJ33" s="1">
        <v>112177</v>
      </c>
      <c r="EL33">
        <f t="shared" si="62"/>
        <v>23.592784089411268</v>
      </c>
      <c r="EM33">
        <f t="shared" si="63"/>
        <v>18.316038665397649</v>
      </c>
      <c r="EN33">
        <f t="shared" si="64"/>
        <v>11.540951593511226</v>
      </c>
      <c r="EO33">
        <f t="shared" si="65"/>
        <v>7.4138534265549714</v>
      </c>
      <c r="EQ33" s="1">
        <v>34174</v>
      </c>
      <c r="ER33" s="1">
        <v>50914</v>
      </c>
      <c r="ES33" s="1">
        <v>191</v>
      </c>
      <c r="ET33" s="1">
        <v>583.61540000000002</v>
      </c>
      <c r="EU33" s="1">
        <v>80</v>
      </c>
      <c r="EV33" s="1">
        <v>649.37480000000005</v>
      </c>
      <c r="EX33" s="1">
        <v>0.28388910000000001</v>
      </c>
      <c r="EY33" s="1">
        <v>0.2134663</v>
      </c>
      <c r="EZ33" s="1">
        <v>0.67675629999999998</v>
      </c>
      <c r="FA33" s="1">
        <v>0.51498940000000004</v>
      </c>
      <c r="FB33" s="1">
        <v>5.48166E-2</v>
      </c>
      <c r="FC33" s="1">
        <v>1.47919E-2</v>
      </c>
      <c r="FF33">
        <v>9509</v>
      </c>
      <c r="FG33">
        <v>19255</v>
      </c>
      <c r="FI33">
        <f t="shared" si="52"/>
        <v>2.0086234094016196E-2</v>
      </c>
      <c r="FJ33">
        <f t="shared" si="53"/>
        <v>4.1547649961049078E-3</v>
      </c>
    </row>
    <row r="34" spans="1:166" x14ac:dyDescent="0.25">
      <c r="A34">
        <v>2050</v>
      </c>
      <c r="B34" s="1">
        <v>14885</v>
      </c>
      <c r="C34" s="1">
        <v>15133</v>
      </c>
      <c r="D34" s="1">
        <v>33583</v>
      </c>
      <c r="E34" s="1">
        <v>51946</v>
      </c>
      <c r="F34" s="1">
        <v>4873</v>
      </c>
      <c r="G34" s="1">
        <v>4642</v>
      </c>
      <c r="H34" s="1">
        <v>35221</v>
      </c>
      <c r="I34" s="1">
        <v>54775</v>
      </c>
      <c r="J34" s="1">
        <v>31413</v>
      </c>
      <c r="K34" s="1">
        <v>50398</v>
      </c>
      <c r="L34" s="1">
        <v>1133567</v>
      </c>
      <c r="P34">
        <v>2050</v>
      </c>
      <c r="Q34">
        <f t="shared" si="0"/>
        <v>983.75966779527664</v>
      </c>
      <c r="R34">
        <f t="shared" si="1"/>
        <v>1000.1501547024469</v>
      </c>
      <c r="S34">
        <f t="shared" si="2"/>
        <v>2219.5230717882951</v>
      </c>
      <c r="T34">
        <f t="shared" si="3"/>
        <v>3433.1461003220315</v>
      </c>
      <c r="U34">
        <f t="shared" si="23"/>
        <v>7636.5789946080495</v>
      </c>
      <c r="W34">
        <f t="shared" si="24"/>
        <v>2076.1063113505556</v>
      </c>
      <c r="X34">
        <f t="shared" si="25"/>
        <v>3330.8377384982437</v>
      </c>
      <c r="Z34">
        <f t="shared" si="26"/>
        <v>143.41676043773941</v>
      </c>
      <c r="AA34">
        <f t="shared" si="27"/>
        <v>102.30836182378789</v>
      </c>
      <c r="AB34">
        <f t="shared" si="28"/>
        <v>6.4616025965518298E-2</v>
      </c>
      <c r="AC34">
        <f t="shared" si="29"/>
        <v>2.9800177106995618E-2</v>
      </c>
      <c r="AE34" s="1">
        <v>72589</v>
      </c>
      <c r="AF34" s="1">
        <v>4073</v>
      </c>
      <c r="AG34" s="1">
        <v>6462</v>
      </c>
      <c r="AH34" s="1">
        <v>2405</v>
      </c>
      <c r="AI34" s="1">
        <v>76439</v>
      </c>
      <c r="AJ34" s="1">
        <v>4268</v>
      </c>
      <c r="AK34" s="1">
        <v>6819</v>
      </c>
      <c r="AL34" s="1">
        <v>2470</v>
      </c>
      <c r="AM34" s="1">
        <v>69478</v>
      </c>
      <c r="AN34" s="1">
        <v>3888</v>
      </c>
      <c r="AO34" s="1">
        <v>6170</v>
      </c>
      <c r="AP34" s="1">
        <v>2275</v>
      </c>
      <c r="AR34" s="1">
        <v>14.84624</v>
      </c>
      <c r="AS34" s="1">
        <v>15.159549999999999</v>
      </c>
      <c r="AT34" s="1">
        <v>16.0215</v>
      </c>
      <c r="AU34" s="1">
        <v>16.704170000000001</v>
      </c>
      <c r="AW34">
        <f t="shared" si="54"/>
        <v>3111</v>
      </c>
      <c r="AX34">
        <f t="shared" si="30"/>
        <v>185</v>
      </c>
      <c r="AY34">
        <f t="shared" si="31"/>
        <v>292</v>
      </c>
      <c r="AZ34">
        <f t="shared" si="32"/>
        <v>130</v>
      </c>
      <c r="BB34">
        <f t="shared" si="55"/>
        <v>4.2857733265370783E-2</v>
      </c>
      <c r="BC34">
        <f t="shared" si="69"/>
        <v>4.5421065553645959E-2</v>
      </c>
      <c r="BD34">
        <f t="shared" si="70"/>
        <v>4.5187248529866914E-2</v>
      </c>
      <c r="BE34">
        <f t="shared" si="71"/>
        <v>5.4054054054054057E-2</v>
      </c>
      <c r="BF34">
        <f t="shared" si="33"/>
        <v>4.347063569081832E-2</v>
      </c>
      <c r="BH34">
        <f t="shared" si="34"/>
        <v>3913.4864347443677</v>
      </c>
      <c r="BI34">
        <f t="shared" si="34"/>
        <v>223.12235210273937</v>
      </c>
      <c r="BJ34">
        <f t="shared" si="34"/>
        <v>376.75257002720002</v>
      </c>
      <c r="BK34">
        <f t="shared" si="34"/>
        <v>142.28339309293639</v>
      </c>
      <c r="BL34">
        <f t="shared" si="35"/>
        <v>4655.6447499672431</v>
      </c>
      <c r="BN34">
        <f t="shared" si="6"/>
        <v>322.05984959129211</v>
      </c>
      <c r="BO34">
        <f t="shared" si="7"/>
        <v>306.79290412533925</v>
      </c>
      <c r="BP34">
        <f t="shared" si="8"/>
        <v>2327.7795941832342</v>
      </c>
      <c r="BQ34">
        <f t="shared" si="9"/>
        <v>3620.1166142751954</v>
      </c>
      <c r="BR34">
        <f t="shared" si="36"/>
        <v>6576.748962175061</v>
      </c>
      <c r="BT34" s="1">
        <v>56.5655</v>
      </c>
      <c r="BU34" s="1">
        <v>50.817740000000001</v>
      </c>
      <c r="BV34" s="1">
        <v>15.59028</v>
      </c>
      <c r="BW34" s="1">
        <v>14.622310000000001</v>
      </c>
      <c r="BY34">
        <f t="shared" si="37"/>
        <v>950.56189473657696</v>
      </c>
      <c r="BZ34">
        <f t="shared" si="38"/>
        <v>813.49116764778057</v>
      </c>
      <c r="CA34">
        <f t="shared" si="39"/>
        <v>1893.5987423925703</v>
      </c>
      <c r="CB34">
        <f t="shared" si="40"/>
        <v>2762.0448867032242</v>
      </c>
      <c r="CC34">
        <f t="shared" si="41"/>
        <v>6419.6966914801524</v>
      </c>
      <c r="CD34" s="4">
        <f t="shared" si="42"/>
        <v>-1.1208714486201643E-3</v>
      </c>
      <c r="CF34">
        <f t="shared" si="10"/>
        <v>116.66645668754094</v>
      </c>
      <c r="CG34">
        <f t="shared" si="11"/>
        <v>78.058338377299435</v>
      </c>
      <c r="CI34">
        <v>1.7628280272972603</v>
      </c>
      <c r="CJ34">
        <v>3.8344999999999914</v>
      </c>
      <c r="CK34">
        <v>2</v>
      </c>
      <c r="CL34">
        <f t="shared" si="68"/>
        <v>18.757919142959061</v>
      </c>
      <c r="CM34">
        <f t="shared" si="66"/>
        <v>20.272435743231618</v>
      </c>
      <c r="CN34">
        <f t="shared" si="67"/>
        <v>4597007.4535901872</v>
      </c>
      <c r="CS34">
        <f t="shared" si="59"/>
        <v>17.830563161846673</v>
      </c>
      <c r="CT34">
        <f t="shared" si="44"/>
        <v>15.259401546248423</v>
      </c>
      <c r="CU34">
        <f t="shared" si="45"/>
        <v>35.519972099008797</v>
      </c>
      <c r="CV34">
        <f t="shared" si="46"/>
        <v>51.8102146540026</v>
      </c>
      <c r="CW34">
        <f t="shared" si="47"/>
        <v>120.42015146110649</v>
      </c>
      <c r="CX34">
        <f t="shared" si="60"/>
        <v>2.6195335264697108E-2</v>
      </c>
      <c r="CZ34" s="1">
        <v>0</v>
      </c>
      <c r="DA34" s="1">
        <v>0</v>
      </c>
      <c r="DB34" s="1">
        <v>10712</v>
      </c>
      <c r="DC34" s="1">
        <v>21780</v>
      </c>
      <c r="DE34" s="1">
        <v>7.5850090000000003</v>
      </c>
      <c r="DF34" s="1">
        <v>7.6836520000000004</v>
      </c>
      <c r="DH34">
        <f t="shared" si="12"/>
        <v>707.96328931293272</v>
      </c>
      <c r="DI34">
        <f t="shared" si="13"/>
        <v>1439.4548582184161</v>
      </c>
      <c r="DK34">
        <f t="shared" si="14"/>
        <v>280.19412402639563</v>
      </c>
      <c r="DL34">
        <f t="shared" si="15"/>
        <v>577.10909866354837</v>
      </c>
      <c r="DM34">
        <f t="shared" si="48"/>
        <v>0.13354263665255509</v>
      </c>
      <c r="DN34">
        <f t="shared" si="16"/>
        <v>5.2558587228193723</v>
      </c>
      <c r="DO34">
        <f t="shared" si="17"/>
        <v>30.264113376189425</v>
      </c>
      <c r="DP34">
        <f t="shared" si="18"/>
        <v>10.825365809396819</v>
      </c>
      <c r="DQ34">
        <f t="shared" si="19"/>
        <v>40.984848844605779</v>
      </c>
      <c r="DR34">
        <f t="shared" si="49"/>
        <v>16.08122453221619</v>
      </c>
      <c r="DS34">
        <f t="shared" si="21"/>
        <v>104.33892692889029</v>
      </c>
      <c r="DT34">
        <f t="shared" si="61"/>
        <v>0.13354263665255506</v>
      </c>
      <c r="DV34" s="1">
        <v>2751</v>
      </c>
      <c r="DW34" s="1">
        <v>641.96950000000004</v>
      </c>
      <c r="DX34" s="1">
        <v>6322</v>
      </c>
      <c r="DY34" s="1">
        <v>578.35310000000004</v>
      </c>
      <c r="EA34" s="1">
        <v>14876</v>
      </c>
      <c r="EB34" s="1">
        <v>15133</v>
      </c>
      <c r="ED34">
        <f t="shared" si="50"/>
        <v>1.40063961654214</v>
      </c>
      <c r="EE34">
        <f t="shared" si="51"/>
        <v>2.8998062375661866</v>
      </c>
      <c r="EG34" s="1">
        <v>356229</v>
      </c>
      <c r="EH34" s="1">
        <v>278150</v>
      </c>
      <c r="EI34" s="1">
        <v>175282</v>
      </c>
      <c r="EJ34" s="1">
        <v>114010</v>
      </c>
      <c r="EL34">
        <f t="shared" si="62"/>
        <v>23.543414356670716</v>
      </c>
      <c r="EM34">
        <f t="shared" si="63"/>
        <v>18.383120698505621</v>
      </c>
      <c r="EN34">
        <f t="shared" si="64"/>
        <v>11.584505347026649</v>
      </c>
      <c r="EO34">
        <f t="shared" si="65"/>
        <v>7.5349976301874024</v>
      </c>
      <c r="EQ34" s="1">
        <v>33583</v>
      </c>
      <c r="ER34" s="1">
        <v>51946</v>
      </c>
      <c r="ES34" s="1">
        <v>209</v>
      </c>
      <c r="ET34" s="1">
        <v>601.69929999999999</v>
      </c>
      <c r="EU34" s="1">
        <v>76</v>
      </c>
      <c r="EV34" s="1">
        <v>501.59629999999999</v>
      </c>
      <c r="EX34" s="1">
        <v>0.28483890000000001</v>
      </c>
      <c r="EY34" s="1">
        <v>0.21553839999999999</v>
      </c>
      <c r="EZ34" s="1">
        <v>0.68367029999999995</v>
      </c>
      <c r="FA34" s="1">
        <v>0.52198540000000004</v>
      </c>
      <c r="FB34" s="1">
        <v>5.3737699999999999E-2</v>
      </c>
      <c r="FC34" s="1">
        <v>1.55803E-2</v>
      </c>
      <c r="FF34">
        <v>9406</v>
      </c>
      <c r="FG34">
        <v>19746</v>
      </c>
      <c r="FI34">
        <f t="shared" si="52"/>
        <v>2.2219859664044227E-2</v>
      </c>
      <c r="FJ34">
        <f t="shared" si="53"/>
        <v>3.8488807859819712E-3</v>
      </c>
    </row>
    <row r="35" spans="1:166" x14ac:dyDescent="0.25">
      <c r="A35">
        <v>2051</v>
      </c>
      <c r="B35" s="1">
        <v>14854</v>
      </c>
      <c r="C35" s="1">
        <v>15191</v>
      </c>
      <c r="D35" s="1">
        <v>33625</v>
      </c>
      <c r="E35" s="1">
        <v>52712</v>
      </c>
      <c r="F35" s="1">
        <v>4834</v>
      </c>
      <c r="G35" s="1">
        <v>4590</v>
      </c>
      <c r="H35" s="1">
        <v>35316</v>
      </c>
      <c r="I35" s="1">
        <v>55709</v>
      </c>
      <c r="J35" s="1">
        <v>31431</v>
      </c>
      <c r="K35" s="1">
        <v>51187</v>
      </c>
      <c r="L35" s="1">
        <v>1136940</v>
      </c>
      <c r="P35">
        <v>2051</v>
      </c>
      <c r="Q35">
        <f t="shared" ref="Q35:Q54" si="72">B35*$N$5/1000</f>
        <v>981.71085693188036</v>
      </c>
      <c r="R35">
        <f t="shared" ref="R35:R54" si="73">C35*$N$5/1000</f>
        <v>1003.9834137371884</v>
      </c>
      <c r="S35">
        <f t="shared" ref="S35:S54" si="74">D35*$N$5/1000</f>
        <v>2222.2988800548324</v>
      </c>
      <c r="T35">
        <f t="shared" ref="T35:T54" si="75">E35*$N$5/1000</f>
        <v>3483.7715558498235</v>
      </c>
      <c r="U35">
        <f t="shared" si="23"/>
        <v>7691.7647065737256</v>
      </c>
      <c r="W35">
        <f t="shared" si="24"/>
        <v>2077.295943464786</v>
      </c>
      <c r="X35">
        <f t="shared" si="25"/>
        <v>3382.9832795053294</v>
      </c>
      <c r="Z35">
        <f t="shared" si="26"/>
        <v>145.00293659004637</v>
      </c>
      <c r="AA35">
        <f t="shared" si="27"/>
        <v>100.78827634449408</v>
      </c>
      <c r="AB35">
        <f t="shared" si="28"/>
        <v>6.5249070631970357E-2</v>
      </c>
      <c r="AC35">
        <f t="shared" si="29"/>
        <v>2.89307937471543E-2</v>
      </c>
      <c r="AE35" s="1">
        <v>73299</v>
      </c>
      <c r="AF35" s="1">
        <v>4118</v>
      </c>
      <c r="AG35" s="1">
        <v>6445</v>
      </c>
      <c r="AH35" s="1">
        <v>2475</v>
      </c>
      <c r="AI35" s="1">
        <v>77372</v>
      </c>
      <c r="AJ35" s="1">
        <v>4311</v>
      </c>
      <c r="AK35" s="1">
        <v>6794</v>
      </c>
      <c r="AL35" s="1">
        <v>2548</v>
      </c>
      <c r="AM35" s="1">
        <v>70208</v>
      </c>
      <c r="AN35" s="1">
        <v>3929</v>
      </c>
      <c r="AO35" s="1">
        <v>6140</v>
      </c>
      <c r="AP35" s="1">
        <v>2341</v>
      </c>
      <c r="AR35" s="1">
        <v>15.00554</v>
      </c>
      <c r="AS35" s="1">
        <v>15.026949999999999</v>
      </c>
      <c r="AT35" s="1">
        <v>15.36056</v>
      </c>
      <c r="AU35" s="1">
        <v>17.012419999999999</v>
      </c>
      <c r="AW35">
        <f t="shared" si="54"/>
        <v>3091</v>
      </c>
      <c r="AX35">
        <f t="shared" si="30"/>
        <v>189</v>
      </c>
      <c r="AY35">
        <f t="shared" si="31"/>
        <v>305</v>
      </c>
      <c r="AZ35">
        <f t="shared" si="32"/>
        <v>134</v>
      </c>
      <c r="BB35">
        <f t="shared" si="55"/>
        <v>4.2169743107000099E-2</v>
      </c>
      <c r="BC35">
        <f t="shared" si="69"/>
        <v>4.5896066051481305E-2</v>
      </c>
      <c r="BD35">
        <f t="shared" si="70"/>
        <v>4.7323506594259115E-2</v>
      </c>
      <c r="BE35">
        <f t="shared" si="71"/>
        <v>5.4141414141414143E-2</v>
      </c>
      <c r="BF35">
        <f t="shared" si="33"/>
        <v>4.3075390620475579E-2</v>
      </c>
      <c r="BH35">
        <f t="shared" si="34"/>
        <v>4003.7579220927323</v>
      </c>
      <c r="BI35">
        <f t="shared" si="34"/>
        <v>223.39899919812243</v>
      </c>
      <c r="BJ35">
        <f t="shared" si="34"/>
        <v>359.88599848618071</v>
      </c>
      <c r="BK35">
        <f t="shared" si="34"/>
        <v>149.48509046894407</v>
      </c>
      <c r="BL35">
        <f t="shared" si="35"/>
        <v>4736.5280102459792</v>
      </c>
      <c r="BN35">
        <f t="shared" ref="BN35:BN54" si="76">F35*$N$5/1000</f>
        <v>319.48231334379358</v>
      </c>
      <c r="BO35">
        <f t="shared" ref="BO35:BO54" si="77">G35*$N$5/1000</f>
        <v>303.35618912867449</v>
      </c>
      <c r="BP35">
        <f t="shared" ref="BP35:BP54" si="78">H35*$N$5/1000</f>
        <v>2334.0582081194484</v>
      </c>
      <c r="BQ35">
        <f t="shared" ref="BQ35:BQ54" si="79">I35*$N$5/1000</f>
        <v>3681.8453028691347</v>
      </c>
      <c r="BR35">
        <f t="shared" si="36"/>
        <v>6638.7420134610511</v>
      </c>
      <c r="BT35" s="1">
        <v>57.753740000000001</v>
      </c>
      <c r="BU35" s="1">
        <v>50.79562</v>
      </c>
      <c r="BV35" s="1">
        <v>15.828329999999999</v>
      </c>
      <c r="BW35" s="1">
        <v>14.62069</v>
      </c>
      <c r="BY35">
        <f t="shared" si="37"/>
        <v>962.76239461661407</v>
      </c>
      <c r="BZ35">
        <f t="shared" si="38"/>
        <v>804.02825353017568</v>
      </c>
      <c r="CA35">
        <f t="shared" si="39"/>
        <v>1927.6978513303341</v>
      </c>
      <c r="CB35">
        <f t="shared" si="40"/>
        <v>2808.8308774486272</v>
      </c>
      <c r="CC35">
        <f t="shared" si="41"/>
        <v>6503.3193769257505</v>
      </c>
      <c r="CD35" s="4">
        <f t="shared" si="42"/>
        <v>7.1853298231872031E-4</v>
      </c>
      <c r="CF35">
        <f t="shared" ref="CF35:CF54" si="80">BV35*Z35*365.25/7/1000</f>
        <v>119.75787421618415</v>
      </c>
      <c r="CG35">
        <f t="shared" ref="CG35:CG54" si="81">BW35*AA35*365.25/7/1000</f>
        <v>76.890037302933976</v>
      </c>
      <c r="CI35">
        <v>1.7573116115272853</v>
      </c>
      <c r="CJ35">
        <v>3.8344999999999914</v>
      </c>
      <c r="CK35">
        <v>2</v>
      </c>
      <c r="CL35">
        <f t="shared" si="68"/>
        <v>19.095285835780221</v>
      </c>
      <c r="CM35">
        <f t="shared" si="66"/>
        <v>20.637041462554738</v>
      </c>
      <c r="CN35">
        <f t="shared" si="67"/>
        <v>4678044.7893990194</v>
      </c>
      <c r="CS35">
        <f t="shared" si="59"/>
        <v>18.384223117144476</v>
      </c>
      <c r="CT35">
        <f t="shared" si="44"/>
        <v>15.353149321201872</v>
      </c>
      <c r="CU35">
        <f t="shared" si="45"/>
        <v>36.809941476172092</v>
      </c>
      <c r="CV35">
        <f t="shared" si="46"/>
        <v>53.635428469246904</v>
      </c>
      <c r="CW35">
        <f t="shared" si="47"/>
        <v>124.18274238376534</v>
      </c>
      <c r="CX35">
        <f t="shared" si="60"/>
        <v>2.6545864345971532E-2</v>
      </c>
      <c r="CZ35" s="1">
        <v>0</v>
      </c>
      <c r="DA35" s="1">
        <v>0</v>
      </c>
      <c r="DB35" s="1">
        <v>10764</v>
      </c>
      <c r="DC35" s="1">
        <v>22387</v>
      </c>
      <c r="DE35" s="1">
        <v>7.9688420000000004</v>
      </c>
      <c r="DF35" s="1">
        <v>7.6438139999999999</v>
      </c>
      <c r="DH35">
        <f t="shared" ref="DH35:DH54" si="82">DB35*$N$5/1000</f>
        <v>711.40000430959742</v>
      </c>
      <c r="DI35">
        <f t="shared" ref="DI35:DI54" si="83">DC35*$N$5/1000</f>
        <v>1479.5718967371756</v>
      </c>
      <c r="DK35">
        <f t="shared" ref="DK35:DK54" si="84">DE35*365.25/7*DB35*$N$5/10^6</f>
        <v>295.80210766504268</v>
      </c>
      <c r="DL35">
        <f t="shared" ref="DL35:DL54" si="85">DF35*365.25/7*DC35*$N$5/10^6</f>
        <v>590.11733016700362</v>
      </c>
      <c r="DM35">
        <f t="shared" si="48"/>
        <v>0.13622573127430168</v>
      </c>
      <c r="DN35">
        <f t="shared" ref="DN35:DN54" si="86">DB35*DE35*CL35*$N$5*365.25/7/10^9</f>
        <v>5.6484257966902245</v>
      </c>
      <c r="DO35">
        <f t="shared" ref="DO35:DO54" si="87">CU35-DN35</f>
        <v>31.161515679481866</v>
      </c>
      <c r="DP35">
        <f t="shared" ref="DP35:DP54" si="88">DC35*DF35*CL35*$N$5*365.25/7/10^9</f>
        <v>11.268459096186428</v>
      </c>
      <c r="DQ35">
        <f t="shared" ref="DQ35:DQ54" si="89">CV35-DP35</f>
        <v>42.366969373060478</v>
      </c>
      <c r="DR35">
        <f t="shared" si="49"/>
        <v>16.916884892876652</v>
      </c>
      <c r="DS35">
        <f t="shared" ref="DS35:DS54" si="90">CW35-DR35</f>
        <v>107.26585749088869</v>
      </c>
      <c r="DT35">
        <f t="shared" si="61"/>
        <v>0.13622573127430168</v>
      </c>
      <c r="DV35" s="1">
        <v>2824</v>
      </c>
      <c r="DW35" s="1">
        <v>632.63909999999998</v>
      </c>
      <c r="DX35" s="1">
        <v>6200</v>
      </c>
      <c r="DY35" s="1">
        <v>585.3664</v>
      </c>
      <c r="EA35" s="1">
        <v>14844</v>
      </c>
      <c r="EB35" s="1">
        <v>15191</v>
      </c>
      <c r="ED35">
        <f t="shared" si="50"/>
        <v>1.4169095994528089</v>
      </c>
      <c r="EE35">
        <f t="shared" si="51"/>
        <v>2.8783320945292088</v>
      </c>
      <c r="EG35" s="1">
        <v>355891</v>
      </c>
      <c r="EH35" s="1">
        <v>279066</v>
      </c>
      <c r="EI35" s="1">
        <v>176113</v>
      </c>
      <c r="EJ35" s="1">
        <v>116021</v>
      </c>
      <c r="EL35">
        <f t="shared" si="62"/>
        <v>23.521075709192395</v>
      </c>
      <c r="EM35">
        <f t="shared" si="63"/>
        <v>18.443659754985333</v>
      </c>
      <c r="EN35">
        <f t="shared" si="64"/>
        <v>11.639426696300271</v>
      </c>
      <c r="EO35">
        <f t="shared" si="65"/>
        <v>7.6679059736161088</v>
      </c>
      <c r="EQ35" s="1">
        <v>33625</v>
      </c>
      <c r="ER35" s="1">
        <v>52712</v>
      </c>
      <c r="ES35" s="1">
        <v>222</v>
      </c>
      <c r="ET35" s="1">
        <v>627.8202</v>
      </c>
      <c r="EU35" s="1">
        <v>89</v>
      </c>
      <c r="EV35" s="1">
        <v>746.93399999999997</v>
      </c>
      <c r="EX35" s="1">
        <v>0.28588140000000001</v>
      </c>
      <c r="EY35" s="1">
        <v>0.21517320000000001</v>
      </c>
      <c r="EZ35" s="1">
        <v>0.68857409999999997</v>
      </c>
      <c r="FA35" s="1">
        <v>0.52246930000000003</v>
      </c>
      <c r="FB35" s="1">
        <v>5.4667199999999999E-2</v>
      </c>
      <c r="FC35" s="1">
        <v>1.58558E-2</v>
      </c>
      <c r="FF35">
        <v>9538</v>
      </c>
      <c r="FG35">
        <v>20369</v>
      </c>
      <c r="FI35">
        <f t="shared" si="52"/>
        <v>2.3275319773537428E-2</v>
      </c>
      <c r="FJ35">
        <f t="shared" si="53"/>
        <v>4.3693848495262406E-3</v>
      </c>
    </row>
    <row r="36" spans="1:166" x14ac:dyDescent="0.25">
      <c r="A36">
        <v>2052</v>
      </c>
      <c r="B36" s="1">
        <v>14773</v>
      </c>
      <c r="C36" s="1">
        <v>15442</v>
      </c>
      <c r="D36" s="1">
        <v>33687</v>
      </c>
      <c r="E36" s="1">
        <v>53715</v>
      </c>
      <c r="F36" s="1">
        <v>4701</v>
      </c>
      <c r="G36" s="1">
        <v>4655</v>
      </c>
      <c r="H36" s="1">
        <v>35531</v>
      </c>
      <c r="I36" s="1">
        <v>56782</v>
      </c>
      <c r="J36" s="1">
        <v>31514</v>
      </c>
      <c r="K36" s="1">
        <v>52193</v>
      </c>
      <c r="L36" s="1">
        <v>1138819</v>
      </c>
      <c r="P36">
        <v>2052</v>
      </c>
      <c r="Q36">
        <f t="shared" si="72"/>
        <v>976.35751241784499</v>
      </c>
      <c r="R36">
        <f t="shared" si="73"/>
        <v>1020.5721726633968</v>
      </c>
      <c r="S36">
        <f t="shared" si="74"/>
        <v>2226.3965017816249</v>
      </c>
      <c r="T36">
        <f t="shared" si="75"/>
        <v>3550.0605008816451</v>
      </c>
      <c r="U36">
        <f t="shared" si="23"/>
        <v>7773.3866877445125</v>
      </c>
      <c r="W36">
        <f t="shared" si="24"/>
        <v>2082.781469324847</v>
      </c>
      <c r="X36">
        <f t="shared" si="25"/>
        <v>3449.4704965561891</v>
      </c>
      <c r="Z36">
        <f t="shared" si="26"/>
        <v>143.61503245677795</v>
      </c>
      <c r="AA36">
        <f t="shared" si="27"/>
        <v>100.59000432545599</v>
      </c>
      <c r="AB36">
        <f t="shared" si="28"/>
        <v>6.450559563036197E-2</v>
      </c>
      <c r="AC36">
        <f t="shared" si="29"/>
        <v>2.8334729591361841E-2</v>
      </c>
      <c r="AE36" s="1">
        <v>74322</v>
      </c>
      <c r="AF36" s="1">
        <v>4223</v>
      </c>
      <c r="AG36" s="1">
        <v>6408</v>
      </c>
      <c r="AH36" s="1">
        <v>2449</v>
      </c>
      <c r="AI36" s="1">
        <v>78565</v>
      </c>
      <c r="AJ36" s="1">
        <v>4426</v>
      </c>
      <c r="AK36" s="1">
        <v>6779</v>
      </c>
      <c r="AL36" s="1">
        <v>2543</v>
      </c>
      <c r="AM36" s="1">
        <v>71239</v>
      </c>
      <c r="AN36" s="1">
        <v>4032</v>
      </c>
      <c r="AO36" s="1">
        <v>6108</v>
      </c>
      <c r="AP36" s="1">
        <v>2328</v>
      </c>
      <c r="AR36" s="1">
        <v>14.81316</v>
      </c>
      <c r="AS36" s="1">
        <v>14.927350000000001</v>
      </c>
      <c r="AT36" s="1">
        <v>15.561</v>
      </c>
      <c r="AU36" s="1">
        <v>16.789370000000002</v>
      </c>
      <c r="AW36">
        <f t="shared" si="54"/>
        <v>3083</v>
      </c>
      <c r="AX36">
        <f t="shared" si="30"/>
        <v>191</v>
      </c>
      <c r="AY36">
        <f t="shared" si="31"/>
        <v>300</v>
      </c>
      <c r="AZ36">
        <f t="shared" si="32"/>
        <v>121</v>
      </c>
      <c r="BB36">
        <f t="shared" si="55"/>
        <v>4.1481660881031189E-2</v>
      </c>
      <c r="BC36">
        <f t="shared" si="69"/>
        <v>4.522851053753256E-2</v>
      </c>
      <c r="BD36">
        <f t="shared" si="70"/>
        <v>4.6816479400749067E-2</v>
      </c>
      <c r="BE36">
        <f t="shared" si="71"/>
        <v>4.9407921600653326E-2</v>
      </c>
      <c r="BF36">
        <f t="shared" si="33"/>
        <v>4.2275920459486055E-2</v>
      </c>
      <c r="BH36">
        <f t="shared" si="34"/>
        <v>4013.3698853870274</v>
      </c>
      <c r="BI36">
        <f t="shared" si="34"/>
        <v>227.8381703442997</v>
      </c>
      <c r="BJ36">
        <f t="shared" si="34"/>
        <v>363.77721653905587</v>
      </c>
      <c r="BK36">
        <f t="shared" si="34"/>
        <v>147.23569789864695</v>
      </c>
      <c r="BL36">
        <f t="shared" si="35"/>
        <v>4752.2209701690308</v>
      </c>
      <c r="BN36">
        <f t="shared" si="76"/>
        <v>310.69225383309339</v>
      </c>
      <c r="BO36">
        <f t="shared" si="77"/>
        <v>307.65208287450537</v>
      </c>
      <c r="BP36">
        <f t="shared" si="78"/>
        <v>2348.267702817197</v>
      </c>
      <c r="BQ36">
        <f t="shared" si="79"/>
        <v>3752.7605950118509</v>
      </c>
      <c r="BR36">
        <f t="shared" si="36"/>
        <v>6719.3726345366467</v>
      </c>
      <c r="BT36" s="1">
        <v>58.832380000000001</v>
      </c>
      <c r="BU36" s="1">
        <v>51.620710000000003</v>
      </c>
      <c r="BV36" s="1">
        <v>15.67952</v>
      </c>
      <c r="BW36" s="1">
        <v>14.45773</v>
      </c>
      <c r="BY36">
        <f t="shared" si="37"/>
        <v>953.75983164162403</v>
      </c>
      <c r="BZ36">
        <f t="shared" si="38"/>
        <v>828.65931740549081</v>
      </c>
      <c r="CA36">
        <f t="shared" si="39"/>
        <v>1921.1998896949669</v>
      </c>
      <c r="CB36">
        <f t="shared" si="40"/>
        <v>2831.0214134973398</v>
      </c>
      <c r="CC36">
        <f t="shared" si="41"/>
        <v>6534.6404522394223</v>
      </c>
      <c r="CD36" s="4">
        <f t="shared" si="42"/>
        <v>3.3302327574347146E-4</v>
      </c>
      <c r="CF36">
        <f t="shared" si="80"/>
        <v>117.49647801376742</v>
      </c>
      <c r="CG36">
        <f t="shared" si="81"/>
        <v>75.88345939457848</v>
      </c>
      <c r="CI36">
        <v>1.7446770687416659</v>
      </c>
      <c r="CJ36">
        <v>3.8344999999999914</v>
      </c>
      <c r="CK36">
        <v>2</v>
      </c>
      <c r="CL36">
        <f t="shared" si="68"/>
        <v>19.438720167797264</v>
      </c>
      <c r="CM36">
        <f t="shared" si="66"/>
        <v>21.00820472297686</v>
      </c>
      <c r="CN36">
        <f t="shared" si="67"/>
        <v>4760252.6136755757</v>
      </c>
      <c r="CS36">
        <f t="shared" si="59"/>
        <v>18.53987047456696</v>
      </c>
      <c r="CT36">
        <f t="shared" si="44"/>
        <v>16.108076585483229</v>
      </c>
      <c r="CU36">
        <f t="shared" si="45"/>
        <v>37.345667042183436</v>
      </c>
      <c r="CV36">
        <f t="shared" si="46"/>
        <v>55.031433046016659</v>
      </c>
      <c r="CW36">
        <f t="shared" si="47"/>
        <v>127.02504714825028</v>
      </c>
      <c r="CX36">
        <f t="shared" si="60"/>
        <v>2.668451812479954E-2</v>
      </c>
      <c r="CZ36" s="1">
        <v>0</v>
      </c>
      <c r="DA36" s="1">
        <v>0</v>
      </c>
      <c r="DB36" s="1">
        <v>10665</v>
      </c>
      <c r="DC36" s="1">
        <v>22650</v>
      </c>
      <c r="DE36" s="1">
        <v>7.8170700000000002</v>
      </c>
      <c r="DF36" s="1">
        <v>7.611548</v>
      </c>
      <c r="DH36">
        <f t="shared" si="82"/>
        <v>704.85702768133194</v>
      </c>
      <c r="DI36">
        <f t="shared" si="83"/>
        <v>1496.9537437395375</v>
      </c>
      <c r="DK36">
        <f t="shared" si="84"/>
        <v>287.49958342055947</v>
      </c>
      <c r="DL36">
        <f t="shared" si="85"/>
        <v>594.52970127442541</v>
      </c>
      <c r="DM36">
        <f t="shared" si="48"/>
        <v>0.13497747751258654</v>
      </c>
      <c r="DN36">
        <f t="shared" si="86"/>
        <v>5.5886239504705406</v>
      </c>
      <c r="DO36">
        <f t="shared" si="87"/>
        <v>31.757043091712895</v>
      </c>
      <c r="DP36">
        <f t="shared" si="88"/>
        <v>11.556896494517654</v>
      </c>
      <c r="DQ36">
        <f t="shared" si="89"/>
        <v>43.474536551499007</v>
      </c>
      <c r="DR36">
        <f t="shared" si="49"/>
        <v>17.145520444988193</v>
      </c>
      <c r="DS36">
        <f t="shared" si="90"/>
        <v>109.87952670326209</v>
      </c>
      <c r="DT36">
        <f t="shared" si="61"/>
        <v>0.13497747751258651</v>
      </c>
      <c r="DV36" s="1">
        <v>2759</v>
      </c>
      <c r="DW36" s="1">
        <v>627.63459999999998</v>
      </c>
      <c r="DX36" s="1">
        <v>6400</v>
      </c>
      <c r="DY36" s="1">
        <v>586.96090000000004</v>
      </c>
      <c r="EA36" s="1">
        <v>14763</v>
      </c>
      <c r="EB36" s="1">
        <v>15442</v>
      </c>
      <c r="ED36">
        <f t="shared" si="50"/>
        <v>1.3733460986205661</v>
      </c>
      <c r="EE36">
        <f t="shared" si="51"/>
        <v>2.9792748221329068</v>
      </c>
      <c r="EG36" s="1">
        <v>354819</v>
      </c>
      <c r="EH36" s="1">
        <v>279869</v>
      </c>
      <c r="EI36" s="1">
        <v>177370</v>
      </c>
      <c r="EJ36" s="1">
        <v>117493</v>
      </c>
      <c r="EL36">
        <f t="shared" si="62"/>
        <v>23.450226507722689</v>
      </c>
      <c r="EM36">
        <f t="shared" si="63"/>
        <v>18.496730565414595</v>
      </c>
      <c r="EN36">
        <f t="shared" si="64"/>
        <v>11.72250267227734</v>
      </c>
      <c r="EO36">
        <f t="shared" si="65"/>
        <v>7.7651914442909264</v>
      </c>
      <c r="EQ36" s="1">
        <v>33687</v>
      </c>
      <c r="ER36" s="1">
        <v>53715</v>
      </c>
      <c r="ES36" s="1">
        <v>222</v>
      </c>
      <c r="ET36" s="1">
        <v>656.80780000000004</v>
      </c>
      <c r="EU36" s="1">
        <v>110</v>
      </c>
      <c r="EV36" s="1">
        <v>702.91240000000005</v>
      </c>
      <c r="EX36" s="1">
        <v>0.28606740000000003</v>
      </c>
      <c r="EY36" s="1">
        <v>0.21733540000000001</v>
      </c>
      <c r="EZ36" s="1">
        <v>0.69526790000000005</v>
      </c>
      <c r="FA36" s="1">
        <v>0.53027360000000001</v>
      </c>
      <c r="FB36" s="1">
        <v>5.5432099999999998E-2</v>
      </c>
      <c r="FC36" s="1">
        <v>1.4755600000000001E-2</v>
      </c>
      <c r="FF36">
        <v>9507</v>
      </c>
      <c r="FG36">
        <v>20660</v>
      </c>
      <c r="FI36">
        <f t="shared" si="52"/>
        <v>2.335121489428842E-2</v>
      </c>
      <c r="FJ36">
        <f t="shared" si="53"/>
        <v>5.324298160696999E-3</v>
      </c>
    </row>
    <row r="37" spans="1:166" x14ac:dyDescent="0.25">
      <c r="A37">
        <v>2053</v>
      </c>
      <c r="B37" s="1">
        <v>14795</v>
      </c>
      <c r="C37" s="1">
        <v>15328</v>
      </c>
      <c r="D37" s="1">
        <v>33809</v>
      </c>
      <c r="E37" s="1">
        <v>54238</v>
      </c>
      <c r="F37" s="1">
        <v>4696</v>
      </c>
      <c r="G37" s="1">
        <v>4662</v>
      </c>
      <c r="H37" s="1">
        <v>35673</v>
      </c>
      <c r="I37" s="1">
        <v>57369</v>
      </c>
      <c r="J37" s="1">
        <v>31636</v>
      </c>
      <c r="K37" s="1">
        <v>52742</v>
      </c>
      <c r="L37" s="1">
        <v>1142337</v>
      </c>
      <c r="P37">
        <v>2053</v>
      </c>
      <c r="Q37">
        <f t="shared" si="72"/>
        <v>977.8115072241261</v>
      </c>
      <c r="R37">
        <f t="shared" si="73"/>
        <v>1013.0378359399396</v>
      </c>
      <c r="S37">
        <f t="shared" si="74"/>
        <v>2234.4595638891847</v>
      </c>
      <c r="T37">
        <f t="shared" si="75"/>
        <v>3584.6259228673307</v>
      </c>
      <c r="U37">
        <f t="shared" si="23"/>
        <v>7809.9348299205813</v>
      </c>
      <c r="W37">
        <f t="shared" si="24"/>
        <v>2090.8445314324067</v>
      </c>
      <c r="X37">
        <f t="shared" si="25"/>
        <v>3485.7542760402071</v>
      </c>
      <c r="Z37">
        <f t="shared" si="26"/>
        <v>143.61503245677795</v>
      </c>
      <c r="AA37">
        <f t="shared" si="27"/>
        <v>98.871646827123641</v>
      </c>
      <c r="AB37">
        <f t="shared" si="28"/>
        <v>6.427282676210487E-2</v>
      </c>
      <c r="AC37">
        <f t="shared" si="29"/>
        <v>2.7582137984438981E-2</v>
      </c>
      <c r="AE37" s="1">
        <v>74812</v>
      </c>
      <c r="AF37" s="1">
        <v>4287</v>
      </c>
      <c r="AG37" s="1">
        <v>6468</v>
      </c>
      <c r="AH37" s="1">
        <v>2480</v>
      </c>
      <c r="AI37" s="1">
        <v>79169</v>
      </c>
      <c r="AJ37" s="1">
        <v>4465</v>
      </c>
      <c r="AK37" s="1">
        <v>6835</v>
      </c>
      <c r="AL37" s="1">
        <v>2573</v>
      </c>
      <c r="AM37" s="1">
        <v>71785</v>
      </c>
      <c r="AN37" s="1">
        <v>4086</v>
      </c>
      <c r="AO37" s="1">
        <v>6142</v>
      </c>
      <c r="AP37" s="1">
        <v>2365</v>
      </c>
      <c r="AR37" s="1">
        <v>14.756349999999999</v>
      </c>
      <c r="AS37" s="1">
        <v>14.95734</v>
      </c>
      <c r="AT37" s="1">
        <v>15.87435</v>
      </c>
      <c r="AU37" s="1">
        <v>16.168130000000001</v>
      </c>
      <c r="AW37">
        <f t="shared" si="54"/>
        <v>3027</v>
      </c>
      <c r="AX37">
        <f t="shared" si="30"/>
        <v>201</v>
      </c>
      <c r="AY37">
        <f t="shared" si="31"/>
        <v>326</v>
      </c>
      <c r="AZ37">
        <f t="shared" si="32"/>
        <v>115</v>
      </c>
      <c r="BB37">
        <f t="shared" si="55"/>
        <v>4.0461423301074696E-2</v>
      </c>
      <c r="BC37">
        <f t="shared" si="69"/>
        <v>4.6885934219734082E-2</v>
      </c>
      <c r="BD37">
        <f t="shared" si="70"/>
        <v>5.0401978973407542E-2</v>
      </c>
      <c r="BE37">
        <f t="shared" si="71"/>
        <v>4.6370967741935484E-2</v>
      </c>
      <c r="BF37">
        <f t="shared" si="33"/>
        <v>4.1670925755562367E-2</v>
      </c>
      <c r="BH37">
        <f t="shared" si="34"/>
        <v>4028.714260496818</v>
      </c>
      <c r="BI37">
        <f t="shared" si="34"/>
        <v>230.30755673974954</v>
      </c>
      <c r="BJ37">
        <f t="shared" si="34"/>
        <v>374.16816093685298</v>
      </c>
      <c r="BK37">
        <f t="shared" si="34"/>
        <v>143.46036704937126</v>
      </c>
      <c r="BL37">
        <f t="shared" si="35"/>
        <v>4776.6503452227926</v>
      </c>
      <c r="BN37">
        <f t="shared" si="76"/>
        <v>310.36180046802951</v>
      </c>
      <c r="BO37">
        <f t="shared" si="77"/>
        <v>308.11471758559486</v>
      </c>
      <c r="BP37">
        <f t="shared" si="78"/>
        <v>2357.652578385012</v>
      </c>
      <c r="BQ37">
        <f t="shared" si="79"/>
        <v>3791.5558200703545</v>
      </c>
      <c r="BR37">
        <f t="shared" si="36"/>
        <v>6767.6849165089907</v>
      </c>
      <c r="BT37" s="1">
        <v>57.768929999999997</v>
      </c>
      <c r="BU37" s="1">
        <v>48.669060000000002</v>
      </c>
      <c r="BV37" s="1">
        <v>15.536960000000001</v>
      </c>
      <c r="BW37" s="1">
        <v>14.48311</v>
      </c>
      <c r="BY37">
        <f t="shared" si="37"/>
        <v>935.52364974845693</v>
      </c>
      <c r="BZ37">
        <f t="shared" si="38"/>
        <v>782.45178650640582</v>
      </c>
      <c r="CA37">
        <f t="shared" si="39"/>
        <v>1911.3404038582455</v>
      </c>
      <c r="CB37">
        <f t="shared" si="40"/>
        <v>2865.3090264040425</v>
      </c>
      <c r="CC37">
        <f t="shared" si="41"/>
        <v>6494.6248665171515</v>
      </c>
      <c r="CD37" s="4">
        <f t="shared" si="42"/>
        <v>-9.1496050481509883E-4</v>
      </c>
      <c r="CF37">
        <f t="shared" si="80"/>
        <v>116.42818651596374</v>
      </c>
      <c r="CG37">
        <f t="shared" si="81"/>
        <v>74.718093456404176</v>
      </c>
      <c r="CI37">
        <v>1.732297188951577</v>
      </c>
      <c r="CJ37">
        <v>3.8344999999999914</v>
      </c>
      <c r="CK37">
        <v>2</v>
      </c>
      <c r="CL37">
        <f t="shared" si="68"/>
        <v>19.788331267285731</v>
      </c>
      <c r="CM37">
        <f t="shared" si="66"/>
        <v>21.386043463803336</v>
      </c>
      <c r="CN37">
        <f t="shared" si="67"/>
        <v>4843303.6494405493</v>
      </c>
      <c r="CS37">
        <f t="shared" si="59"/>
        <v>18.512451889602655</v>
      </c>
      <c r="CT37">
        <f t="shared" si="44"/>
        <v>15.483415152068289</v>
      </c>
      <c r="CU37">
        <f t="shared" si="45"/>
        <v>37.822237076094659</v>
      </c>
      <c r="CV37">
        <f t="shared" si="46"/>
        <v>56.69968419762715</v>
      </c>
      <c r="CW37">
        <f t="shared" si="47"/>
        <v>128.51778831539275</v>
      </c>
      <c r="CX37">
        <f t="shared" si="60"/>
        <v>2.6535149893035893E-2</v>
      </c>
      <c r="CZ37" s="1">
        <v>0</v>
      </c>
      <c r="DA37" s="1">
        <v>0</v>
      </c>
      <c r="DB37" s="1">
        <v>10723</v>
      </c>
      <c r="DC37" s="1">
        <v>23087</v>
      </c>
      <c r="DE37" s="1">
        <v>7.664015</v>
      </c>
      <c r="DF37" s="1">
        <v>7.5384789999999997</v>
      </c>
      <c r="DH37">
        <f t="shared" si="82"/>
        <v>708.69028671607327</v>
      </c>
      <c r="DI37">
        <f t="shared" si="83"/>
        <v>1525.8353678461237</v>
      </c>
      <c r="DK37">
        <f t="shared" si="84"/>
        <v>283.40337053919018</v>
      </c>
      <c r="DL37">
        <f t="shared" si="85"/>
        <v>600.18286356097417</v>
      </c>
      <c r="DM37">
        <f t="shared" si="48"/>
        <v>0.13604884843395149</v>
      </c>
      <c r="DN37">
        <f t="shared" si="86"/>
        <v>5.6080797784948206</v>
      </c>
      <c r="DO37">
        <f t="shared" si="87"/>
        <v>32.21415729759984</v>
      </c>
      <c r="DP37">
        <f t="shared" si="88"/>
        <v>11.876617325092708</v>
      </c>
      <c r="DQ37">
        <f t="shared" si="89"/>
        <v>44.82306687253444</v>
      </c>
      <c r="DR37">
        <f t="shared" si="49"/>
        <v>17.484697103587528</v>
      </c>
      <c r="DS37">
        <f t="shared" si="90"/>
        <v>111.03309121180521</v>
      </c>
      <c r="DT37">
        <f t="shared" si="61"/>
        <v>0.13604884843395149</v>
      </c>
      <c r="DV37" s="1">
        <v>2701</v>
      </c>
      <c r="DW37" s="1">
        <v>628.32449999999994</v>
      </c>
      <c r="DX37" s="1">
        <v>6352</v>
      </c>
      <c r="DY37" s="1">
        <v>576.41959999999995</v>
      </c>
      <c r="EA37" s="1">
        <v>14783</v>
      </c>
      <c r="EB37" s="1">
        <v>15328</v>
      </c>
      <c r="ED37">
        <f t="shared" si="50"/>
        <v>1.3459533227125273</v>
      </c>
      <c r="EE37">
        <f t="shared" si="51"/>
        <v>2.9038264018172959</v>
      </c>
      <c r="EG37" s="1">
        <v>354204</v>
      </c>
      <c r="EH37" s="1">
        <v>280618</v>
      </c>
      <c r="EI37" s="1">
        <v>179476</v>
      </c>
      <c r="EJ37" s="1">
        <v>118456</v>
      </c>
      <c r="EL37">
        <f t="shared" si="62"/>
        <v>23.409580743819831</v>
      </c>
      <c r="EM37">
        <f t="shared" si="63"/>
        <v>18.546232479501175</v>
      </c>
      <c r="EN37">
        <f t="shared" si="64"/>
        <v>11.861689629642264</v>
      </c>
      <c r="EO37">
        <f t="shared" si="65"/>
        <v>7.8288367624022364</v>
      </c>
      <c r="EQ37" s="1">
        <v>33809</v>
      </c>
      <c r="ER37" s="1">
        <v>54238</v>
      </c>
      <c r="ES37" s="1">
        <v>219</v>
      </c>
      <c r="ET37" s="1">
        <v>608.43269999999995</v>
      </c>
      <c r="EU37" s="1">
        <v>101</v>
      </c>
      <c r="EV37" s="1">
        <v>662.17449999999997</v>
      </c>
      <c r="EX37" s="1">
        <v>0.28643649999999998</v>
      </c>
      <c r="EY37" s="1">
        <v>0.2176582</v>
      </c>
      <c r="EZ37" s="1">
        <v>0.69964329999999997</v>
      </c>
      <c r="FA37" s="1">
        <v>0.53141590000000005</v>
      </c>
      <c r="FB37" s="1">
        <v>5.5943800000000002E-2</v>
      </c>
      <c r="FC37" s="1">
        <v>1.49178E-2</v>
      </c>
      <c r="FF37">
        <v>9504</v>
      </c>
      <c r="FG37">
        <v>21027</v>
      </c>
      <c r="FI37">
        <f t="shared" si="52"/>
        <v>2.3042929292929292E-2</v>
      </c>
      <c r="FJ37">
        <f t="shared" si="53"/>
        <v>4.8033480762828748E-3</v>
      </c>
    </row>
    <row r="38" spans="1:166" x14ac:dyDescent="0.25">
      <c r="A38">
        <v>2054</v>
      </c>
      <c r="B38" s="1">
        <v>14778</v>
      </c>
      <c r="C38" s="1">
        <v>15474</v>
      </c>
      <c r="D38" s="1">
        <v>34322</v>
      </c>
      <c r="E38" s="1">
        <v>54795</v>
      </c>
      <c r="F38" s="1">
        <v>4706</v>
      </c>
      <c r="G38" s="1">
        <v>4749</v>
      </c>
      <c r="H38" s="1">
        <v>36165</v>
      </c>
      <c r="I38" s="1">
        <v>57827</v>
      </c>
      <c r="J38" s="1">
        <v>32104</v>
      </c>
      <c r="K38" s="1">
        <v>53287</v>
      </c>
      <c r="L38" s="1">
        <v>1144785</v>
      </c>
      <c r="P38">
        <v>2054</v>
      </c>
      <c r="Q38">
        <f t="shared" si="72"/>
        <v>976.6879657829088</v>
      </c>
      <c r="R38">
        <f t="shared" si="73"/>
        <v>1022.6870741998058</v>
      </c>
      <c r="S38">
        <f t="shared" si="74"/>
        <v>2268.3640791447419</v>
      </c>
      <c r="T38">
        <f t="shared" si="75"/>
        <v>3621.4384277354507</v>
      </c>
      <c r="U38">
        <f t="shared" si="23"/>
        <v>7889.1775468629075</v>
      </c>
      <c r="W38">
        <f t="shared" si="24"/>
        <v>2121.7749664023891</v>
      </c>
      <c r="X38">
        <f t="shared" si="25"/>
        <v>3521.7736928321738</v>
      </c>
      <c r="Z38">
        <f t="shared" si="26"/>
        <v>146.58911274235288</v>
      </c>
      <c r="AA38">
        <f t="shared" si="27"/>
        <v>99.664734903276894</v>
      </c>
      <c r="AB38">
        <f t="shared" si="28"/>
        <v>6.462327370199869E-2</v>
      </c>
      <c r="AC38">
        <f t="shared" si="29"/>
        <v>2.7520759193357048E-2</v>
      </c>
      <c r="AE38" s="1">
        <v>75778</v>
      </c>
      <c r="AF38" s="1">
        <v>4296</v>
      </c>
      <c r="AG38" s="1">
        <v>6548</v>
      </c>
      <c r="AH38" s="1">
        <v>2495</v>
      </c>
      <c r="AI38" s="1">
        <v>80004</v>
      </c>
      <c r="AJ38" s="1">
        <v>4485</v>
      </c>
      <c r="AK38" s="1">
        <v>6897</v>
      </c>
      <c r="AL38" s="1">
        <v>2606</v>
      </c>
      <c r="AM38" s="1">
        <v>72655</v>
      </c>
      <c r="AN38" s="1">
        <v>4110</v>
      </c>
      <c r="AO38" s="1">
        <v>6238</v>
      </c>
      <c r="AP38" s="1">
        <v>2388</v>
      </c>
      <c r="AR38" s="1">
        <v>14.710240000000001</v>
      </c>
      <c r="AS38" s="1">
        <v>14.648720000000001</v>
      </c>
      <c r="AT38" s="1">
        <v>15.51253</v>
      </c>
      <c r="AU38" s="1">
        <v>16.40297</v>
      </c>
      <c r="AW38">
        <f t="shared" si="54"/>
        <v>3123</v>
      </c>
      <c r="AX38">
        <f t="shared" si="30"/>
        <v>186</v>
      </c>
      <c r="AY38">
        <f t="shared" si="31"/>
        <v>310</v>
      </c>
      <c r="AZ38">
        <f t="shared" si="32"/>
        <v>107</v>
      </c>
      <c r="BB38">
        <f t="shared" si="55"/>
        <v>4.1212489112935152E-2</v>
      </c>
      <c r="BC38">
        <f t="shared" si="69"/>
        <v>4.3296089385474863E-2</v>
      </c>
      <c r="BD38">
        <f t="shared" si="70"/>
        <v>4.7342700061087352E-2</v>
      </c>
      <c r="BE38">
        <f t="shared" si="71"/>
        <v>4.2885771543086169E-2</v>
      </c>
      <c r="BF38">
        <f t="shared" si="33"/>
        <v>4.1810204562541378E-2</v>
      </c>
      <c r="BH38">
        <f t="shared" si="34"/>
        <v>4058.4838165020974</v>
      </c>
      <c r="BI38">
        <f t="shared" si="34"/>
        <v>226.56586796608715</v>
      </c>
      <c r="BJ38">
        <f t="shared" si="34"/>
        <v>368.95654548890241</v>
      </c>
      <c r="BK38">
        <f t="shared" si="34"/>
        <v>147.41078568845714</v>
      </c>
      <c r="BL38">
        <f t="shared" si="35"/>
        <v>4801.4170156455448</v>
      </c>
      <c r="BN38">
        <f t="shared" si="76"/>
        <v>311.02270719815732</v>
      </c>
      <c r="BO38">
        <f t="shared" si="77"/>
        <v>313.86460613770703</v>
      </c>
      <c r="BP38">
        <f t="shared" si="78"/>
        <v>2390.1691895073013</v>
      </c>
      <c r="BQ38">
        <f t="shared" si="79"/>
        <v>3821.8253483102094</v>
      </c>
      <c r="BR38">
        <f t="shared" si="36"/>
        <v>6836.8818511533755</v>
      </c>
      <c r="BT38" s="1">
        <v>56.969859999999997</v>
      </c>
      <c r="BU38" s="1">
        <v>48.785060000000001</v>
      </c>
      <c r="BV38" s="1">
        <v>15.54918</v>
      </c>
      <c r="BW38" s="1">
        <v>14.35277</v>
      </c>
      <c r="BY38">
        <f t="shared" si="37"/>
        <v>924.54793733928295</v>
      </c>
      <c r="BZ38">
        <f t="shared" si="38"/>
        <v>798.95325790738343</v>
      </c>
      <c r="CA38">
        <f t="shared" si="39"/>
        <v>1939.225527492453</v>
      </c>
      <c r="CB38">
        <f t="shared" si="40"/>
        <v>2862.1918885259038</v>
      </c>
      <c r="CC38">
        <f t="shared" si="41"/>
        <v>6524.9186112650232</v>
      </c>
      <c r="CD38" s="4">
        <f t="shared" si="42"/>
        <v>4.0037281178229023E-4</v>
      </c>
      <c r="CF38">
        <f t="shared" si="80"/>
        <v>118.93273109299763</v>
      </c>
      <c r="CG38">
        <f t="shared" si="81"/>
        <v>74.639621074879557</v>
      </c>
      <c r="CI38">
        <v>1.7152239211331022</v>
      </c>
      <c r="CJ38">
        <v>3.8344999999999914</v>
      </c>
      <c r="CK38">
        <v>2</v>
      </c>
      <c r="CL38">
        <f t="shared" si="68"/>
        <v>20.144230225225293</v>
      </c>
      <c r="CM38">
        <f t="shared" si="66"/>
        <v>21.770677745512621</v>
      </c>
      <c r="CN38">
        <f t="shared" si="67"/>
        <v>4927204.0624121977</v>
      </c>
      <c r="CS38">
        <f t="shared" si="59"/>
        <v>18.624306504019685</v>
      </c>
      <c r="CT38">
        <f t="shared" si="44"/>
        <v>16.094298366480132</v>
      </c>
      <c r="CU38">
        <f t="shared" si="45"/>
        <v>39.064205484441935</v>
      </c>
      <c r="CV38">
        <f t="shared" si="46"/>
        <v>57.656652351238172</v>
      </c>
      <c r="CW38">
        <f t="shared" si="47"/>
        <v>131.43946270617991</v>
      </c>
      <c r="CX38">
        <f t="shared" si="60"/>
        <v>2.6676277467150702E-2</v>
      </c>
      <c r="CZ38" s="1">
        <v>0</v>
      </c>
      <c r="DA38" s="1">
        <v>0</v>
      </c>
      <c r="DB38" s="1">
        <v>11041</v>
      </c>
      <c r="DC38" s="1">
        <v>23579</v>
      </c>
      <c r="DE38" s="1">
        <v>7.5368620000000002</v>
      </c>
      <c r="DF38" s="1">
        <v>7.6431440000000004</v>
      </c>
      <c r="DH38">
        <f t="shared" si="82"/>
        <v>729.70712073413847</v>
      </c>
      <c r="DI38">
        <f t="shared" si="83"/>
        <v>1558.3519789684131</v>
      </c>
      <c r="DK38">
        <f t="shared" si="84"/>
        <v>286.96658682784204</v>
      </c>
      <c r="DL38">
        <f t="shared" si="85"/>
        <v>621.48375829896963</v>
      </c>
      <c r="DM38">
        <f t="shared" si="48"/>
        <v>0.13922784317315573</v>
      </c>
      <c r="DN38">
        <f t="shared" si="86"/>
        <v>5.7807209920071552</v>
      </c>
      <c r="DO38">
        <f t="shared" si="87"/>
        <v>33.283484492434781</v>
      </c>
      <c r="DP38">
        <f t="shared" si="88"/>
        <v>12.519311908412714</v>
      </c>
      <c r="DQ38">
        <f t="shared" si="89"/>
        <v>45.137340442825462</v>
      </c>
      <c r="DR38">
        <f t="shared" si="49"/>
        <v>18.300032900419868</v>
      </c>
      <c r="DS38">
        <f t="shared" si="90"/>
        <v>113.13942980576005</v>
      </c>
      <c r="DT38">
        <f t="shared" si="61"/>
        <v>0.13922784317315573</v>
      </c>
      <c r="DV38" s="1">
        <v>2738</v>
      </c>
      <c r="DW38" s="1">
        <v>653.30319999999995</v>
      </c>
      <c r="DX38" s="1">
        <v>6381</v>
      </c>
      <c r="DY38" s="1">
        <v>582.11059999999998</v>
      </c>
      <c r="EA38" s="1">
        <v>14759</v>
      </c>
      <c r="EB38" s="1">
        <v>15474</v>
      </c>
      <c r="ED38">
        <f t="shared" si="50"/>
        <v>1.4186316658539657</v>
      </c>
      <c r="EE38">
        <f t="shared" si="51"/>
        <v>2.945884210978611</v>
      </c>
      <c r="EG38" s="1">
        <v>353247</v>
      </c>
      <c r="EH38" s="1">
        <v>281378</v>
      </c>
      <c r="EI38" s="1">
        <v>182016</v>
      </c>
      <c r="EJ38" s="1">
        <v>119051</v>
      </c>
      <c r="EL38">
        <f t="shared" si="62"/>
        <v>23.346331969746597</v>
      </c>
      <c r="EM38">
        <f t="shared" si="63"/>
        <v>18.596461390990886</v>
      </c>
      <c r="EN38">
        <f t="shared" si="64"/>
        <v>12.029559939094732</v>
      </c>
      <c r="EO38">
        <f t="shared" si="65"/>
        <v>7.8681607128448423</v>
      </c>
      <c r="EQ38" s="1">
        <v>34322</v>
      </c>
      <c r="ER38" s="1">
        <v>54795</v>
      </c>
      <c r="ES38" s="1">
        <v>192</v>
      </c>
      <c r="ET38" s="1">
        <v>464.68790000000001</v>
      </c>
      <c r="EU38" s="1">
        <v>101</v>
      </c>
      <c r="EV38" s="1">
        <v>610.49300000000005</v>
      </c>
      <c r="EX38" s="1">
        <v>0.28867599999999999</v>
      </c>
      <c r="EY38" s="1">
        <v>0.2169016</v>
      </c>
      <c r="EZ38" s="1">
        <v>0.7001271</v>
      </c>
      <c r="FA38" s="1">
        <v>0.53093469999999998</v>
      </c>
      <c r="FB38" s="1">
        <v>5.9824200000000001E-2</v>
      </c>
      <c r="FC38" s="1">
        <v>1.4929899999999999E-2</v>
      </c>
      <c r="FF38">
        <v>9774</v>
      </c>
      <c r="FG38">
        <v>21631</v>
      </c>
      <c r="FI38">
        <f t="shared" si="52"/>
        <v>1.9643953345610803E-2</v>
      </c>
      <c r="FJ38">
        <f t="shared" si="53"/>
        <v>4.6692247237760621E-3</v>
      </c>
    </row>
    <row r="39" spans="1:166" x14ac:dyDescent="0.25">
      <c r="A39">
        <v>2055</v>
      </c>
      <c r="B39" s="1">
        <v>14730</v>
      </c>
      <c r="C39" s="1">
        <v>15539</v>
      </c>
      <c r="D39" s="1">
        <v>35038</v>
      </c>
      <c r="E39" s="1">
        <v>54893</v>
      </c>
      <c r="F39" s="1">
        <v>4726</v>
      </c>
      <c r="G39" s="1">
        <v>4741</v>
      </c>
      <c r="H39" s="1">
        <v>36959</v>
      </c>
      <c r="I39" s="1">
        <v>58020</v>
      </c>
      <c r="J39" s="1">
        <v>32848</v>
      </c>
      <c r="K39" s="1">
        <v>53393</v>
      </c>
      <c r="L39" s="1">
        <v>1148323</v>
      </c>
      <c r="P39">
        <v>2055</v>
      </c>
      <c r="Q39">
        <f t="shared" si="72"/>
        <v>973.51561347829522</v>
      </c>
      <c r="R39">
        <f t="shared" si="73"/>
        <v>1026.9829679456368</v>
      </c>
      <c r="S39">
        <f t="shared" si="74"/>
        <v>2315.6850010218945</v>
      </c>
      <c r="T39">
        <f t="shared" si="75"/>
        <v>3627.9153136907034</v>
      </c>
      <c r="U39">
        <f t="shared" si="23"/>
        <v>7944.0988961365301</v>
      </c>
      <c r="W39">
        <f t="shared" si="24"/>
        <v>2170.9464271238994</v>
      </c>
      <c r="X39">
        <f t="shared" si="25"/>
        <v>3528.7793041715286</v>
      </c>
      <c r="Z39">
        <f t="shared" si="26"/>
        <v>144.73857389799514</v>
      </c>
      <c r="AA39">
        <f t="shared" si="27"/>
        <v>99.136009519174877</v>
      </c>
      <c r="AB39">
        <f t="shared" si="28"/>
        <v>6.2503567555225806E-2</v>
      </c>
      <c r="AC39">
        <f t="shared" si="29"/>
        <v>2.7325888546809306E-2</v>
      </c>
      <c r="AE39" s="1">
        <v>76498</v>
      </c>
      <c r="AF39" s="1">
        <v>4334</v>
      </c>
      <c r="AG39" s="1">
        <v>6625</v>
      </c>
      <c r="AH39" s="1">
        <v>2474</v>
      </c>
      <c r="AI39" s="1">
        <v>80907</v>
      </c>
      <c r="AJ39" s="1">
        <v>4520</v>
      </c>
      <c r="AK39" s="1">
        <v>6962</v>
      </c>
      <c r="AL39" s="1">
        <v>2590</v>
      </c>
      <c r="AM39" s="1">
        <v>73420</v>
      </c>
      <c r="AN39" s="1">
        <v>4143</v>
      </c>
      <c r="AO39" s="1">
        <v>6313</v>
      </c>
      <c r="AP39" s="1">
        <v>2365</v>
      </c>
      <c r="AR39" s="1">
        <v>14.712870000000001</v>
      </c>
      <c r="AS39" s="1">
        <v>14.80781</v>
      </c>
      <c r="AT39" s="1">
        <v>15.43549</v>
      </c>
      <c r="AU39" s="1">
        <v>17.234850000000002</v>
      </c>
      <c r="AW39">
        <f t="shared" si="54"/>
        <v>3078</v>
      </c>
      <c r="AX39">
        <f t="shared" si="30"/>
        <v>191</v>
      </c>
      <c r="AY39">
        <f t="shared" si="31"/>
        <v>312</v>
      </c>
      <c r="AZ39">
        <f t="shared" si="32"/>
        <v>109</v>
      </c>
      <c r="BB39">
        <f t="shared" si="55"/>
        <v>4.0236346048262699E-2</v>
      </c>
      <c r="BC39">
        <f t="shared" si="69"/>
        <v>4.4070143054914628E-2</v>
      </c>
      <c r="BD39">
        <f t="shared" si="70"/>
        <v>4.7094339622641507E-2</v>
      </c>
      <c r="BE39">
        <f t="shared" si="71"/>
        <v>4.4058205335489084E-2</v>
      </c>
      <c r="BF39">
        <f t="shared" si="33"/>
        <v>4.1031457450712211E-2</v>
      </c>
      <c r="BH39">
        <f t="shared" si="34"/>
        <v>4105.0254562715845</v>
      </c>
      <c r="BI39">
        <f t="shared" si="34"/>
        <v>230.81372349852515</v>
      </c>
      <c r="BJ39">
        <f t="shared" si="34"/>
        <v>370.58411431981284</v>
      </c>
      <c r="BK39">
        <f t="shared" si="34"/>
        <v>153.93579928363715</v>
      </c>
      <c r="BL39">
        <f t="shared" si="35"/>
        <v>4860.3590933735595</v>
      </c>
      <c r="BN39">
        <f t="shared" si="76"/>
        <v>312.34452065841299</v>
      </c>
      <c r="BO39">
        <f t="shared" si="77"/>
        <v>313.33588075360473</v>
      </c>
      <c r="BP39">
        <f t="shared" si="78"/>
        <v>2442.645183879451</v>
      </c>
      <c r="BQ39">
        <f t="shared" si="79"/>
        <v>3834.5808482016764</v>
      </c>
      <c r="BR39">
        <f t="shared" si="36"/>
        <v>6902.9064334931454</v>
      </c>
      <c r="BT39" s="1">
        <v>58.350830000000002</v>
      </c>
      <c r="BU39" s="1">
        <v>49.09637</v>
      </c>
      <c r="BV39" s="1">
        <v>15.54022</v>
      </c>
      <c r="BW39" s="1">
        <v>14.39254</v>
      </c>
      <c r="BY39">
        <f t="shared" si="37"/>
        <v>950.9837900188345</v>
      </c>
      <c r="BZ39">
        <f t="shared" si="38"/>
        <v>802.69710659063719</v>
      </c>
      <c r="CA39">
        <f t="shared" si="39"/>
        <v>1980.6591003965366</v>
      </c>
      <c r="CB39">
        <f t="shared" si="40"/>
        <v>2879.7018710738125</v>
      </c>
      <c r="CC39">
        <f t="shared" si="41"/>
        <v>6614.0418680798211</v>
      </c>
      <c r="CD39" s="4">
        <f t="shared" si="42"/>
        <v>1.8780967893690104E-3</v>
      </c>
      <c r="CF39">
        <f t="shared" si="80"/>
        <v>117.3636578335025</v>
      </c>
      <c r="CG39">
        <f t="shared" si="81"/>
        <v>74.449376191153519</v>
      </c>
      <c r="CI39">
        <v>1.6993113735149166</v>
      </c>
      <c r="CJ39">
        <v>3.8344999999999914</v>
      </c>
      <c r="CK39">
        <v>2</v>
      </c>
      <c r="CL39">
        <f t="shared" si="68"/>
        <v>20.506530130599561</v>
      </c>
      <c r="CM39">
        <f t="shared" si="66"/>
        <v>22.162229787906178</v>
      </c>
      <c r="CN39">
        <f t="shared" si="67"/>
        <v>5011716.6451337337</v>
      </c>
      <c r="CS39">
        <f t="shared" si="59"/>
        <v>19.501377743732995</v>
      </c>
      <c r="CT39">
        <f t="shared" si="44"/>
        <v>16.460532402045988</v>
      </c>
      <c r="CU39">
        <f t="shared" si="45"/>
        <v>40.616445520727801</v>
      </c>
      <c r="CV39">
        <f t="shared" si="46"/>
        <v>59.052693186319068</v>
      </c>
      <c r="CW39">
        <f t="shared" si="47"/>
        <v>135.63104885282584</v>
      </c>
      <c r="CX39">
        <f t="shared" si="60"/>
        <v>2.7062792742786165E-2</v>
      </c>
      <c r="CZ39" s="1">
        <v>0</v>
      </c>
      <c r="DA39" s="1">
        <v>0</v>
      </c>
      <c r="DB39" s="1">
        <v>11290</v>
      </c>
      <c r="DC39" s="1">
        <v>24065</v>
      </c>
      <c r="DE39" s="1">
        <v>7.5471709999999996</v>
      </c>
      <c r="DF39" s="1">
        <v>7.4180580000000003</v>
      </c>
      <c r="DH39">
        <f t="shared" si="82"/>
        <v>746.16369831432132</v>
      </c>
      <c r="DI39">
        <f t="shared" si="83"/>
        <v>1590.4720460526257</v>
      </c>
      <c r="DK39">
        <f t="shared" si="84"/>
        <v>293.83971292050859</v>
      </c>
      <c r="DL39">
        <f t="shared" si="85"/>
        <v>615.61394592788167</v>
      </c>
      <c r="DM39">
        <f t="shared" si="48"/>
        <v>0.13750346263115226</v>
      </c>
      <c r="DN39">
        <f t="shared" si="86"/>
        <v>6.0256329265711335</v>
      </c>
      <c r="DO39">
        <f t="shared" si="87"/>
        <v>34.590812594156667</v>
      </c>
      <c r="DP39">
        <f t="shared" si="88"/>
        <v>12.624105930987396</v>
      </c>
      <c r="DQ39">
        <f t="shared" si="89"/>
        <v>46.428587255331671</v>
      </c>
      <c r="DR39">
        <f t="shared" si="49"/>
        <v>18.649738857558528</v>
      </c>
      <c r="DS39">
        <f t="shared" si="90"/>
        <v>116.98130999526731</v>
      </c>
      <c r="DT39">
        <f t="shared" si="61"/>
        <v>0.13750346263115229</v>
      </c>
      <c r="DV39" s="1">
        <v>2765</v>
      </c>
      <c r="DW39" s="1">
        <v>666.35410000000002</v>
      </c>
      <c r="DX39" s="1">
        <v>6445</v>
      </c>
      <c r="DY39" s="1">
        <v>579.00369999999998</v>
      </c>
      <c r="EA39" s="1">
        <v>14721</v>
      </c>
      <c r="EB39" s="1">
        <v>15539</v>
      </c>
      <c r="ED39">
        <f t="shared" si="50"/>
        <v>1.4612402631843926</v>
      </c>
      <c r="EE39">
        <f t="shared" si="51"/>
        <v>2.9595499971930139</v>
      </c>
      <c r="EG39" s="1">
        <v>352838</v>
      </c>
      <c r="EH39" s="1">
        <v>282022</v>
      </c>
      <c r="EI39" s="1">
        <v>184791</v>
      </c>
      <c r="EJ39" s="1">
        <v>119280</v>
      </c>
      <c r="EL39">
        <f t="shared" si="62"/>
        <v>23.31930088448437</v>
      </c>
      <c r="EM39">
        <f t="shared" si="63"/>
        <v>18.639023784411123</v>
      </c>
      <c r="EN39">
        <f t="shared" si="64"/>
        <v>12.212961556705205</v>
      </c>
      <c r="EO39">
        <f t="shared" si="65"/>
        <v>7.8832954769647703</v>
      </c>
      <c r="EQ39" s="1">
        <v>35038</v>
      </c>
      <c r="ER39" s="1">
        <v>54893</v>
      </c>
      <c r="ES39" s="1">
        <v>244</v>
      </c>
      <c r="ET39" s="1">
        <v>529.62940000000003</v>
      </c>
      <c r="EU39" s="1">
        <v>106</v>
      </c>
      <c r="EV39" s="1">
        <v>585.40390000000002</v>
      </c>
      <c r="EX39" s="1">
        <v>0.28934019999999999</v>
      </c>
      <c r="EY39" s="1">
        <v>0.2171236</v>
      </c>
      <c r="EZ39" s="1">
        <v>0.6974437</v>
      </c>
      <c r="FA39" s="1">
        <v>0.54317959999999998</v>
      </c>
      <c r="FB39" s="1">
        <v>5.8214399999999999E-2</v>
      </c>
      <c r="FC39" s="1">
        <v>1.46111E-2</v>
      </c>
      <c r="FF39">
        <v>9898</v>
      </c>
      <c r="FG39">
        <v>22122</v>
      </c>
      <c r="FI39">
        <f t="shared" si="52"/>
        <v>2.4651444736310365E-2</v>
      </c>
      <c r="FJ39">
        <f t="shared" si="53"/>
        <v>4.7916101618298524E-3</v>
      </c>
    </row>
    <row r="40" spans="1:166" x14ac:dyDescent="0.25">
      <c r="A40">
        <v>2056</v>
      </c>
      <c r="B40" s="1">
        <v>14617</v>
      </c>
      <c r="C40" s="1">
        <v>15693</v>
      </c>
      <c r="D40" s="1">
        <v>35573</v>
      </c>
      <c r="E40" s="1">
        <v>54866</v>
      </c>
      <c r="F40" s="1">
        <v>4698</v>
      </c>
      <c r="G40" s="1">
        <v>4730</v>
      </c>
      <c r="H40" s="1">
        <v>37666</v>
      </c>
      <c r="I40" s="1">
        <v>58053</v>
      </c>
      <c r="J40" s="1">
        <v>33375</v>
      </c>
      <c r="K40" s="1">
        <v>53394</v>
      </c>
      <c r="L40" s="1">
        <v>1152096</v>
      </c>
      <c r="P40">
        <v>2056</v>
      </c>
      <c r="Q40">
        <f t="shared" si="72"/>
        <v>966.04736742785076</v>
      </c>
      <c r="R40">
        <f t="shared" si="73"/>
        <v>1037.1609315896053</v>
      </c>
      <c r="S40">
        <f t="shared" si="74"/>
        <v>2351.0435110837338</v>
      </c>
      <c r="T40">
        <f t="shared" si="75"/>
        <v>3626.1308655193584</v>
      </c>
      <c r="U40">
        <f t="shared" si="23"/>
        <v>7980.382675620549</v>
      </c>
      <c r="W40">
        <f t="shared" si="24"/>
        <v>2205.7762118016367</v>
      </c>
      <c r="X40">
        <f t="shared" si="25"/>
        <v>3528.8453948445417</v>
      </c>
      <c r="Z40">
        <f t="shared" si="26"/>
        <v>145.26729928209716</v>
      </c>
      <c r="AA40">
        <f t="shared" si="27"/>
        <v>97.285470674816679</v>
      </c>
      <c r="AB40">
        <f t="shared" si="28"/>
        <v>6.1788435049054E-2</v>
      </c>
      <c r="AC40">
        <f t="shared" si="29"/>
        <v>2.6829001567455237E-2</v>
      </c>
      <c r="AE40" s="1">
        <v>77147</v>
      </c>
      <c r="AF40" s="1">
        <v>4326</v>
      </c>
      <c r="AG40" s="1">
        <v>6498</v>
      </c>
      <c r="AH40" s="1">
        <v>2468</v>
      </c>
      <c r="AI40" s="1">
        <v>81668</v>
      </c>
      <c r="AJ40" s="1">
        <v>4560</v>
      </c>
      <c r="AK40" s="1">
        <v>6901</v>
      </c>
      <c r="AL40" s="1">
        <v>2590</v>
      </c>
      <c r="AM40" s="1">
        <v>74061</v>
      </c>
      <c r="AN40" s="1">
        <v>4128</v>
      </c>
      <c r="AO40" s="1">
        <v>6217</v>
      </c>
      <c r="AP40" s="1">
        <v>2363</v>
      </c>
      <c r="AR40" s="1">
        <v>14.70574</v>
      </c>
      <c r="AS40" s="1">
        <v>14.75212</v>
      </c>
      <c r="AT40" s="1">
        <v>15.34187</v>
      </c>
      <c r="AU40" s="1">
        <v>16.55152</v>
      </c>
      <c r="AW40">
        <f t="shared" si="54"/>
        <v>3086</v>
      </c>
      <c r="AX40">
        <f t="shared" si="30"/>
        <v>198</v>
      </c>
      <c r="AY40">
        <f t="shared" si="31"/>
        <v>281</v>
      </c>
      <c r="AZ40">
        <f t="shared" si="32"/>
        <v>105</v>
      </c>
      <c r="BB40">
        <f t="shared" si="55"/>
        <v>4.0001555472020944E-2</v>
      </c>
      <c r="BC40">
        <f t="shared" si="69"/>
        <v>4.5769764216366159E-2</v>
      </c>
      <c r="BD40">
        <f t="shared" si="70"/>
        <v>4.3244075100030782E-2</v>
      </c>
      <c r="BE40">
        <f t="shared" si="71"/>
        <v>4.2544570502431121E-2</v>
      </c>
      <c r="BF40">
        <f t="shared" si="33"/>
        <v>4.0579838344077225E-2</v>
      </c>
      <c r="BH40">
        <f t="shared" si="34"/>
        <v>4141.6287086204111</v>
      </c>
      <c r="BI40">
        <f t="shared" si="34"/>
        <v>231.98058436877676</v>
      </c>
      <c r="BJ40">
        <f t="shared" si="34"/>
        <v>365.10912297995674</v>
      </c>
      <c r="BK40">
        <f t="shared" si="34"/>
        <v>147.83252889111921</v>
      </c>
      <c r="BL40">
        <f t="shared" si="35"/>
        <v>4886.5509448602634</v>
      </c>
      <c r="BN40">
        <f t="shared" si="76"/>
        <v>310.49398181405508</v>
      </c>
      <c r="BO40">
        <f t="shared" si="77"/>
        <v>312.60888335046411</v>
      </c>
      <c r="BP40">
        <f t="shared" si="78"/>
        <v>2489.3712896994889</v>
      </c>
      <c r="BQ40">
        <f t="shared" si="79"/>
        <v>3836.7618404110981</v>
      </c>
      <c r="BR40">
        <f t="shared" si="36"/>
        <v>6949.2359952751067</v>
      </c>
      <c r="BT40" s="1">
        <v>58.422049999999999</v>
      </c>
      <c r="BU40" s="1">
        <v>51.046509999999998</v>
      </c>
      <c r="BV40" s="1">
        <v>15.39442</v>
      </c>
      <c r="BW40" s="1">
        <v>14.42052</v>
      </c>
      <c r="BY40">
        <f t="shared" si="37"/>
        <v>946.50336761001324</v>
      </c>
      <c r="BZ40">
        <f t="shared" si="38"/>
        <v>832.64437956949848</v>
      </c>
      <c r="CA40">
        <f t="shared" si="39"/>
        <v>1999.6095033839269</v>
      </c>
      <c r="CB40">
        <f t="shared" si="40"/>
        <v>2886.941262463823</v>
      </c>
      <c r="CC40">
        <f t="shared" si="41"/>
        <v>6665.6985130272624</v>
      </c>
      <c r="CD40" s="4">
        <f t="shared" si="42"/>
        <v>-1.7901251339935698E-4</v>
      </c>
      <c r="CF40">
        <f t="shared" si="80"/>
        <v>116.68724283008197</v>
      </c>
      <c r="CG40">
        <f t="shared" si="81"/>
        <v>73.201687050570072</v>
      </c>
      <c r="CI40">
        <v>1.6851469467057143</v>
      </c>
      <c r="CJ40">
        <v>3.8344999999999914</v>
      </c>
      <c r="CK40">
        <v>2</v>
      </c>
      <c r="CL40">
        <f t="shared" si="68"/>
        <v>20.875346106330781</v>
      </c>
      <c r="CM40">
        <f t="shared" si="66"/>
        <v>22.560824008944543</v>
      </c>
      <c r="CN40">
        <f t="shared" si="67"/>
        <v>5096881.3160928311</v>
      </c>
      <c r="CS40">
        <f t="shared" si="59"/>
        <v>19.758585389666663</v>
      </c>
      <c r="CT40">
        <f t="shared" si="44"/>
        <v>17.381739607004338</v>
      </c>
      <c r="CU40">
        <f t="shared" si="45"/>
        <v>41.742540460647689</v>
      </c>
      <c r="CV40">
        <f t="shared" si="46"/>
        <v>60.265898042579835</v>
      </c>
      <c r="CW40">
        <f t="shared" si="47"/>
        <v>139.14876349989851</v>
      </c>
      <c r="CX40">
        <f t="shared" si="60"/>
        <v>2.7300765874330231E-2</v>
      </c>
      <c r="CZ40" s="1">
        <v>0</v>
      </c>
      <c r="DA40" s="1">
        <v>0</v>
      </c>
      <c r="DB40" s="1">
        <v>11516</v>
      </c>
      <c r="DC40" s="1">
        <v>24286</v>
      </c>
      <c r="DE40" s="1">
        <v>7.6683760000000003</v>
      </c>
      <c r="DF40" s="1">
        <v>7.640625</v>
      </c>
      <c r="DH40">
        <f t="shared" si="82"/>
        <v>761.10019041521036</v>
      </c>
      <c r="DI40">
        <f t="shared" si="83"/>
        <v>1605.0780847884507</v>
      </c>
      <c r="DK40">
        <f t="shared" si="84"/>
        <v>304.53514127663937</v>
      </c>
      <c r="DL40">
        <f t="shared" si="85"/>
        <v>639.90755080208044</v>
      </c>
      <c r="DM40">
        <f t="shared" si="48"/>
        <v>0.14168698002661331</v>
      </c>
      <c r="DN40">
        <f t="shared" si="86"/>
        <v>6.3572764756901874</v>
      </c>
      <c r="DO40">
        <f t="shared" si="87"/>
        <v>35.385263984957504</v>
      </c>
      <c r="DP40">
        <f t="shared" si="88"/>
        <v>13.358291599047876</v>
      </c>
      <c r="DQ40">
        <f t="shared" si="89"/>
        <v>46.907606443531961</v>
      </c>
      <c r="DR40">
        <f t="shared" si="49"/>
        <v>19.715568074738062</v>
      </c>
      <c r="DS40">
        <f t="shared" si="90"/>
        <v>119.43319542516045</v>
      </c>
      <c r="DT40">
        <f t="shared" si="61"/>
        <v>0.14168698002661334</v>
      </c>
      <c r="DV40" s="1">
        <v>2738</v>
      </c>
      <c r="DW40" s="1">
        <v>657.11379999999997</v>
      </c>
      <c r="DX40" s="1">
        <v>6534</v>
      </c>
      <c r="DY40" s="1">
        <v>576.76710000000003</v>
      </c>
      <c r="EA40" s="1">
        <v>14604</v>
      </c>
      <c r="EB40" s="1">
        <v>15693</v>
      </c>
      <c r="ED40">
        <f t="shared" si="50"/>
        <v>1.4269062890701127</v>
      </c>
      <c r="EE40">
        <f t="shared" si="51"/>
        <v>2.9888287349599696</v>
      </c>
      <c r="EG40" s="1">
        <v>352483</v>
      </c>
      <c r="EH40" s="1">
        <v>282754</v>
      </c>
      <c r="EI40" s="1">
        <v>187880</v>
      </c>
      <c r="EJ40" s="1">
        <v>119139</v>
      </c>
      <c r="EL40">
        <f t="shared" si="62"/>
        <v>23.295838695564829</v>
      </c>
      <c r="EM40">
        <f t="shared" si="63"/>
        <v>18.687402157056479</v>
      </c>
      <c r="EN40">
        <f t="shared" si="64"/>
        <v>12.417115645641692</v>
      </c>
      <c r="EO40">
        <f t="shared" si="65"/>
        <v>7.8739766920699674</v>
      </c>
      <c r="EQ40" s="1">
        <v>35573</v>
      </c>
      <c r="ER40" s="1">
        <v>54866</v>
      </c>
      <c r="ES40" s="1">
        <v>225</v>
      </c>
      <c r="ET40" s="1">
        <v>576.37829999999997</v>
      </c>
      <c r="EU40" s="1">
        <v>103</v>
      </c>
      <c r="EV40" s="1">
        <v>508.221</v>
      </c>
      <c r="EX40" s="1">
        <v>0.29153040000000002</v>
      </c>
      <c r="EY40" s="1">
        <v>0.2194951</v>
      </c>
      <c r="EZ40" s="1">
        <v>0.70865590000000001</v>
      </c>
      <c r="FA40" s="1">
        <v>0.55055609999999999</v>
      </c>
      <c r="FB40" s="1">
        <v>5.7174200000000001E-2</v>
      </c>
      <c r="FC40" s="1">
        <v>1.55193E-2</v>
      </c>
      <c r="FF40">
        <v>10093</v>
      </c>
      <c r="FG40">
        <v>22361</v>
      </c>
      <c r="FI40">
        <f t="shared" si="52"/>
        <v>2.2292678093728327E-2</v>
      </c>
      <c r="FJ40">
        <f t="shared" si="53"/>
        <v>4.6062340682438176E-3</v>
      </c>
    </row>
    <row r="41" spans="1:166" x14ac:dyDescent="0.25">
      <c r="A41">
        <v>2057</v>
      </c>
      <c r="B41" s="1">
        <v>14537</v>
      </c>
      <c r="C41" s="1">
        <v>16054</v>
      </c>
      <c r="D41" s="1">
        <v>36220</v>
      </c>
      <c r="E41" s="1">
        <v>54673</v>
      </c>
      <c r="F41" s="1">
        <v>4716</v>
      </c>
      <c r="G41" s="1">
        <v>4934</v>
      </c>
      <c r="H41" s="1">
        <v>38266</v>
      </c>
      <c r="I41" s="1">
        <v>57775</v>
      </c>
      <c r="J41" s="1">
        <v>34037</v>
      </c>
      <c r="K41" s="1">
        <v>53116</v>
      </c>
      <c r="L41" s="1">
        <v>1155788</v>
      </c>
      <c r="P41">
        <v>2057</v>
      </c>
      <c r="Q41">
        <f t="shared" si="72"/>
        <v>960.76011358682808</v>
      </c>
      <c r="R41">
        <f t="shared" si="73"/>
        <v>1061.0196645472201</v>
      </c>
      <c r="S41">
        <f t="shared" si="74"/>
        <v>2393.8041765230041</v>
      </c>
      <c r="T41">
        <f t="shared" si="75"/>
        <v>3613.3753656278914</v>
      </c>
      <c r="U41">
        <f t="shared" si="23"/>
        <v>8028.9593202849437</v>
      </c>
      <c r="W41">
        <f t="shared" si="24"/>
        <v>2249.5282373360988</v>
      </c>
      <c r="X41">
        <f t="shared" si="25"/>
        <v>3510.4721877469879</v>
      </c>
      <c r="Z41">
        <f t="shared" si="26"/>
        <v>144.27593918690536</v>
      </c>
      <c r="AA41">
        <f t="shared" si="27"/>
        <v>102.90317788090351</v>
      </c>
      <c r="AB41">
        <f t="shared" si="28"/>
        <v>6.0270568746548799E-2</v>
      </c>
      <c r="AC41">
        <f t="shared" si="29"/>
        <v>2.8478407989318368E-2</v>
      </c>
      <c r="AE41" s="1">
        <v>77448</v>
      </c>
      <c r="AF41" s="1">
        <v>4408</v>
      </c>
      <c r="AG41" s="1">
        <v>6534</v>
      </c>
      <c r="AH41" s="1">
        <v>2503</v>
      </c>
      <c r="AI41" s="1">
        <v>81842</v>
      </c>
      <c r="AJ41" s="1">
        <v>4642</v>
      </c>
      <c r="AK41" s="1">
        <v>6938</v>
      </c>
      <c r="AL41" s="1">
        <v>2619</v>
      </c>
      <c r="AM41" s="1">
        <v>74286</v>
      </c>
      <c r="AN41" s="1">
        <v>4212</v>
      </c>
      <c r="AO41" s="1">
        <v>6262</v>
      </c>
      <c r="AP41" s="1">
        <v>2393</v>
      </c>
      <c r="AR41" s="1">
        <v>14.76704</v>
      </c>
      <c r="AS41" s="1">
        <v>14.503959999999999</v>
      </c>
      <c r="AT41" s="1">
        <v>15.81598</v>
      </c>
      <c r="AU41" s="1">
        <v>16.697479999999999</v>
      </c>
      <c r="AW41">
        <f t="shared" si="54"/>
        <v>3162</v>
      </c>
      <c r="AX41">
        <f t="shared" si="30"/>
        <v>196</v>
      </c>
      <c r="AY41">
        <f t="shared" si="31"/>
        <v>272</v>
      </c>
      <c r="AZ41">
        <f t="shared" si="32"/>
        <v>110</v>
      </c>
      <c r="BB41">
        <f t="shared" si="55"/>
        <v>4.0827393864270221E-2</v>
      </c>
      <c r="BC41">
        <f t="shared" si="69"/>
        <v>4.4464609800362979E-2</v>
      </c>
      <c r="BD41">
        <f t="shared" si="70"/>
        <v>4.1628405264768902E-2</v>
      </c>
      <c r="BE41">
        <f t="shared" si="71"/>
        <v>4.3947263284059131E-2</v>
      </c>
      <c r="BF41">
        <f t="shared" si="33"/>
        <v>4.114728306910323E-2</v>
      </c>
      <c r="BH41">
        <f t="shared" si="34"/>
        <v>4167.7536841913188</v>
      </c>
      <c r="BI41">
        <f t="shared" si="34"/>
        <v>232.17961593562998</v>
      </c>
      <c r="BJ41">
        <f t="shared" si="34"/>
        <v>378.41013671348702</v>
      </c>
      <c r="BK41">
        <f t="shared" si="34"/>
        <v>150.80605852459655</v>
      </c>
      <c r="BL41">
        <f t="shared" si="35"/>
        <v>4929.1494953650326</v>
      </c>
      <c r="BN41">
        <f t="shared" si="76"/>
        <v>311.68361392828513</v>
      </c>
      <c r="BO41">
        <f t="shared" si="77"/>
        <v>326.09138064507192</v>
      </c>
      <c r="BP41">
        <f t="shared" si="78"/>
        <v>2529.0256935071588</v>
      </c>
      <c r="BQ41">
        <f t="shared" si="79"/>
        <v>3818.3886333135447</v>
      </c>
      <c r="BR41">
        <f t="shared" si="36"/>
        <v>6985.1893213940602</v>
      </c>
      <c r="BT41" s="1">
        <v>57.386240000000001</v>
      </c>
      <c r="BU41" s="1">
        <v>49.944429999999997</v>
      </c>
      <c r="BV41" s="1">
        <v>15.64545</v>
      </c>
      <c r="BW41" s="1">
        <v>14.37757</v>
      </c>
      <c r="BY41">
        <f t="shared" si="37"/>
        <v>933.28422618530669</v>
      </c>
      <c r="BZ41">
        <f t="shared" si="38"/>
        <v>849.80359728970382</v>
      </c>
      <c r="CA41">
        <f t="shared" si="39"/>
        <v>2064.5884106535568</v>
      </c>
      <c r="CB41">
        <f t="shared" si="40"/>
        <v>2864.5592124771647</v>
      </c>
      <c r="CC41">
        <f t="shared" si="41"/>
        <v>6712.2354466057322</v>
      </c>
      <c r="CD41" s="4">
        <f t="shared" si="42"/>
        <v>-1.8722343111221562E-3</v>
      </c>
      <c r="CF41">
        <f t="shared" si="80"/>
        <v>117.78070612179765</v>
      </c>
      <c r="CG41">
        <f t="shared" si="81"/>
        <v>77.19807345438258</v>
      </c>
      <c r="CI41">
        <v>1.6663979928731862</v>
      </c>
      <c r="CJ41">
        <v>3.8344999999999914</v>
      </c>
      <c r="CK41">
        <v>2</v>
      </c>
      <c r="CL41">
        <f t="shared" si="68"/>
        <v>21.250795345860816</v>
      </c>
      <c r="CM41">
        <f t="shared" si="66"/>
        <v>22.966587064281882</v>
      </c>
      <c r="CN41">
        <f t="shared" si="67"/>
        <v>5182771.2559681833</v>
      </c>
      <c r="CS41">
        <f t="shared" si="59"/>
        <v>19.833032090184027</v>
      </c>
      <c r="CT41">
        <f t="shared" si="44"/>
        <v>18.059002330179819</v>
      </c>
      <c r="CU41">
        <f t="shared" si="45"/>
        <v>43.874145788234785</v>
      </c>
      <c r="CV41">
        <f t="shared" si="46"/>
        <v>60.874161580452459</v>
      </c>
      <c r="CW41">
        <f t="shared" si="47"/>
        <v>142.64034178905109</v>
      </c>
      <c r="CX41">
        <f t="shared" si="60"/>
        <v>2.7522021471581372E-2</v>
      </c>
      <c r="CZ41" s="1">
        <v>0</v>
      </c>
      <c r="DA41" s="1">
        <v>0</v>
      </c>
      <c r="DB41" s="1">
        <v>11733</v>
      </c>
      <c r="DC41" s="1">
        <v>24097</v>
      </c>
      <c r="DE41" s="1">
        <v>7.4641960000000003</v>
      </c>
      <c r="DF41" s="1">
        <v>7.5549869999999997</v>
      </c>
      <c r="DH41">
        <f t="shared" si="82"/>
        <v>775.44186645898435</v>
      </c>
      <c r="DI41">
        <f t="shared" si="83"/>
        <v>1592.5869475890347</v>
      </c>
      <c r="DK41">
        <f t="shared" si="84"/>
        <v>302.01218441954131</v>
      </c>
      <c r="DL41">
        <f t="shared" si="85"/>
        <v>627.81119837058816</v>
      </c>
      <c r="DM41">
        <f t="shared" si="48"/>
        <v>0.13852663396370071</v>
      </c>
      <c r="DN41">
        <f t="shared" si="86"/>
        <v>6.4179991230560454</v>
      </c>
      <c r="DO41">
        <f t="shared" si="87"/>
        <v>37.456146665178736</v>
      </c>
      <c r="DP41">
        <f t="shared" si="88"/>
        <v>13.341487292412994</v>
      </c>
      <c r="DQ41">
        <f t="shared" si="89"/>
        <v>47.532674288039466</v>
      </c>
      <c r="DR41">
        <f t="shared" si="49"/>
        <v>19.759486415469041</v>
      </c>
      <c r="DS41">
        <f t="shared" si="90"/>
        <v>122.88085537358205</v>
      </c>
      <c r="DT41">
        <f t="shared" si="61"/>
        <v>0.13852663396370071</v>
      </c>
      <c r="DV41" s="1">
        <v>2753</v>
      </c>
      <c r="DW41" s="1">
        <v>637.88170000000002</v>
      </c>
      <c r="DX41" s="1">
        <v>6677</v>
      </c>
      <c r="DY41" s="1">
        <v>575.62080000000003</v>
      </c>
      <c r="EA41" s="1">
        <v>14530</v>
      </c>
      <c r="EB41" s="1">
        <v>16054</v>
      </c>
      <c r="ED41">
        <f t="shared" si="50"/>
        <v>1.3927327073435607</v>
      </c>
      <c r="EE41">
        <f t="shared" si="51"/>
        <v>3.0481706383654776</v>
      </c>
      <c r="EG41" s="1">
        <v>352148</v>
      </c>
      <c r="EH41" s="1">
        <v>283317</v>
      </c>
      <c r="EI41" s="1">
        <v>191241</v>
      </c>
      <c r="EJ41" s="1">
        <v>119097</v>
      </c>
      <c r="EL41">
        <f t="shared" si="62"/>
        <v>23.273698320105549</v>
      </c>
      <c r="EM41">
        <f t="shared" si="63"/>
        <v>18.724611205962674</v>
      </c>
      <c r="EN41">
        <f t="shared" si="64"/>
        <v>12.639246397637656</v>
      </c>
      <c r="EO41">
        <f t="shared" si="65"/>
        <v>7.8712008838034313</v>
      </c>
      <c r="EQ41" s="1">
        <v>36220</v>
      </c>
      <c r="ER41" s="1">
        <v>54673</v>
      </c>
      <c r="ES41" s="1">
        <v>211</v>
      </c>
      <c r="ET41" s="1">
        <v>580.36369999999999</v>
      </c>
      <c r="EU41" s="1">
        <v>115</v>
      </c>
      <c r="EV41" s="1">
        <v>529.72439999999995</v>
      </c>
      <c r="EX41" s="1">
        <v>0.29365069999999999</v>
      </c>
      <c r="EY41" s="1">
        <v>0.2222461</v>
      </c>
      <c r="EZ41" s="1">
        <v>0.70817529999999995</v>
      </c>
      <c r="FA41" s="1">
        <v>0.55972880000000003</v>
      </c>
      <c r="FB41" s="1">
        <v>5.8902400000000001E-2</v>
      </c>
      <c r="FC41" s="1">
        <v>1.53402E-2</v>
      </c>
      <c r="FF41">
        <v>10430</v>
      </c>
      <c r="FG41">
        <v>22114</v>
      </c>
      <c r="FI41">
        <f t="shared" si="52"/>
        <v>2.0230105465004793E-2</v>
      </c>
      <c r="FJ41">
        <f t="shared" si="53"/>
        <v>5.2003255856018808E-3</v>
      </c>
    </row>
    <row r="42" spans="1:166" x14ac:dyDescent="0.25">
      <c r="A42">
        <v>2058</v>
      </c>
      <c r="B42" s="1">
        <v>14528</v>
      </c>
      <c r="C42" s="1">
        <v>16227</v>
      </c>
      <c r="D42" s="1">
        <v>36507</v>
      </c>
      <c r="E42" s="1">
        <v>54444</v>
      </c>
      <c r="F42" s="1">
        <v>4699</v>
      </c>
      <c r="G42" s="1">
        <v>5001</v>
      </c>
      <c r="H42" s="1">
        <v>38763</v>
      </c>
      <c r="I42" s="1">
        <v>57541</v>
      </c>
      <c r="J42" s="1">
        <v>34338</v>
      </c>
      <c r="K42" s="1">
        <v>52921</v>
      </c>
      <c r="L42" s="1">
        <v>1158917</v>
      </c>
      <c r="P42">
        <v>2058</v>
      </c>
      <c r="Q42">
        <f t="shared" si="72"/>
        <v>960.16529752971314</v>
      </c>
      <c r="R42">
        <f t="shared" si="73"/>
        <v>1072.4533509784314</v>
      </c>
      <c r="S42">
        <f t="shared" si="74"/>
        <v>2412.7721996776731</v>
      </c>
      <c r="T42">
        <f t="shared" si="75"/>
        <v>3598.2406015079641</v>
      </c>
      <c r="U42">
        <f t="shared" si="23"/>
        <v>8043.6314496937821</v>
      </c>
      <c r="W42">
        <f t="shared" si="24"/>
        <v>2269.4215299129469</v>
      </c>
      <c r="X42">
        <f t="shared" si="25"/>
        <v>3497.584506509495</v>
      </c>
      <c r="Z42">
        <f t="shared" si="26"/>
        <v>143.35066976472626</v>
      </c>
      <c r="AA42">
        <f t="shared" si="27"/>
        <v>100.65609499846914</v>
      </c>
      <c r="AB42">
        <f t="shared" si="28"/>
        <v>5.9413263209795251E-2</v>
      </c>
      <c r="AC42">
        <f t="shared" si="29"/>
        <v>2.7973697744471511E-2</v>
      </c>
      <c r="AE42" s="1">
        <v>77523</v>
      </c>
      <c r="AF42" s="1">
        <v>4400</v>
      </c>
      <c r="AG42" s="1">
        <v>6525</v>
      </c>
      <c r="AH42" s="1">
        <v>2503</v>
      </c>
      <c r="AI42" s="1">
        <v>82130</v>
      </c>
      <c r="AJ42" s="1">
        <v>4635</v>
      </c>
      <c r="AK42" s="1">
        <v>6898</v>
      </c>
      <c r="AL42" s="1">
        <v>2641</v>
      </c>
      <c r="AM42" s="1">
        <v>74386</v>
      </c>
      <c r="AN42" s="1">
        <v>4213</v>
      </c>
      <c r="AO42" s="1">
        <v>6256</v>
      </c>
      <c r="AP42" s="1">
        <v>2404</v>
      </c>
      <c r="AR42" s="1">
        <v>14.646190000000001</v>
      </c>
      <c r="AS42" s="1">
        <v>14.300319999999999</v>
      </c>
      <c r="AT42" s="1">
        <v>15.46339</v>
      </c>
      <c r="AU42" s="1">
        <v>16.983699999999999</v>
      </c>
      <c r="AW42">
        <f t="shared" si="54"/>
        <v>3137</v>
      </c>
      <c r="AX42">
        <f t="shared" si="30"/>
        <v>187</v>
      </c>
      <c r="AY42">
        <f t="shared" si="31"/>
        <v>269</v>
      </c>
      <c r="AZ42">
        <f t="shared" si="32"/>
        <v>99</v>
      </c>
      <c r="BB42">
        <f t="shared" si="55"/>
        <v>4.0465410265340611E-2</v>
      </c>
      <c r="BC42">
        <f t="shared" si="69"/>
        <v>4.2500000000000003E-2</v>
      </c>
      <c r="BD42">
        <f t="shared" si="70"/>
        <v>4.1226053639846744E-2</v>
      </c>
      <c r="BE42">
        <f t="shared" si="71"/>
        <v>3.9552536955653216E-2</v>
      </c>
      <c r="BF42">
        <f t="shared" si="33"/>
        <v>4.0593286494925843E-2</v>
      </c>
      <c r="BH42">
        <f t="shared" si="34"/>
        <v>4148.191961784968</v>
      </c>
      <c r="BI42">
        <f t="shared" si="34"/>
        <v>228.57453940038877</v>
      </c>
      <c r="BJ42">
        <f t="shared" si="34"/>
        <v>367.84110479896674</v>
      </c>
      <c r="BK42">
        <f t="shared" si="34"/>
        <v>154.67961058405365</v>
      </c>
      <c r="BL42">
        <f t="shared" si="35"/>
        <v>4899.2872165683775</v>
      </c>
      <c r="BN42">
        <f t="shared" si="76"/>
        <v>310.56007248706783</v>
      </c>
      <c r="BO42">
        <f t="shared" si="77"/>
        <v>330.51945573692831</v>
      </c>
      <c r="BP42">
        <f t="shared" si="78"/>
        <v>2561.8727579945116</v>
      </c>
      <c r="BQ42">
        <f t="shared" si="79"/>
        <v>3802.9234158285531</v>
      </c>
      <c r="BR42">
        <f t="shared" si="36"/>
        <v>7005.8757020470603</v>
      </c>
      <c r="BT42" s="1">
        <v>57.49962</v>
      </c>
      <c r="BU42" s="1">
        <v>49.200279999999999</v>
      </c>
      <c r="BV42" s="1">
        <v>15.46036</v>
      </c>
      <c r="BW42" s="1">
        <v>14.27511</v>
      </c>
      <c r="BY42">
        <f t="shared" si="37"/>
        <v>931.75724545415392</v>
      </c>
      <c r="BZ42">
        <f t="shared" si="38"/>
        <v>848.50965395058017</v>
      </c>
      <c r="CA42">
        <f t="shared" si="39"/>
        <v>2066.6614692779758</v>
      </c>
      <c r="CB42">
        <f t="shared" si="40"/>
        <v>2832.6259382347821</v>
      </c>
      <c r="CC42">
        <f t="shared" si="41"/>
        <v>6679.5543069174919</v>
      </c>
      <c r="CD42" s="4">
        <f t="shared" si="42"/>
        <v>1.9094438084721332E-4</v>
      </c>
      <c r="CF42">
        <f t="shared" si="80"/>
        <v>115.64091341908312</v>
      </c>
      <c r="CG42">
        <f t="shared" si="81"/>
        <v>74.974180218133043</v>
      </c>
      <c r="CI42">
        <v>1.6565705974595772</v>
      </c>
      <c r="CJ42">
        <v>3.8344999999999914</v>
      </c>
      <c r="CK42">
        <v>2</v>
      </c>
      <c r="CL42">
        <f t="shared" si="68"/>
        <v>21.632997150390043</v>
      </c>
      <c r="CM42">
        <f t="shared" si="66"/>
        <v>23.379647887511535</v>
      </c>
      <c r="CN42">
        <f t="shared" si="67"/>
        <v>5269136.8521528449</v>
      </c>
      <c r="CS42">
        <f t="shared" si="59"/>
        <v>20.156701835764988</v>
      </c>
      <c r="CT42">
        <f t="shared" si="44"/>
        <v>18.355806925991342</v>
      </c>
      <c r="CU42">
        <f t="shared" si="45"/>
        <v>44.708081675711348</v>
      </c>
      <c r="CV42">
        <f t="shared" si="46"/>
        <v>61.278188849953963</v>
      </c>
      <c r="CW42">
        <f t="shared" si="47"/>
        <v>144.49877928742166</v>
      </c>
      <c r="CX42">
        <f t="shared" si="60"/>
        <v>2.7423614785860584E-2</v>
      </c>
      <c r="CZ42" s="1">
        <v>0</v>
      </c>
      <c r="DA42" s="1">
        <v>0</v>
      </c>
      <c r="DB42" s="1">
        <v>11808</v>
      </c>
      <c r="DC42" s="1">
        <v>24154</v>
      </c>
      <c r="DE42" s="1">
        <v>7.641235</v>
      </c>
      <c r="DF42" s="1">
        <v>7.5372320000000004</v>
      </c>
      <c r="DH42">
        <f t="shared" si="82"/>
        <v>780.39866693494309</v>
      </c>
      <c r="DI42">
        <f t="shared" si="83"/>
        <v>1596.3541159507631</v>
      </c>
      <c r="DK42">
        <f t="shared" si="84"/>
        <v>311.15175846082911</v>
      </c>
      <c r="DL42">
        <f t="shared" si="85"/>
        <v>627.81733669274115</v>
      </c>
      <c r="DM42">
        <f t="shared" si="48"/>
        <v>0.14057361494630763</v>
      </c>
      <c r="DN42">
        <f t="shared" si="86"/>
        <v>6.7311451041219668</v>
      </c>
      <c r="DO42">
        <f t="shared" si="87"/>
        <v>37.976936571589384</v>
      </c>
      <c r="DP42">
        <f t="shared" si="88"/>
        <v>13.581570655639537</v>
      </c>
      <c r="DQ42">
        <f t="shared" si="89"/>
        <v>47.696618194314425</v>
      </c>
      <c r="DR42">
        <f t="shared" si="49"/>
        <v>20.312715759761502</v>
      </c>
      <c r="DS42">
        <f t="shared" si="90"/>
        <v>124.18606352766015</v>
      </c>
      <c r="DT42">
        <f t="shared" si="61"/>
        <v>0.14057361494630763</v>
      </c>
      <c r="DV42" s="1">
        <v>2690</v>
      </c>
      <c r="DW42" s="1">
        <v>639.47559999999999</v>
      </c>
      <c r="DX42" s="1">
        <v>6758</v>
      </c>
      <c r="DY42" s="1">
        <v>574.82479999999998</v>
      </c>
      <c r="EA42" s="1">
        <v>14512</v>
      </c>
      <c r="EB42" s="1">
        <v>16227</v>
      </c>
      <c r="ED42">
        <f t="shared" si="50"/>
        <v>1.3642616733142963</v>
      </c>
      <c r="EE42">
        <f t="shared" si="51"/>
        <v>3.0808822831695721</v>
      </c>
      <c r="EG42" s="1">
        <v>351887</v>
      </c>
      <c r="EH42" s="1">
        <v>284071</v>
      </c>
      <c r="EI42" s="1">
        <v>194003</v>
      </c>
      <c r="EJ42" s="1">
        <v>119035</v>
      </c>
      <c r="EL42">
        <f t="shared" si="62"/>
        <v>23.256448654449212</v>
      </c>
      <c r="EM42">
        <f t="shared" si="63"/>
        <v>18.77444357341431</v>
      </c>
      <c r="EN42">
        <f t="shared" si="64"/>
        <v>12.821788836498962</v>
      </c>
      <c r="EO42">
        <f t="shared" si="65"/>
        <v>7.8671032620766379</v>
      </c>
      <c r="EQ42" s="1">
        <v>36507</v>
      </c>
      <c r="ER42" s="1">
        <v>54444</v>
      </c>
      <c r="ES42" s="1">
        <v>221</v>
      </c>
      <c r="ET42" s="1">
        <v>533.66790000000003</v>
      </c>
      <c r="EU42" s="1">
        <v>96</v>
      </c>
      <c r="EV42" s="1">
        <v>570.83969999999999</v>
      </c>
      <c r="EX42" s="1">
        <v>0.2958961</v>
      </c>
      <c r="EY42" s="1">
        <v>0.22224430000000001</v>
      </c>
      <c r="EZ42" s="1">
        <v>0.71319679999999996</v>
      </c>
      <c r="FA42" s="1">
        <v>0.55701590000000001</v>
      </c>
      <c r="FB42" s="1">
        <v>5.7567699999999999E-2</v>
      </c>
      <c r="FC42" s="1">
        <v>1.6262100000000002E-2</v>
      </c>
      <c r="FF42">
        <v>10543</v>
      </c>
      <c r="FG42">
        <v>22253</v>
      </c>
      <c r="FI42">
        <f t="shared" si="52"/>
        <v>2.096177558569667E-2</v>
      </c>
      <c r="FJ42">
        <f t="shared" si="53"/>
        <v>4.3140250752707497E-3</v>
      </c>
    </row>
    <row r="43" spans="1:166" x14ac:dyDescent="0.25">
      <c r="A43">
        <v>2059</v>
      </c>
      <c r="B43" s="1">
        <v>14481</v>
      </c>
      <c r="C43" s="1">
        <v>16242</v>
      </c>
      <c r="D43" s="1">
        <v>36665</v>
      </c>
      <c r="E43" s="1">
        <v>54283</v>
      </c>
      <c r="F43" s="1">
        <v>4635</v>
      </c>
      <c r="G43" s="1">
        <v>4948</v>
      </c>
      <c r="H43" s="1">
        <v>38882</v>
      </c>
      <c r="I43" s="1">
        <v>57422</v>
      </c>
      <c r="J43" s="1">
        <v>34471</v>
      </c>
      <c r="K43" s="1">
        <v>52772</v>
      </c>
      <c r="L43" s="1">
        <v>1160997</v>
      </c>
      <c r="P43">
        <v>2059</v>
      </c>
      <c r="Q43">
        <f t="shared" si="72"/>
        <v>957.05903589811226</v>
      </c>
      <c r="R43">
        <f t="shared" si="73"/>
        <v>1073.4447110736232</v>
      </c>
      <c r="S43">
        <f t="shared" si="74"/>
        <v>2423.2145260136926</v>
      </c>
      <c r="T43">
        <f t="shared" si="75"/>
        <v>3587.6000031529061</v>
      </c>
      <c r="U43">
        <f t="shared" si="23"/>
        <v>8041.3182761383341</v>
      </c>
      <c r="W43">
        <f t="shared" si="24"/>
        <v>2278.2115894236467</v>
      </c>
      <c r="X43">
        <f t="shared" si="25"/>
        <v>3487.7369962305906</v>
      </c>
      <c r="Z43">
        <f t="shared" si="26"/>
        <v>145.00293659004592</v>
      </c>
      <c r="AA43">
        <f t="shared" si="27"/>
        <v>99.863006922315435</v>
      </c>
      <c r="AB43">
        <f t="shared" si="28"/>
        <v>5.9839083594708763E-2</v>
      </c>
      <c r="AC43">
        <f t="shared" si="29"/>
        <v>2.7835602306431149E-2</v>
      </c>
      <c r="AE43" s="1">
        <v>77550</v>
      </c>
      <c r="AF43" s="1">
        <v>4306</v>
      </c>
      <c r="AG43" s="1">
        <v>6590</v>
      </c>
      <c r="AH43" s="1">
        <v>2502</v>
      </c>
      <c r="AI43" s="1">
        <v>82179</v>
      </c>
      <c r="AJ43" s="1">
        <v>4543</v>
      </c>
      <c r="AK43" s="1">
        <v>6935</v>
      </c>
      <c r="AL43" s="1">
        <v>2647</v>
      </c>
      <c r="AM43" s="1">
        <v>74408</v>
      </c>
      <c r="AN43" s="1">
        <v>4128</v>
      </c>
      <c r="AO43" s="1">
        <v>6303</v>
      </c>
      <c r="AP43" s="1">
        <v>2404</v>
      </c>
      <c r="AR43" s="1">
        <v>14.56584</v>
      </c>
      <c r="AS43" s="1">
        <v>14.546799999999999</v>
      </c>
      <c r="AT43" s="1">
        <v>15.66704</v>
      </c>
      <c r="AU43" s="1">
        <v>16.278179999999999</v>
      </c>
      <c r="AW43">
        <f t="shared" si="54"/>
        <v>3142</v>
      </c>
      <c r="AX43">
        <f t="shared" si="30"/>
        <v>178</v>
      </c>
      <c r="AY43">
        <f t="shared" si="31"/>
        <v>287</v>
      </c>
      <c r="AZ43">
        <f t="shared" si="32"/>
        <v>98</v>
      </c>
      <c r="BB43">
        <f t="shared" si="55"/>
        <v>4.0515796260477112E-2</v>
      </c>
      <c r="BC43">
        <f t="shared" si="69"/>
        <v>4.1337668369716675E-2</v>
      </c>
      <c r="BD43">
        <f t="shared" si="70"/>
        <v>4.3550834597875572E-2</v>
      </c>
      <c r="BE43">
        <f t="shared" si="71"/>
        <v>3.9168665067945641E-2</v>
      </c>
      <c r="BF43">
        <f t="shared" si="33"/>
        <v>4.0737564322469985E-2</v>
      </c>
      <c r="BH43">
        <f t="shared" si="34"/>
        <v>4127.8959937123254</v>
      </c>
      <c r="BI43">
        <f t="shared" si="34"/>
        <v>227.89907563587084</v>
      </c>
      <c r="BJ43">
        <f t="shared" si="34"/>
        <v>374.68454237511992</v>
      </c>
      <c r="BK43">
        <f t="shared" si="34"/>
        <v>148.59087727659775</v>
      </c>
      <c r="BL43">
        <f t="shared" si="35"/>
        <v>4879.0704889999142</v>
      </c>
      <c r="BN43">
        <f t="shared" si="76"/>
        <v>306.33026941424976</v>
      </c>
      <c r="BO43">
        <f t="shared" si="77"/>
        <v>327.01665006725085</v>
      </c>
      <c r="BP43">
        <f t="shared" si="78"/>
        <v>2569.7375480830328</v>
      </c>
      <c r="BQ43">
        <f t="shared" si="79"/>
        <v>3795.0586257400323</v>
      </c>
      <c r="BR43">
        <f t="shared" si="36"/>
        <v>6998.1430933045658</v>
      </c>
      <c r="BT43" s="1">
        <v>57.154170000000001</v>
      </c>
      <c r="BU43" s="1">
        <v>49.641370000000002</v>
      </c>
      <c r="BV43" s="1">
        <v>15.44453</v>
      </c>
      <c r="BW43" s="1">
        <v>14.18127</v>
      </c>
      <c r="BY43">
        <f t="shared" si="37"/>
        <v>913.54515721057442</v>
      </c>
      <c r="BZ43">
        <f t="shared" si="38"/>
        <v>847.04368417355636</v>
      </c>
      <c r="CA43">
        <f t="shared" si="39"/>
        <v>2070.8834222412847</v>
      </c>
      <c r="CB43">
        <f t="shared" si="40"/>
        <v>2808.1855452040013</v>
      </c>
      <c r="CC43">
        <f t="shared" si="41"/>
        <v>6639.6578088294173</v>
      </c>
      <c r="CD43" s="4">
        <f t="shared" si="42"/>
        <v>-1.5215546281979186E-3</v>
      </c>
      <c r="CF43">
        <f t="shared" si="80"/>
        <v>116.85402572906156</v>
      </c>
      <c r="CG43">
        <f t="shared" si="81"/>
        <v>73.894471784390163</v>
      </c>
      <c r="CI43">
        <v>1.6355235720945274</v>
      </c>
      <c r="CJ43">
        <v>3.8344999999999914</v>
      </c>
      <c r="CK43">
        <v>2</v>
      </c>
      <c r="CL43">
        <f t="shared" si="68"/>
        <v>22.022072966786027</v>
      </c>
      <c r="CM43">
        <f t="shared" si="66"/>
        <v>23.800137731135454</v>
      </c>
      <c r="CN43">
        <f t="shared" si="67"/>
        <v>5356423.8239855161</v>
      </c>
      <c r="CS43">
        <f t="shared" si="59"/>
        <v>20.118158110545281</v>
      </c>
      <c r="CT43">
        <f t="shared" si="44"/>
        <v>18.653657818925318</v>
      </c>
      <c r="CU43">
        <f t="shared" si="45"/>
        <v>45.605145830305133</v>
      </c>
      <c r="CV43">
        <f t="shared" si="46"/>
        <v>61.842066980756314</v>
      </c>
      <c r="CW43">
        <f t="shared" si="47"/>
        <v>146.21902874053205</v>
      </c>
      <c r="CX43">
        <f t="shared" si="60"/>
        <v>2.7297882607006985E-2</v>
      </c>
      <c r="CZ43" s="1">
        <v>0</v>
      </c>
      <c r="DA43" s="1">
        <v>0</v>
      </c>
      <c r="DB43" s="1">
        <v>11803</v>
      </c>
      <c r="DC43" s="1">
        <v>24095</v>
      </c>
      <c r="DE43" s="1">
        <v>7.6472850000000001</v>
      </c>
      <c r="DF43" s="1">
        <v>7.4789969999999997</v>
      </c>
      <c r="DH43">
        <f t="shared" si="82"/>
        <v>780.06821356987905</v>
      </c>
      <c r="DI43">
        <f t="shared" si="83"/>
        <v>1592.4547662430091</v>
      </c>
      <c r="DK43">
        <f t="shared" si="84"/>
        <v>311.26625603281497</v>
      </c>
      <c r="DL43">
        <f t="shared" si="85"/>
        <v>621.44492916769389</v>
      </c>
      <c r="DM43">
        <f t="shared" si="48"/>
        <v>0.14047579138192778</v>
      </c>
      <c r="DN43">
        <f t="shared" si="86"/>
        <v>6.8547282024529528</v>
      </c>
      <c r="DO43">
        <f t="shared" si="87"/>
        <v>38.75041762785218</v>
      </c>
      <c r="DP43">
        <f t="shared" si="88"/>
        <v>13.685505574970129</v>
      </c>
      <c r="DQ43">
        <f t="shared" si="89"/>
        <v>48.156561405786185</v>
      </c>
      <c r="DR43">
        <f t="shared" si="49"/>
        <v>20.540233777423083</v>
      </c>
      <c r="DS43">
        <f t="shared" si="90"/>
        <v>125.67879496310897</v>
      </c>
      <c r="DT43">
        <f t="shared" si="61"/>
        <v>0.14047579138192778</v>
      </c>
      <c r="DV43" s="1">
        <v>2679</v>
      </c>
      <c r="DW43" s="1">
        <v>654.40689999999995</v>
      </c>
      <c r="DX43" s="1">
        <v>6680</v>
      </c>
      <c r="DY43" s="1">
        <v>579.6499</v>
      </c>
      <c r="EA43" s="1">
        <v>14471</v>
      </c>
      <c r="EB43" s="1">
        <v>16242</v>
      </c>
      <c r="ED43">
        <f t="shared" si="50"/>
        <v>1.3904071867285808</v>
      </c>
      <c r="EE43">
        <f t="shared" si="51"/>
        <v>3.0708856725438411</v>
      </c>
      <c r="EG43" s="1">
        <v>351530</v>
      </c>
      <c r="EH43" s="1">
        <v>284266</v>
      </c>
      <c r="EI43" s="1">
        <v>196191</v>
      </c>
      <c r="EJ43" s="1">
        <v>119678</v>
      </c>
      <c r="EL43">
        <f t="shared" si="62"/>
        <v>23.232854284183649</v>
      </c>
      <c r="EM43">
        <f t="shared" si="63"/>
        <v>18.787331254651804</v>
      </c>
      <c r="EN43">
        <f t="shared" si="64"/>
        <v>12.966395229050933</v>
      </c>
      <c r="EO43">
        <f t="shared" si="65"/>
        <v>7.9095995648238571</v>
      </c>
      <c r="EQ43" s="1">
        <v>36665</v>
      </c>
      <c r="ER43" s="1">
        <v>54283</v>
      </c>
      <c r="ES43" s="1">
        <v>217</v>
      </c>
      <c r="ET43" s="1">
        <v>622.76260000000002</v>
      </c>
      <c r="EU43" s="1">
        <v>111</v>
      </c>
      <c r="EV43" s="1">
        <v>602.33839999999998</v>
      </c>
      <c r="EX43" s="1">
        <v>0.2959405</v>
      </c>
      <c r="EY43" s="1">
        <v>0.2219216</v>
      </c>
      <c r="EZ43" s="1">
        <v>0.71174499999999996</v>
      </c>
      <c r="FA43" s="1">
        <v>0.55837440000000005</v>
      </c>
      <c r="FB43" s="1">
        <v>5.8166799999999998E-2</v>
      </c>
      <c r="FC43" s="1">
        <v>1.5736300000000002E-2</v>
      </c>
      <c r="FF43">
        <v>10525</v>
      </c>
      <c r="FG43">
        <v>22297</v>
      </c>
      <c r="FI43">
        <f t="shared" si="52"/>
        <v>2.0617577197149645E-2</v>
      </c>
      <c r="FJ43">
        <f t="shared" si="53"/>
        <v>4.9782481948244155E-3</v>
      </c>
    </row>
    <row r="44" spans="1:166" x14ac:dyDescent="0.25">
      <c r="A44">
        <v>2060</v>
      </c>
      <c r="B44" s="1">
        <v>14596</v>
      </c>
      <c r="C44" s="1">
        <v>16277</v>
      </c>
      <c r="D44" s="1">
        <v>36897</v>
      </c>
      <c r="E44" s="1">
        <v>54470</v>
      </c>
      <c r="F44" s="1">
        <v>4736</v>
      </c>
      <c r="G44" s="1">
        <v>4979</v>
      </c>
      <c r="H44" s="1">
        <v>39063</v>
      </c>
      <c r="I44" s="1">
        <v>57797</v>
      </c>
      <c r="J44" s="1">
        <v>34670</v>
      </c>
      <c r="K44" s="1">
        <v>52963</v>
      </c>
      <c r="L44" s="1">
        <v>1164208</v>
      </c>
      <c r="P44">
        <v>2060</v>
      </c>
      <c r="Q44">
        <f t="shared" si="72"/>
        <v>964.65946329458234</v>
      </c>
      <c r="R44">
        <f t="shared" si="73"/>
        <v>1075.7578846290708</v>
      </c>
      <c r="S44">
        <f t="shared" si="74"/>
        <v>2438.5475621526584</v>
      </c>
      <c r="T44">
        <f t="shared" si="75"/>
        <v>3599.958959006296</v>
      </c>
      <c r="U44">
        <f t="shared" si="23"/>
        <v>8078.9238690826078</v>
      </c>
      <c r="W44">
        <f t="shared" si="24"/>
        <v>2291.3636333531904</v>
      </c>
      <c r="X44">
        <f t="shared" si="25"/>
        <v>3500.3603147760323</v>
      </c>
      <c r="Z44">
        <f t="shared" si="26"/>
        <v>147.18392879946805</v>
      </c>
      <c r="AA44">
        <f t="shared" si="27"/>
        <v>99.598644230263744</v>
      </c>
      <c r="AB44">
        <f t="shared" si="28"/>
        <v>6.0357210613329021E-2</v>
      </c>
      <c r="AC44">
        <f t="shared" si="29"/>
        <v>2.7666605470901301E-2</v>
      </c>
      <c r="AE44" s="1">
        <v>77996</v>
      </c>
      <c r="AF44" s="1">
        <v>4272</v>
      </c>
      <c r="AG44" s="1">
        <v>6606</v>
      </c>
      <c r="AH44" s="1">
        <v>2493</v>
      </c>
      <c r="AI44" s="1">
        <v>82712</v>
      </c>
      <c r="AJ44" s="1">
        <v>4513</v>
      </c>
      <c r="AK44" s="1">
        <v>6982</v>
      </c>
      <c r="AL44" s="1">
        <v>2653</v>
      </c>
      <c r="AM44" s="1">
        <v>74802</v>
      </c>
      <c r="AN44" s="1">
        <v>4100</v>
      </c>
      <c r="AO44" s="1">
        <v>6332</v>
      </c>
      <c r="AP44" s="1">
        <v>2399</v>
      </c>
      <c r="AR44" s="1">
        <v>14.617419999999999</v>
      </c>
      <c r="AS44" s="1">
        <v>14.652060000000001</v>
      </c>
      <c r="AT44" s="1">
        <v>15.373609999999999</v>
      </c>
      <c r="AU44" s="1">
        <v>16.195699999999999</v>
      </c>
      <c r="AW44">
        <f t="shared" si="54"/>
        <v>3194</v>
      </c>
      <c r="AX44">
        <f t="shared" si="30"/>
        <v>172</v>
      </c>
      <c r="AY44">
        <f t="shared" si="31"/>
        <v>274</v>
      </c>
      <c r="AZ44">
        <f t="shared" si="32"/>
        <v>94</v>
      </c>
      <c r="BB44">
        <f t="shared" si="55"/>
        <v>4.0950817990666188E-2</v>
      </c>
      <c r="BC44">
        <f t="shared" si="69"/>
        <v>4.0262172284644196E-2</v>
      </c>
      <c r="BD44">
        <f t="shared" si="70"/>
        <v>4.1477444747199513E-2</v>
      </c>
      <c r="BE44">
        <f t="shared" si="71"/>
        <v>3.7705575611712797E-2</v>
      </c>
      <c r="BF44">
        <f t="shared" si="33"/>
        <v>4.086814714284151E-2</v>
      </c>
      <c r="BH44">
        <f t="shared" si="34"/>
        <v>4169.3812302275319</v>
      </c>
      <c r="BI44">
        <f t="shared" si="34"/>
        <v>228.03230694832075</v>
      </c>
      <c r="BJ44">
        <f t="shared" si="34"/>
        <v>370.15878679765262</v>
      </c>
      <c r="BK44">
        <f t="shared" si="34"/>
        <v>148.17308821238655</v>
      </c>
      <c r="BL44">
        <f t="shared" si="35"/>
        <v>4915.7454121858918</v>
      </c>
      <c r="BN44">
        <f t="shared" si="76"/>
        <v>313.0054273885408</v>
      </c>
      <c r="BO44">
        <f t="shared" si="77"/>
        <v>329.06546093064708</v>
      </c>
      <c r="BP44">
        <f t="shared" si="78"/>
        <v>2581.6999598983466</v>
      </c>
      <c r="BQ44">
        <f t="shared" si="79"/>
        <v>3819.8426281198258</v>
      </c>
      <c r="BR44">
        <f t="shared" si="36"/>
        <v>7043.6134763373602</v>
      </c>
      <c r="BT44" s="1">
        <v>58.036250000000003</v>
      </c>
      <c r="BU44" s="1">
        <v>49.96622</v>
      </c>
      <c r="BV44" s="1">
        <v>15.557230000000001</v>
      </c>
      <c r="BW44" s="1">
        <v>14.14874</v>
      </c>
      <c r="BY44">
        <f t="shared" si="37"/>
        <v>947.85825231219474</v>
      </c>
      <c r="BZ44">
        <f t="shared" si="38"/>
        <v>857.9282746963554</v>
      </c>
      <c r="CA44">
        <f t="shared" si="39"/>
        <v>2095.7053642169999</v>
      </c>
      <c r="CB44">
        <f t="shared" si="40"/>
        <v>2820.0409940005352</v>
      </c>
      <c r="CC44">
        <f t="shared" si="41"/>
        <v>6721.5328852260845</v>
      </c>
      <c r="CD44" s="4">
        <f t="shared" si="42"/>
        <v>9.4603164325235412E-4</v>
      </c>
      <c r="CF44">
        <f t="shared" si="80"/>
        <v>119.47714835294934</v>
      </c>
      <c r="CG44">
        <f t="shared" si="81"/>
        <v>73.52979874316641</v>
      </c>
      <c r="CI44">
        <v>1.6473427983652726</v>
      </c>
      <c r="CJ44">
        <v>3.8344999999999914</v>
      </c>
      <c r="CK44">
        <v>2</v>
      </c>
      <c r="CL44">
        <f t="shared" si="68"/>
        <v>22.418146426173955</v>
      </c>
      <c r="CM44">
        <f t="shared" si="66"/>
        <v>24.22819020827043</v>
      </c>
      <c r="CN44">
        <f t="shared" si="67"/>
        <v>5444029.3982480867</v>
      </c>
      <c r="CS44">
        <f t="shared" si="59"/>
        <v>21.249225091592116</v>
      </c>
      <c r="CT44">
        <f t="shared" si="44"/>
        <v>19.233161685297688</v>
      </c>
      <c r="CU44">
        <f t="shared" si="45"/>
        <v>46.981829721134922</v>
      </c>
      <c r="CV44">
        <f t="shared" si="46"/>
        <v>63.22009193131715</v>
      </c>
      <c r="CW44">
        <f t="shared" si="47"/>
        <v>150.68430842934188</v>
      </c>
      <c r="CX44">
        <f t="shared" si="60"/>
        <v>2.7678819750281431E-2</v>
      </c>
      <c r="CZ44" s="1">
        <v>0</v>
      </c>
      <c r="DA44" s="1">
        <v>0</v>
      </c>
      <c r="DB44" s="1">
        <v>11965</v>
      </c>
      <c r="DC44" s="1">
        <v>24440</v>
      </c>
      <c r="DE44" s="1">
        <v>7.748278</v>
      </c>
      <c r="DF44" s="1">
        <v>7.4077039999999998</v>
      </c>
      <c r="DH44">
        <f t="shared" si="82"/>
        <v>790.7749025979499</v>
      </c>
      <c r="DI44">
        <f t="shared" si="83"/>
        <v>1615.2560484324192</v>
      </c>
      <c r="DK44">
        <f t="shared" si="84"/>
        <v>319.70560941708703</v>
      </c>
      <c r="DL44">
        <f t="shared" si="85"/>
        <v>624.33427955523769</v>
      </c>
      <c r="DM44">
        <f t="shared" si="48"/>
        <v>0.14045008855752569</v>
      </c>
      <c r="DN44">
        <f t="shared" si="86"/>
        <v>7.1672071651814342</v>
      </c>
      <c r="DO44">
        <f t="shared" si="87"/>
        <v>39.814622555953491</v>
      </c>
      <c r="DP44">
        <f t="shared" si="88"/>
        <v>13.996417297949142</v>
      </c>
      <c r="DQ44">
        <f t="shared" si="89"/>
        <v>49.223674633368006</v>
      </c>
      <c r="DR44">
        <f t="shared" si="49"/>
        <v>21.163624463130574</v>
      </c>
      <c r="DS44">
        <f t="shared" si="90"/>
        <v>129.52068396621132</v>
      </c>
      <c r="DT44">
        <f t="shared" si="61"/>
        <v>0.14045008855752564</v>
      </c>
      <c r="DV44" s="1">
        <v>2638</v>
      </c>
      <c r="DW44" s="1">
        <v>648.6</v>
      </c>
      <c r="DX44" s="1">
        <v>6691</v>
      </c>
      <c r="DY44" s="1">
        <v>569.64459999999997</v>
      </c>
      <c r="EA44" s="1">
        <v>14581</v>
      </c>
      <c r="EB44" s="1">
        <v>16277</v>
      </c>
      <c r="ED44">
        <f t="shared" si="50"/>
        <v>1.3569790912973809</v>
      </c>
      <c r="EE44">
        <f t="shared" si="51"/>
        <v>3.0228488723055027</v>
      </c>
      <c r="EG44" s="1">
        <v>351559</v>
      </c>
      <c r="EH44" s="1">
        <v>284820</v>
      </c>
      <c r="EI44" s="1">
        <v>197740</v>
      </c>
      <c r="EJ44" s="1">
        <v>120982</v>
      </c>
      <c r="EL44">
        <f t="shared" si="62"/>
        <v>23.23477091370102</v>
      </c>
      <c r="EM44">
        <f t="shared" si="63"/>
        <v>18.823945487500886</v>
      </c>
      <c r="EN44">
        <f t="shared" si="64"/>
        <v>13.068769681547733</v>
      </c>
      <c r="EO44">
        <f t="shared" si="65"/>
        <v>7.9957818024325267</v>
      </c>
      <c r="EQ44" s="1">
        <v>36897</v>
      </c>
      <c r="ER44" s="1">
        <v>54470</v>
      </c>
      <c r="ES44" s="1">
        <v>203</v>
      </c>
      <c r="ET44" s="1">
        <v>562.98130000000003</v>
      </c>
      <c r="EU44" s="1">
        <v>112</v>
      </c>
      <c r="EV44" s="1">
        <v>781.70730000000003</v>
      </c>
      <c r="EX44" s="1">
        <v>0.29580970000000001</v>
      </c>
      <c r="EY44" s="1">
        <v>0.2261658</v>
      </c>
      <c r="EZ44" s="1">
        <v>0.72425050000000002</v>
      </c>
      <c r="FA44" s="1">
        <v>0.57285419999999998</v>
      </c>
      <c r="FB44" s="1">
        <v>5.66551E-2</v>
      </c>
      <c r="FC44" s="1">
        <v>1.55792E-2</v>
      </c>
      <c r="FF44">
        <v>10636</v>
      </c>
      <c r="FG44">
        <v>22483</v>
      </c>
      <c r="FI44">
        <f t="shared" si="52"/>
        <v>1.9086122602482138E-2</v>
      </c>
      <c r="FJ44">
        <f t="shared" si="53"/>
        <v>4.9815416092158522E-3</v>
      </c>
    </row>
    <row r="45" spans="1:166" x14ac:dyDescent="0.25">
      <c r="A45">
        <v>2061</v>
      </c>
      <c r="B45" s="1">
        <v>14603</v>
      </c>
      <c r="C45" s="1">
        <v>16766</v>
      </c>
      <c r="D45" s="1">
        <v>37249</v>
      </c>
      <c r="E45" s="1">
        <v>54317</v>
      </c>
      <c r="F45" s="1">
        <v>4770</v>
      </c>
      <c r="G45" s="1">
        <v>5099</v>
      </c>
      <c r="H45" s="1">
        <v>39547</v>
      </c>
      <c r="I45" s="1">
        <v>57622</v>
      </c>
      <c r="J45" s="1">
        <v>35035</v>
      </c>
      <c r="K45" s="1">
        <v>52854</v>
      </c>
      <c r="L45" s="1">
        <v>1166485</v>
      </c>
      <c r="P45">
        <v>2061</v>
      </c>
      <c r="Q45">
        <f t="shared" si="72"/>
        <v>965.12209800567189</v>
      </c>
      <c r="R45">
        <f t="shared" si="73"/>
        <v>1108.0762237323218</v>
      </c>
      <c r="S45">
        <f t="shared" si="74"/>
        <v>2461.8114790531581</v>
      </c>
      <c r="T45">
        <f t="shared" si="75"/>
        <v>3589.8470860353405</v>
      </c>
      <c r="U45">
        <f t="shared" si="23"/>
        <v>8124.856886826492</v>
      </c>
      <c r="W45">
        <f t="shared" si="24"/>
        <v>2315.486729002856</v>
      </c>
      <c r="X45">
        <f t="shared" si="25"/>
        <v>3493.1564314176389</v>
      </c>
      <c r="Z45">
        <f t="shared" si="26"/>
        <v>146.3247500503021</v>
      </c>
      <c r="AA45">
        <f t="shared" si="27"/>
        <v>96.690654617701512</v>
      </c>
      <c r="AB45">
        <f t="shared" si="28"/>
        <v>5.9437837257376155E-2</v>
      </c>
      <c r="AC45">
        <f t="shared" si="29"/>
        <v>2.6934477235487916E-2</v>
      </c>
      <c r="AE45" s="1">
        <v>78119</v>
      </c>
      <c r="AF45" s="1">
        <v>4309</v>
      </c>
      <c r="AG45" s="1">
        <v>6611</v>
      </c>
      <c r="AH45" s="1">
        <v>2527</v>
      </c>
      <c r="AI45" s="1">
        <v>82933</v>
      </c>
      <c r="AJ45" s="1">
        <v>4580</v>
      </c>
      <c r="AK45" s="1">
        <v>6997</v>
      </c>
      <c r="AL45" s="1">
        <v>2659</v>
      </c>
      <c r="AM45" s="1">
        <v>74988</v>
      </c>
      <c r="AN45" s="1">
        <v>4141</v>
      </c>
      <c r="AO45" s="1">
        <v>6335</v>
      </c>
      <c r="AP45" s="1">
        <v>2425</v>
      </c>
      <c r="AR45" s="1">
        <v>14.625450000000001</v>
      </c>
      <c r="AS45" s="1">
        <v>14.601800000000001</v>
      </c>
      <c r="AT45" s="1">
        <v>15.36693</v>
      </c>
      <c r="AU45" s="1">
        <v>16.614609999999999</v>
      </c>
      <c r="AW45">
        <f t="shared" si="54"/>
        <v>3131</v>
      </c>
      <c r="AX45">
        <f t="shared" si="30"/>
        <v>168</v>
      </c>
      <c r="AY45">
        <f t="shared" si="31"/>
        <v>276</v>
      </c>
      <c r="AZ45">
        <f t="shared" si="32"/>
        <v>102</v>
      </c>
      <c r="BB45">
        <f t="shared" si="55"/>
        <v>4.0079878134640742E-2</v>
      </c>
      <c r="BC45">
        <f t="shared" si="69"/>
        <v>3.8988164307263866E-2</v>
      </c>
      <c r="BD45">
        <f t="shared" si="70"/>
        <v>4.1748600816820448E-2</v>
      </c>
      <c r="BE45">
        <f t="shared" si="71"/>
        <v>4.0364068064899089E-2</v>
      </c>
      <c r="BF45">
        <f t="shared" si="33"/>
        <v>4.0156826769761705E-2</v>
      </c>
      <c r="BH45">
        <f t="shared" si="34"/>
        <v>4182.8180377284816</v>
      </c>
      <c r="BI45">
        <f t="shared" si="34"/>
        <v>230.62385781371754</v>
      </c>
      <c r="BJ45">
        <f t="shared" si="34"/>
        <v>370.79284556464307</v>
      </c>
      <c r="BK45">
        <f t="shared" si="34"/>
        <v>152.34943491899622</v>
      </c>
      <c r="BL45">
        <f t="shared" si="35"/>
        <v>4936.5841760258381</v>
      </c>
      <c r="BN45">
        <f t="shared" si="76"/>
        <v>315.25251027097545</v>
      </c>
      <c r="BO45">
        <f t="shared" si="77"/>
        <v>336.99634169218109</v>
      </c>
      <c r="BP45">
        <f t="shared" si="78"/>
        <v>2613.6878456365334</v>
      </c>
      <c r="BQ45">
        <f t="shared" si="79"/>
        <v>3808.2767603425887</v>
      </c>
      <c r="BR45">
        <f t="shared" si="36"/>
        <v>7074.2134579422782</v>
      </c>
      <c r="BT45" s="1">
        <v>58.223350000000003</v>
      </c>
      <c r="BU45" s="1">
        <v>49.251480000000001</v>
      </c>
      <c r="BV45" s="1">
        <v>15.37837</v>
      </c>
      <c r="BW45" s="1">
        <v>14.28866</v>
      </c>
      <c r="BY45">
        <f t="shared" si="37"/>
        <v>957.7406654756021</v>
      </c>
      <c r="BZ45">
        <f t="shared" si="38"/>
        <v>866.03741784479757</v>
      </c>
      <c r="CA45">
        <f t="shared" si="39"/>
        <v>2097.2790014506745</v>
      </c>
      <c r="CB45">
        <f t="shared" si="40"/>
        <v>2839.3059293175738</v>
      </c>
      <c r="CC45">
        <f t="shared" si="41"/>
        <v>6760.363014088648</v>
      </c>
      <c r="CD45" s="4">
        <f t="shared" si="42"/>
        <v>7.5474241020856425E-4</v>
      </c>
      <c r="CF45">
        <f t="shared" si="80"/>
        <v>117.41410749770661</v>
      </c>
      <c r="CG45">
        <f t="shared" si="81"/>
        <v>72.088864922973912</v>
      </c>
      <c r="CI45">
        <v>1.6296370842923835</v>
      </c>
      <c r="CJ45">
        <v>3.8344999999999914</v>
      </c>
      <c r="CK45">
        <v>2</v>
      </c>
      <c r="CL45">
        <f t="shared" si="68"/>
        <v>22.821343383221169</v>
      </c>
      <c r="CM45">
        <f t="shared" si="66"/>
        <v>24.663941335104468</v>
      </c>
      <c r="CN45">
        <f t="shared" si="67"/>
        <v>5533711.2244810145</v>
      </c>
      <c r="CS45">
        <f t="shared" si="59"/>
        <v>21.856928598893472</v>
      </c>
      <c r="CT45">
        <f t="shared" si="44"/>
        <v>19.764137295354317</v>
      </c>
      <c r="CU45">
        <f t="shared" si="45"/>
        <v>47.862724262525049</v>
      </c>
      <c r="CV45">
        <f t="shared" si="46"/>
        <v>64.796775582972245</v>
      </c>
      <c r="CW45">
        <f t="shared" si="47"/>
        <v>154.2805657397451</v>
      </c>
      <c r="CX45">
        <f t="shared" si="60"/>
        <v>2.7880125919330832E-2</v>
      </c>
      <c r="CZ45" s="1">
        <v>0</v>
      </c>
      <c r="DA45" s="1">
        <v>0</v>
      </c>
      <c r="DB45" s="1">
        <v>12115</v>
      </c>
      <c r="DC45" s="1">
        <v>24545</v>
      </c>
      <c r="DE45" s="1">
        <v>7.6769509999999999</v>
      </c>
      <c r="DF45" s="1">
        <v>7.4562359999999996</v>
      </c>
      <c r="DH45">
        <f t="shared" si="82"/>
        <v>800.68850354986739</v>
      </c>
      <c r="DI45">
        <f t="shared" si="83"/>
        <v>1622.1955690987616</v>
      </c>
      <c r="DK45">
        <f t="shared" si="84"/>
        <v>320.73366436110268</v>
      </c>
      <c r="DL45">
        <f t="shared" si="85"/>
        <v>631.12450196354212</v>
      </c>
      <c r="DM45">
        <f t="shared" si="48"/>
        <v>0.14079986005795328</v>
      </c>
      <c r="DN45">
        <f t="shared" si="86"/>
        <v>7.3195730889435318</v>
      </c>
      <c r="DO45">
        <f t="shared" si="87"/>
        <v>40.543151173581521</v>
      </c>
      <c r="DP45">
        <f t="shared" si="88"/>
        <v>14.403108976874435</v>
      </c>
      <c r="DQ45">
        <f t="shared" si="89"/>
        <v>50.39366660609781</v>
      </c>
      <c r="DR45">
        <f t="shared" si="49"/>
        <v>21.722682065817967</v>
      </c>
      <c r="DS45">
        <f t="shared" si="90"/>
        <v>132.55788367392714</v>
      </c>
      <c r="DT45">
        <f t="shared" si="61"/>
        <v>0.14079986005795325</v>
      </c>
      <c r="DV45" s="1">
        <v>2698</v>
      </c>
      <c r="DW45" s="1">
        <v>670.79560000000004</v>
      </c>
      <c r="DX45" s="1">
        <v>6948</v>
      </c>
      <c r="DY45" s="1">
        <v>585.10400000000004</v>
      </c>
      <c r="EA45" s="1">
        <v>14590</v>
      </c>
      <c r="EB45" s="1">
        <v>16766</v>
      </c>
      <c r="ED45">
        <f t="shared" si="50"/>
        <v>1.4353359781358503</v>
      </c>
      <c r="EE45">
        <f t="shared" si="51"/>
        <v>3.2241430116706997</v>
      </c>
      <c r="EG45" s="1">
        <v>351425</v>
      </c>
      <c r="EH45" s="1">
        <v>285486</v>
      </c>
      <c r="EI45" s="1">
        <v>199093</v>
      </c>
      <c r="EJ45" s="1">
        <v>121822</v>
      </c>
      <c r="EL45">
        <f t="shared" si="62"/>
        <v>23.225914763517306</v>
      </c>
      <c r="EM45">
        <f t="shared" si="63"/>
        <v>18.867961875727399</v>
      </c>
      <c r="EN45">
        <f t="shared" si="64"/>
        <v>13.158190362134029</v>
      </c>
      <c r="EO45">
        <f t="shared" si="65"/>
        <v>8.051297967763265</v>
      </c>
      <c r="EQ45" s="1">
        <v>37249</v>
      </c>
      <c r="ER45" s="1">
        <v>54317</v>
      </c>
      <c r="ES45" s="1">
        <v>227</v>
      </c>
      <c r="ET45" s="1">
        <v>661.27179999999998</v>
      </c>
      <c r="EU45" s="1">
        <v>96</v>
      </c>
      <c r="EV45" s="1">
        <v>634.92880000000002</v>
      </c>
      <c r="EX45" s="1">
        <v>0.29775439999999997</v>
      </c>
      <c r="EY45" s="1">
        <v>0.22557150000000001</v>
      </c>
      <c r="EZ45" s="1">
        <v>0.71491380000000004</v>
      </c>
      <c r="FA45" s="1">
        <v>0.57570809999999994</v>
      </c>
      <c r="FB45" s="1">
        <v>5.4947000000000003E-2</v>
      </c>
      <c r="FC45" s="1">
        <v>1.5509E-2</v>
      </c>
      <c r="FF45">
        <v>10688</v>
      </c>
      <c r="FG45">
        <v>22474</v>
      </c>
      <c r="FI45">
        <f t="shared" si="52"/>
        <v>2.123877245508982E-2</v>
      </c>
      <c r="FJ45">
        <f t="shared" si="53"/>
        <v>4.271602740945092E-3</v>
      </c>
    </row>
    <row r="46" spans="1:166" x14ac:dyDescent="0.25">
      <c r="A46">
        <v>2062</v>
      </c>
      <c r="B46" s="1">
        <v>14648</v>
      </c>
      <c r="C46" s="1">
        <v>17003</v>
      </c>
      <c r="D46" s="1">
        <v>37565</v>
      </c>
      <c r="E46" s="1">
        <v>54482</v>
      </c>
      <c r="F46" s="1">
        <v>4769</v>
      </c>
      <c r="G46" s="1">
        <v>5160</v>
      </c>
      <c r="H46" s="1">
        <v>39936</v>
      </c>
      <c r="I46" s="1">
        <v>58020</v>
      </c>
      <c r="J46" s="1">
        <v>35318</v>
      </c>
      <c r="K46" s="1">
        <v>53061</v>
      </c>
      <c r="L46" s="1">
        <v>1169742</v>
      </c>
      <c r="P46">
        <v>2062</v>
      </c>
      <c r="Q46">
        <f t="shared" si="72"/>
        <v>968.09617829124716</v>
      </c>
      <c r="R46">
        <f t="shared" si="73"/>
        <v>1123.7397132363512</v>
      </c>
      <c r="S46">
        <f t="shared" si="74"/>
        <v>2482.6961317251976</v>
      </c>
      <c r="T46">
        <f t="shared" si="75"/>
        <v>3600.7520470824497</v>
      </c>
      <c r="U46">
        <f t="shared" si="23"/>
        <v>8175.2840703352449</v>
      </c>
      <c r="W46">
        <f t="shared" si="24"/>
        <v>2334.1903894654743</v>
      </c>
      <c r="X46">
        <f t="shared" si="25"/>
        <v>3506.8372007312851</v>
      </c>
      <c r="Z46">
        <f t="shared" si="26"/>
        <v>148.50574225972332</v>
      </c>
      <c r="AA46">
        <f t="shared" si="27"/>
        <v>93.91484635116467</v>
      </c>
      <c r="AB46">
        <f t="shared" si="28"/>
        <v>5.9816318381471979E-2</v>
      </c>
      <c r="AC46">
        <f t="shared" si="29"/>
        <v>2.6082008736830475E-2</v>
      </c>
      <c r="AE46" s="1">
        <v>78545</v>
      </c>
      <c r="AF46" s="1">
        <v>4362</v>
      </c>
      <c r="AG46" s="1">
        <v>6603</v>
      </c>
      <c r="AH46" s="1">
        <v>2537</v>
      </c>
      <c r="AI46" s="1">
        <v>83615</v>
      </c>
      <c r="AJ46" s="1">
        <v>4643</v>
      </c>
      <c r="AK46" s="1">
        <v>7048</v>
      </c>
      <c r="AL46" s="1">
        <v>2650</v>
      </c>
      <c r="AM46" s="1">
        <v>75430</v>
      </c>
      <c r="AN46" s="1">
        <v>4191</v>
      </c>
      <c r="AO46" s="1">
        <v>6331</v>
      </c>
      <c r="AP46" s="1">
        <v>2427</v>
      </c>
      <c r="AR46" s="1">
        <v>14.682320000000001</v>
      </c>
      <c r="AS46" s="1">
        <v>14.37031</v>
      </c>
      <c r="AT46" s="1">
        <v>15.244429999999999</v>
      </c>
      <c r="AU46" s="1">
        <v>16.60455</v>
      </c>
      <c r="AW46">
        <f t="shared" si="54"/>
        <v>3115</v>
      </c>
      <c r="AX46">
        <f t="shared" si="30"/>
        <v>171</v>
      </c>
      <c r="AY46">
        <f t="shared" si="31"/>
        <v>272</v>
      </c>
      <c r="AZ46">
        <f t="shared" si="32"/>
        <v>110</v>
      </c>
      <c r="BB46">
        <f t="shared" si="55"/>
        <v>3.96587943217264E-2</v>
      </c>
      <c r="BC46">
        <f t="shared" si="69"/>
        <v>3.9202200825309494E-2</v>
      </c>
      <c r="BD46">
        <f t="shared" si="70"/>
        <v>4.1193396940784492E-2</v>
      </c>
      <c r="BE46">
        <f t="shared" si="71"/>
        <v>4.3358297201418997E-2</v>
      </c>
      <c r="BF46">
        <f t="shared" si="33"/>
        <v>3.9849207470096799E-2</v>
      </c>
      <c r="BH46">
        <f t="shared" si="34"/>
        <v>4233.6138018134025</v>
      </c>
      <c r="BI46">
        <f t="shared" si="34"/>
        <v>230.08970092610613</v>
      </c>
      <c r="BJ46">
        <f t="shared" si="34"/>
        <v>370.51811405142917</v>
      </c>
      <c r="BK46">
        <f t="shared" si="34"/>
        <v>151.74183903616091</v>
      </c>
      <c r="BL46">
        <f t="shared" si="35"/>
        <v>4985.9634558270982</v>
      </c>
      <c r="BN46">
        <f t="shared" si="76"/>
        <v>315.1864195979627</v>
      </c>
      <c r="BO46">
        <f t="shared" si="77"/>
        <v>341.02787274596091</v>
      </c>
      <c r="BP46">
        <f t="shared" si="78"/>
        <v>2639.3971174385065</v>
      </c>
      <c r="BQ46">
        <f t="shared" si="79"/>
        <v>3834.5808482016764</v>
      </c>
      <c r="BR46">
        <f t="shared" si="36"/>
        <v>7130.1922579841066</v>
      </c>
      <c r="BT46" s="1">
        <v>56.536610000000003</v>
      </c>
      <c r="BU46" s="1">
        <v>45.277189999999997</v>
      </c>
      <c r="BV46" s="1">
        <v>15.6396</v>
      </c>
      <c r="BW46" s="1">
        <v>14.154529999999999</v>
      </c>
      <c r="BY46">
        <f t="shared" si="37"/>
        <v>929.79979384133628</v>
      </c>
      <c r="BZ46">
        <f t="shared" si="38"/>
        <v>805.67803987953801</v>
      </c>
      <c r="CA46">
        <f t="shared" si="39"/>
        <v>2153.8852587742549</v>
      </c>
      <c r="CB46">
        <f t="shared" si="40"/>
        <v>2832.0801279809129</v>
      </c>
      <c r="CC46">
        <f t="shared" si="41"/>
        <v>6721.4432204760424</v>
      </c>
      <c r="CD46" s="4">
        <f t="shared" si="42"/>
        <v>1.9309280696688802E-3</v>
      </c>
      <c r="CF46">
        <f t="shared" si="80"/>
        <v>121.18840586102114</v>
      </c>
      <c r="CG46">
        <f t="shared" si="81"/>
        <v>69.362045188915388</v>
      </c>
      <c r="CI46">
        <v>1.6083939001508867</v>
      </c>
      <c r="CJ46">
        <v>3.8344999999999914</v>
      </c>
      <c r="CK46">
        <v>2</v>
      </c>
      <c r="CL46">
        <f t="shared" si="68"/>
        <v>23.231791956128216</v>
      </c>
      <c r="CM46">
        <f t="shared" si="66"/>
        <v>25.107529574116711</v>
      </c>
      <c r="CN46">
        <f t="shared" si="67"/>
        <v>5623890.6347328071</v>
      </c>
      <c r="CS46">
        <f t="shared" si="59"/>
        <v>21.600915371372832</v>
      </c>
      <c r="CT46">
        <f t="shared" si="44"/>
        <v>18.7173446061026</v>
      </c>
      <c r="CU46">
        <f t="shared" si="45"/>
        <v>50.038614229214879</v>
      </c>
      <c r="CV46">
        <f t="shared" si="46"/>
        <v>65.794296336337553</v>
      </c>
      <c r="CW46">
        <f t="shared" si="47"/>
        <v>156.15117054302789</v>
      </c>
      <c r="CX46">
        <f t="shared" si="60"/>
        <v>2.7765684058407493E-2</v>
      </c>
      <c r="CZ46" s="1">
        <v>0</v>
      </c>
      <c r="DA46" s="1">
        <v>0</v>
      </c>
      <c r="DB46" s="1">
        <v>12247</v>
      </c>
      <c r="DC46" s="1">
        <v>24643</v>
      </c>
      <c r="DE46" s="1">
        <v>7.7729249999999999</v>
      </c>
      <c r="DF46" s="1">
        <v>7.577623</v>
      </c>
      <c r="DH46">
        <f t="shared" si="82"/>
        <v>809.41247238755477</v>
      </c>
      <c r="DI46">
        <f t="shared" si="83"/>
        <v>1628.6724550540143</v>
      </c>
      <c r="DK46">
        <f t="shared" si="84"/>
        <v>328.2816095594344</v>
      </c>
      <c r="DL46">
        <f t="shared" si="85"/>
        <v>643.96005764232791</v>
      </c>
      <c r="DM46">
        <f t="shared" si="48"/>
        <v>0.14464775425610213</v>
      </c>
      <c r="DN46">
        <f t="shared" si="86"/>
        <v>7.6265700563076919</v>
      </c>
      <c r="DO46">
        <f t="shared" si="87"/>
        <v>42.412044172907187</v>
      </c>
      <c r="DP46">
        <f t="shared" si="88"/>
        <v>14.960346087202895</v>
      </c>
      <c r="DQ46">
        <f t="shared" si="89"/>
        <v>50.833950249134659</v>
      </c>
      <c r="DR46">
        <f t="shared" si="49"/>
        <v>22.586916143510585</v>
      </c>
      <c r="DS46">
        <f t="shared" si="90"/>
        <v>133.5642543995173</v>
      </c>
      <c r="DT46">
        <f t="shared" si="61"/>
        <v>0.1446477542561021</v>
      </c>
      <c r="DV46" s="1">
        <v>2758</v>
      </c>
      <c r="DW46" s="1">
        <v>681.75</v>
      </c>
      <c r="DX46" s="1">
        <v>7096</v>
      </c>
      <c r="DY46" s="1">
        <v>575.70259999999996</v>
      </c>
      <c r="EA46" s="1">
        <v>14635</v>
      </c>
      <c r="EB46" s="1">
        <v>17003</v>
      </c>
      <c r="ED46">
        <f t="shared" si="50"/>
        <v>1.4912169411406819</v>
      </c>
      <c r="EE46">
        <f t="shared" si="51"/>
        <v>3.2399120275707305</v>
      </c>
      <c r="EG46" s="1">
        <v>351836</v>
      </c>
      <c r="EH46" s="1">
        <v>285706</v>
      </c>
      <c r="EI46" s="1">
        <v>200794</v>
      </c>
      <c r="EJ46" s="1">
        <v>122769</v>
      </c>
      <c r="EL46">
        <f t="shared" si="62"/>
        <v>23.253078030125558</v>
      </c>
      <c r="EM46">
        <f t="shared" si="63"/>
        <v>18.882501823790211</v>
      </c>
      <c r="EN46">
        <f t="shared" si="64"/>
        <v>13.270610596928773</v>
      </c>
      <c r="EO46">
        <f t="shared" si="65"/>
        <v>8.1138858351063696</v>
      </c>
      <c r="EQ46" s="1">
        <v>37565</v>
      </c>
      <c r="ER46" s="1">
        <v>54482</v>
      </c>
      <c r="ES46" s="1">
        <v>211</v>
      </c>
      <c r="ET46" s="1">
        <v>693.15589999999997</v>
      </c>
      <c r="EU46" s="1">
        <v>102</v>
      </c>
      <c r="EV46" s="1">
        <v>620.72239999999999</v>
      </c>
      <c r="EX46" s="1">
        <v>0.29840680000000003</v>
      </c>
      <c r="EY46" s="1">
        <v>0.22842860000000001</v>
      </c>
      <c r="EZ46" s="1">
        <v>0.72322569999999997</v>
      </c>
      <c r="FA46" s="1">
        <v>0.57456750000000001</v>
      </c>
      <c r="FB46" s="1">
        <v>5.8000299999999998E-2</v>
      </c>
      <c r="FC46" s="1">
        <v>1.5747400000000002E-2</v>
      </c>
      <c r="FF46">
        <v>10760</v>
      </c>
      <c r="FG46">
        <v>22504</v>
      </c>
      <c r="FI46">
        <f t="shared" si="52"/>
        <v>1.9609665427509294E-2</v>
      </c>
      <c r="FJ46">
        <f t="shared" si="53"/>
        <v>4.5325275506576607E-3</v>
      </c>
    </row>
    <row r="47" spans="1:166" x14ac:dyDescent="0.25">
      <c r="A47">
        <v>2063</v>
      </c>
      <c r="B47" s="1">
        <v>14813</v>
      </c>
      <c r="C47" s="1">
        <v>17138</v>
      </c>
      <c r="D47" s="1">
        <v>37861</v>
      </c>
      <c r="E47" s="1">
        <v>54684</v>
      </c>
      <c r="F47" s="1">
        <v>4799</v>
      </c>
      <c r="G47" s="1">
        <v>5244</v>
      </c>
      <c r="H47" s="1">
        <v>40155</v>
      </c>
      <c r="I47" s="1">
        <v>58362</v>
      </c>
      <c r="J47" s="1">
        <v>35588</v>
      </c>
      <c r="K47" s="1">
        <v>53259</v>
      </c>
      <c r="L47" s="1">
        <v>1172344</v>
      </c>
      <c r="P47">
        <v>2063</v>
      </c>
      <c r="Q47">
        <f t="shared" si="72"/>
        <v>979.00113933835621</v>
      </c>
      <c r="R47">
        <f t="shared" si="73"/>
        <v>1132.6619540930769</v>
      </c>
      <c r="S47">
        <f t="shared" si="74"/>
        <v>2502.2589709369813</v>
      </c>
      <c r="T47">
        <f t="shared" si="75"/>
        <v>3614.1023630310319</v>
      </c>
      <c r="U47">
        <f t="shared" si="23"/>
        <v>8228.0244273994467</v>
      </c>
      <c r="W47">
        <f t="shared" si="24"/>
        <v>2352.0348711789256</v>
      </c>
      <c r="X47">
        <f t="shared" si="25"/>
        <v>3519.923153987816</v>
      </c>
      <c r="Z47">
        <f t="shared" si="26"/>
        <v>150.22409975805567</v>
      </c>
      <c r="AA47">
        <f t="shared" si="27"/>
        <v>94.179209043215906</v>
      </c>
      <c r="AB47">
        <f t="shared" si="28"/>
        <v>6.0035392620374391E-2</v>
      </c>
      <c r="AC47">
        <f t="shared" si="29"/>
        <v>2.6058810621022593E-2</v>
      </c>
      <c r="AE47" s="1">
        <v>79007</v>
      </c>
      <c r="AF47" s="1">
        <v>4447</v>
      </c>
      <c r="AG47" s="1">
        <v>6543</v>
      </c>
      <c r="AH47" s="1">
        <v>2548</v>
      </c>
      <c r="AI47" s="1">
        <v>84159</v>
      </c>
      <c r="AJ47" s="1">
        <v>4722</v>
      </c>
      <c r="AK47" s="1">
        <v>6993</v>
      </c>
      <c r="AL47" s="1">
        <v>2643</v>
      </c>
      <c r="AM47" s="1">
        <v>75856</v>
      </c>
      <c r="AN47" s="1">
        <v>4275</v>
      </c>
      <c r="AO47" s="1">
        <v>6284</v>
      </c>
      <c r="AP47" s="1">
        <v>2432</v>
      </c>
      <c r="AR47" s="1">
        <v>14.583030000000001</v>
      </c>
      <c r="AS47" s="1">
        <v>14.908480000000001</v>
      </c>
      <c r="AT47" s="1">
        <v>15.45927</v>
      </c>
      <c r="AU47" s="1">
        <v>16.867920000000002</v>
      </c>
      <c r="AW47">
        <f t="shared" si="54"/>
        <v>3151</v>
      </c>
      <c r="AX47">
        <f t="shared" si="30"/>
        <v>172</v>
      </c>
      <c r="AY47">
        <f t="shared" si="31"/>
        <v>259</v>
      </c>
      <c r="AZ47">
        <f t="shared" si="32"/>
        <v>116</v>
      </c>
      <c r="BB47">
        <f t="shared" si="55"/>
        <v>3.9882542053235791E-2</v>
      </c>
      <c r="BC47">
        <f t="shared" si="69"/>
        <v>3.8677760287834498E-2</v>
      </c>
      <c r="BD47">
        <f t="shared" si="70"/>
        <v>3.958428855265169E-2</v>
      </c>
      <c r="BE47">
        <f t="shared" si="71"/>
        <v>4.5525902668759811E-2</v>
      </c>
      <c r="BF47">
        <f t="shared" si="33"/>
        <v>3.9958938894591824E-2</v>
      </c>
      <c r="BH47">
        <f t="shared" si="34"/>
        <v>4232.3414196709946</v>
      </c>
      <c r="BI47">
        <f t="shared" si="34"/>
        <v>242.76814997190803</v>
      </c>
      <c r="BJ47">
        <f t="shared" si="34"/>
        <v>372.80769639638248</v>
      </c>
      <c r="BK47">
        <f t="shared" si="34"/>
        <v>153.7414790116058</v>
      </c>
      <c r="BL47">
        <f t="shared" si="35"/>
        <v>5001.6587450508905</v>
      </c>
      <c r="BN47">
        <f t="shared" si="76"/>
        <v>317.16913978834617</v>
      </c>
      <c r="BO47">
        <f t="shared" si="77"/>
        <v>346.57948927903465</v>
      </c>
      <c r="BP47">
        <f t="shared" si="78"/>
        <v>2653.8709748283063</v>
      </c>
      <c r="BQ47">
        <f t="shared" si="79"/>
        <v>3857.1838583720482</v>
      </c>
      <c r="BR47">
        <f t="shared" si="36"/>
        <v>7174.8034622677351</v>
      </c>
      <c r="BT47" s="1">
        <v>56.239150000000002</v>
      </c>
      <c r="BU47" s="1">
        <v>48.557209999999998</v>
      </c>
      <c r="BV47" s="1">
        <v>15.53913</v>
      </c>
      <c r="BW47" s="1">
        <v>14.16</v>
      </c>
      <c r="BY47">
        <f t="shared" si="37"/>
        <v>930.72602327151674</v>
      </c>
      <c r="BZ47">
        <f t="shared" si="38"/>
        <v>878.10968483072406</v>
      </c>
      <c r="CA47">
        <f t="shared" si="39"/>
        <v>2151.7840758736929</v>
      </c>
      <c r="CB47">
        <f t="shared" si="40"/>
        <v>2849.8747834955334</v>
      </c>
      <c r="CC47">
        <f t="shared" si="41"/>
        <v>6810.4945674714672</v>
      </c>
      <c r="CD47" s="4">
        <f t="shared" si="42"/>
        <v>1.1431833627284504E-4</v>
      </c>
      <c r="CF47">
        <f t="shared" si="80"/>
        <v>121.80314293265823</v>
      </c>
      <c r="CG47">
        <f t="shared" si="81"/>
        <v>69.58417405985287</v>
      </c>
      <c r="CI47">
        <v>1.5970643940730724</v>
      </c>
      <c r="CJ47">
        <v>3.8344999999999914</v>
      </c>
      <c r="CK47">
        <v>2</v>
      </c>
      <c r="CL47">
        <f t="shared" si="68"/>
        <v>23.649622567339165</v>
      </c>
      <c r="CM47">
        <f t="shared" si="66"/>
        <v>25.559095878074718</v>
      </c>
      <c r="CN47">
        <f t="shared" si="67"/>
        <v>5714344.948653006</v>
      </c>
      <c r="CS47">
        <f t="shared" si="59"/>
        <v>22.011319163971901</v>
      </c>
      <c r="CT47">
        <f t="shared" si="44"/>
        <v>20.766962618971775</v>
      </c>
      <c r="CU47">
        <f t="shared" si="45"/>
        <v>50.888881240823537</v>
      </c>
      <c r="CV47">
        <f t="shared" si="46"/>
        <v>67.398462993846778</v>
      </c>
      <c r="CW47">
        <f t="shared" si="47"/>
        <v>161.06562601761399</v>
      </c>
      <c r="CX47">
        <f t="shared" si="60"/>
        <v>2.8186192374609904E-2</v>
      </c>
      <c r="CZ47" s="1">
        <v>0</v>
      </c>
      <c r="DA47" s="1">
        <v>0</v>
      </c>
      <c r="DB47" s="1">
        <v>12309</v>
      </c>
      <c r="DC47" s="1">
        <v>24981</v>
      </c>
      <c r="DE47" s="1">
        <v>7.5691680000000003</v>
      </c>
      <c r="DF47" s="1">
        <v>7.4133250000000004</v>
      </c>
      <c r="DH47">
        <f t="shared" si="82"/>
        <v>813.51009411434734</v>
      </c>
      <c r="DI47">
        <f t="shared" si="83"/>
        <v>1651.0111025323349</v>
      </c>
      <c r="DK47">
        <f t="shared" si="84"/>
        <v>321.29448820575408</v>
      </c>
      <c r="DL47">
        <f t="shared" si="85"/>
        <v>638.63867961197309</v>
      </c>
      <c r="DM47">
        <f t="shared" si="48"/>
        <v>0.14094911291796561</v>
      </c>
      <c r="DN47">
        <f t="shared" si="86"/>
        <v>7.5984933790324911</v>
      </c>
      <c r="DO47">
        <f t="shared" si="87"/>
        <v>43.290387861791046</v>
      </c>
      <c r="DP47">
        <f t="shared" si="88"/>
        <v>15.103563729727002</v>
      </c>
      <c r="DQ47">
        <f t="shared" si="89"/>
        <v>52.294899264119778</v>
      </c>
      <c r="DR47">
        <f t="shared" si="49"/>
        <v>22.702057108759494</v>
      </c>
      <c r="DS47">
        <f t="shared" si="90"/>
        <v>138.36356890885449</v>
      </c>
      <c r="DT47">
        <f t="shared" si="61"/>
        <v>0.14094911291796561</v>
      </c>
      <c r="DV47" s="1">
        <v>2750</v>
      </c>
      <c r="DW47" s="1">
        <v>682.47860000000003</v>
      </c>
      <c r="DX47" s="1">
        <v>7037</v>
      </c>
      <c r="DY47" s="1">
        <v>574.89120000000003</v>
      </c>
      <c r="EA47" s="1">
        <v>14802</v>
      </c>
      <c r="EB47" s="1">
        <v>17138</v>
      </c>
      <c r="ED47">
        <f t="shared" si="50"/>
        <v>1.4884805096971261</v>
      </c>
      <c r="EE47">
        <f t="shared" si="51"/>
        <v>3.2084452468034299</v>
      </c>
      <c r="EG47" s="1">
        <v>352090</v>
      </c>
      <c r="EH47" s="1">
        <v>285843</v>
      </c>
      <c r="EI47" s="1">
        <v>202325</v>
      </c>
      <c r="EJ47" s="1">
        <v>123953</v>
      </c>
      <c r="EL47">
        <f t="shared" si="62"/>
        <v>23.269865061070806</v>
      </c>
      <c r="EM47">
        <f t="shared" si="63"/>
        <v>18.891556245992962</v>
      </c>
      <c r="EN47">
        <f t="shared" si="64"/>
        <v>13.371795417311345</v>
      </c>
      <c r="EO47">
        <f t="shared" si="65"/>
        <v>8.1921371919535062</v>
      </c>
      <c r="EQ47" s="1">
        <v>37861</v>
      </c>
      <c r="ER47" s="1">
        <v>54684</v>
      </c>
      <c r="ES47" s="1">
        <v>237</v>
      </c>
      <c r="ET47" s="1">
        <v>587.98760000000004</v>
      </c>
      <c r="EU47" s="1">
        <v>115</v>
      </c>
      <c r="EV47" s="1">
        <v>667.05920000000003</v>
      </c>
      <c r="EX47" s="1">
        <v>0.29970039999999998</v>
      </c>
      <c r="EY47" s="1">
        <v>0.23099639999999999</v>
      </c>
      <c r="EZ47" s="1">
        <v>0.72994270000000006</v>
      </c>
      <c r="FA47" s="1">
        <v>0.58122019999999996</v>
      </c>
      <c r="FB47" s="1">
        <v>5.6846300000000002E-2</v>
      </c>
      <c r="FC47" s="1">
        <v>1.53455E-2</v>
      </c>
      <c r="FF47">
        <v>10721</v>
      </c>
      <c r="FG47">
        <v>22684</v>
      </c>
      <c r="FI47">
        <f t="shared" si="52"/>
        <v>2.2106146814662813E-2</v>
      </c>
      <c r="FJ47">
        <f t="shared" si="53"/>
        <v>5.0696526185857876E-3</v>
      </c>
    </row>
    <row r="48" spans="1:166" x14ac:dyDescent="0.25">
      <c r="A48">
        <v>2064</v>
      </c>
      <c r="B48" s="1">
        <v>14626</v>
      </c>
      <c r="C48" s="1">
        <v>17184</v>
      </c>
      <c r="D48" s="1">
        <v>38303</v>
      </c>
      <c r="E48" s="1">
        <v>54735</v>
      </c>
      <c r="F48" s="1">
        <v>4708</v>
      </c>
      <c r="G48" s="1">
        <v>5216</v>
      </c>
      <c r="H48" s="1">
        <v>40608</v>
      </c>
      <c r="I48" s="1">
        <v>58500</v>
      </c>
      <c r="J48" s="1">
        <v>35972</v>
      </c>
      <c r="K48" s="1">
        <v>53312</v>
      </c>
      <c r="L48" s="1">
        <v>1173828</v>
      </c>
      <c r="P48">
        <v>2064</v>
      </c>
      <c r="Q48">
        <f t="shared" si="72"/>
        <v>966.64218348496581</v>
      </c>
      <c r="R48">
        <f t="shared" si="73"/>
        <v>1135.702125051665</v>
      </c>
      <c r="S48">
        <f t="shared" si="74"/>
        <v>2531.4710484086318</v>
      </c>
      <c r="T48">
        <f t="shared" si="75"/>
        <v>3617.4729873546835</v>
      </c>
      <c r="U48">
        <f t="shared" si="23"/>
        <v>8251.2883442999464</v>
      </c>
      <c r="W48">
        <f t="shared" si="24"/>
        <v>2377.4136896158338</v>
      </c>
      <c r="X48">
        <f t="shared" si="25"/>
        <v>3523.4259596574934</v>
      </c>
      <c r="Z48">
        <f t="shared" si="26"/>
        <v>154.05735879279791</v>
      </c>
      <c r="AA48">
        <f t="shared" si="27"/>
        <v>94.04702769719006</v>
      </c>
      <c r="AB48">
        <f t="shared" si="28"/>
        <v>6.0856851943712167E-2</v>
      </c>
      <c r="AC48">
        <f t="shared" si="29"/>
        <v>2.5997990316981738E-2</v>
      </c>
      <c r="AE48" s="1">
        <v>79335</v>
      </c>
      <c r="AF48" s="1">
        <v>4498</v>
      </c>
      <c r="AG48" s="1">
        <v>6631</v>
      </c>
      <c r="AH48" s="1">
        <v>2574</v>
      </c>
      <c r="AI48" s="1">
        <v>84628</v>
      </c>
      <c r="AJ48" s="1">
        <v>4773</v>
      </c>
      <c r="AK48" s="1">
        <v>7051</v>
      </c>
      <c r="AL48" s="1">
        <v>2656</v>
      </c>
      <c r="AM48" s="1">
        <v>76170</v>
      </c>
      <c r="AN48" s="1">
        <v>4309</v>
      </c>
      <c r="AO48" s="1">
        <v>6362</v>
      </c>
      <c r="AP48" s="1">
        <v>2443</v>
      </c>
      <c r="AR48" s="1">
        <v>14.7188</v>
      </c>
      <c r="AS48" s="1">
        <v>14.65471</v>
      </c>
      <c r="AT48" s="1">
        <v>15.609069999999999</v>
      </c>
      <c r="AU48" s="1">
        <v>15.80531</v>
      </c>
      <c r="AW48">
        <f t="shared" si="54"/>
        <v>3165</v>
      </c>
      <c r="AX48">
        <f t="shared" si="30"/>
        <v>189</v>
      </c>
      <c r="AY48">
        <f t="shared" si="31"/>
        <v>269</v>
      </c>
      <c r="AZ48">
        <f t="shared" si="32"/>
        <v>131</v>
      </c>
      <c r="BB48">
        <f t="shared" si="55"/>
        <v>3.9894119871431273E-2</v>
      </c>
      <c r="BC48">
        <f t="shared" si="69"/>
        <v>4.2018674966651848E-2</v>
      </c>
      <c r="BD48">
        <f t="shared" si="70"/>
        <v>4.056703362992007E-2</v>
      </c>
      <c r="BE48">
        <f t="shared" si="71"/>
        <v>5.0893550893550896E-2</v>
      </c>
      <c r="BF48">
        <f t="shared" si="33"/>
        <v>4.0349104666910295E-2</v>
      </c>
      <c r="BH48">
        <f t="shared" si="34"/>
        <v>4295.5506123810701</v>
      </c>
      <c r="BI48">
        <f t="shared" si="34"/>
        <v>241.2131732494405</v>
      </c>
      <c r="BJ48">
        <f t="shared" si="34"/>
        <v>379.54222732582065</v>
      </c>
      <c r="BK48">
        <f t="shared" si="34"/>
        <v>144.764957787887</v>
      </c>
      <c r="BL48">
        <f t="shared" si="35"/>
        <v>5061.0709707442193</v>
      </c>
      <c r="BN48">
        <f t="shared" si="76"/>
        <v>311.15488854418288</v>
      </c>
      <c r="BO48">
        <f t="shared" si="77"/>
        <v>344.72895043467673</v>
      </c>
      <c r="BP48">
        <f t="shared" si="78"/>
        <v>2683.8100497030964</v>
      </c>
      <c r="BQ48">
        <f t="shared" si="79"/>
        <v>3866.304371247812</v>
      </c>
      <c r="BR48">
        <f t="shared" si="36"/>
        <v>7205.9982599297682</v>
      </c>
      <c r="BT48" s="1">
        <v>56.493000000000002</v>
      </c>
      <c r="BU48" s="1">
        <v>49.404589999999999</v>
      </c>
      <c r="BV48" s="1">
        <v>15.76304</v>
      </c>
      <c r="BW48" s="1">
        <v>14.145339999999999</v>
      </c>
      <c r="BY48">
        <f t="shared" si="37"/>
        <v>917.19874379168755</v>
      </c>
      <c r="BZ48">
        <f t="shared" si="38"/>
        <v>888.66329214987229</v>
      </c>
      <c r="CA48">
        <f t="shared" si="39"/>
        <v>2207.4147338335301</v>
      </c>
      <c r="CB48">
        <f t="shared" si="40"/>
        <v>2853.6559788236827</v>
      </c>
      <c r="CC48">
        <f t="shared" si="41"/>
        <v>6866.9327485987724</v>
      </c>
      <c r="CD48" s="4">
        <f t="shared" si="42"/>
        <v>-2.5808700684137875E-4</v>
      </c>
      <c r="CF48">
        <f t="shared" si="80"/>
        <v>126.71108512032048</v>
      </c>
      <c r="CG48">
        <f t="shared" si="81"/>
        <v>69.414571929334826</v>
      </c>
      <c r="CI48">
        <v>1.6009267250737906</v>
      </c>
      <c r="CJ48">
        <v>3.8344999999999914</v>
      </c>
      <c r="CK48">
        <v>2</v>
      </c>
      <c r="CL48">
        <f t="shared" si="68"/>
        <v>24.074967984984099</v>
      </c>
      <c r="CM48">
        <f t="shared" si="66"/>
        <v>26.018783734823028</v>
      </c>
      <c r="CN48">
        <f t="shared" si="67"/>
        <v>5805606.7171824565</v>
      </c>
      <c r="CS48">
        <f t="shared" si="59"/>
        <v>22.08153039265251</v>
      </c>
      <c r="CT48">
        <f t="shared" si="44"/>
        <v>21.394540307938748</v>
      </c>
      <c r="CU48">
        <f t="shared" si="45"/>
        <v>53.143439046624437</v>
      </c>
      <c r="CV48">
        <f t="shared" si="46"/>
        <v>68.701676330338628</v>
      </c>
      <c r="CW48">
        <f t="shared" si="47"/>
        <v>165.32118607755433</v>
      </c>
      <c r="CX48">
        <f t="shared" si="60"/>
        <v>2.8476125602560114E-2</v>
      </c>
      <c r="CZ48" s="1">
        <v>0</v>
      </c>
      <c r="DA48" s="1">
        <v>0</v>
      </c>
      <c r="DB48" s="1">
        <v>12638</v>
      </c>
      <c r="DC48" s="1">
        <v>25248</v>
      </c>
      <c r="DE48" s="1">
        <v>7.6850500000000004</v>
      </c>
      <c r="DF48" s="1">
        <v>7.434577</v>
      </c>
      <c r="DH48">
        <f t="shared" si="82"/>
        <v>835.25392553555298</v>
      </c>
      <c r="DI48">
        <f t="shared" si="83"/>
        <v>1668.657312226748</v>
      </c>
      <c r="DK48">
        <f t="shared" si="84"/>
        <v>334.93258970065926</v>
      </c>
      <c r="DL48">
        <f t="shared" si="85"/>
        <v>647.31490078014474</v>
      </c>
      <c r="DM48">
        <f t="shared" si="48"/>
        <v>0.14304020826201275</v>
      </c>
      <c r="DN48">
        <f t="shared" si="86"/>
        <v>8.0634913741711873</v>
      </c>
      <c r="DO48">
        <f t="shared" si="87"/>
        <v>45.079947672453251</v>
      </c>
      <c r="DP48">
        <f t="shared" si="88"/>
        <v>15.584085512485141</v>
      </c>
      <c r="DQ48">
        <f t="shared" si="89"/>
        <v>53.11759081785349</v>
      </c>
      <c r="DR48">
        <f t="shared" si="49"/>
        <v>23.647576886656328</v>
      </c>
      <c r="DS48">
        <f t="shared" si="90"/>
        <v>141.67360919089799</v>
      </c>
      <c r="DT48">
        <f t="shared" si="61"/>
        <v>0.14304020826201272</v>
      </c>
      <c r="DV48" s="1">
        <v>2725</v>
      </c>
      <c r="DW48" s="1">
        <v>671.12270000000001</v>
      </c>
      <c r="DX48" s="1">
        <v>7008</v>
      </c>
      <c r="DY48" s="1">
        <v>577.28819999999996</v>
      </c>
      <c r="EA48" s="1">
        <v>14619</v>
      </c>
      <c r="EB48" s="1">
        <v>17184</v>
      </c>
      <c r="ED48">
        <f t="shared" si="50"/>
        <v>1.4504068949910056</v>
      </c>
      <c r="EE48">
        <f t="shared" si="51"/>
        <v>3.2085454385717957</v>
      </c>
      <c r="EG48" s="1">
        <v>352126</v>
      </c>
      <c r="EH48" s="1">
        <v>285786</v>
      </c>
      <c r="EI48" s="1">
        <v>203514</v>
      </c>
      <c r="EJ48" s="1">
        <v>124974</v>
      </c>
      <c r="EL48">
        <f t="shared" si="62"/>
        <v>23.272244325299265</v>
      </c>
      <c r="EM48">
        <f t="shared" si="63"/>
        <v>18.887789077631236</v>
      </c>
      <c r="EN48">
        <f t="shared" si="64"/>
        <v>13.450377227523543</v>
      </c>
      <c r="EO48">
        <f t="shared" si="65"/>
        <v>8.2596157690995575</v>
      </c>
      <c r="EQ48" s="1">
        <v>38303</v>
      </c>
      <c r="ER48" s="1">
        <v>54735</v>
      </c>
      <c r="ES48" s="1">
        <v>217</v>
      </c>
      <c r="ET48" s="1">
        <v>607.47230000000002</v>
      </c>
      <c r="EU48" s="1">
        <v>105</v>
      </c>
      <c r="EV48" s="1">
        <v>614.89880000000005</v>
      </c>
      <c r="EX48" s="1">
        <v>0.30133379999999998</v>
      </c>
      <c r="EY48" s="1">
        <v>0.2287121</v>
      </c>
      <c r="EZ48" s="1">
        <v>0.72214250000000002</v>
      </c>
      <c r="FA48" s="1">
        <v>0.58807699999999996</v>
      </c>
      <c r="FB48" s="1">
        <v>5.8869999999999999E-2</v>
      </c>
      <c r="FC48" s="1">
        <v>1.5098E-2</v>
      </c>
      <c r="FF48">
        <v>11080</v>
      </c>
      <c r="FG48">
        <v>23038</v>
      </c>
      <c r="FI48">
        <f t="shared" si="52"/>
        <v>1.9584837545126355E-2</v>
      </c>
      <c r="FJ48">
        <f t="shared" si="53"/>
        <v>4.5576872992447257E-3</v>
      </c>
    </row>
    <row r="49" spans="1:166" x14ac:dyDescent="0.25">
      <c r="A49">
        <v>2065</v>
      </c>
      <c r="B49" s="1">
        <v>14762</v>
      </c>
      <c r="C49" s="1">
        <v>16987</v>
      </c>
      <c r="D49" s="1">
        <v>38515</v>
      </c>
      <c r="E49" s="1">
        <v>55210</v>
      </c>
      <c r="F49" s="1">
        <v>4795</v>
      </c>
      <c r="G49" s="1">
        <v>5102</v>
      </c>
      <c r="H49" s="1">
        <v>40852</v>
      </c>
      <c r="I49" s="1">
        <v>58953</v>
      </c>
      <c r="J49" s="1">
        <v>36175</v>
      </c>
      <c r="K49" s="1">
        <v>53748</v>
      </c>
      <c r="L49" s="1">
        <v>1176733</v>
      </c>
      <c r="P49">
        <v>2065</v>
      </c>
      <c r="Q49">
        <f t="shared" si="72"/>
        <v>975.63051501470432</v>
      </c>
      <c r="R49">
        <f t="shared" si="73"/>
        <v>1122.6822624681467</v>
      </c>
      <c r="S49">
        <f t="shared" si="74"/>
        <v>2545.4822710873414</v>
      </c>
      <c r="T49">
        <f t="shared" si="75"/>
        <v>3648.8660570357561</v>
      </c>
      <c r="U49">
        <f t="shared" si="23"/>
        <v>8292.6611056059483</v>
      </c>
      <c r="W49">
        <f t="shared" si="24"/>
        <v>2390.8300962374287</v>
      </c>
      <c r="X49">
        <f t="shared" si="25"/>
        <v>3552.2414930910668</v>
      </c>
      <c r="Z49">
        <f t="shared" si="26"/>
        <v>154.65217484991263</v>
      </c>
      <c r="AA49">
        <f t="shared" si="27"/>
        <v>96.624563944689271</v>
      </c>
      <c r="AB49">
        <f t="shared" si="28"/>
        <v>6.0755549785797801E-2</v>
      </c>
      <c r="AC49">
        <f t="shared" si="29"/>
        <v>2.6480710016301489E-2</v>
      </c>
      <c r="AE49" s="1">
        <v>80072</v>
      </c>
      <c r="AF49" s="1">
        <v>4435</v>
      </c>
      <c r="AG49" s="1">
        <v>6611</v>
      </c>
      <c r="AH49" s="1">
        <v>2607</v>
      </c>
      <c r="AI49" s="1">
        <v>85376</v>
      </c>
      <c r="AJ49" s="1">
        <v>4706</v>
      </c>
      <c r="AK49" s="1">
        <v>7032</v>
      </c>
      <c r="AL49" s="1">
        <v>2691</v>
      </c>
      <c r="AM49" s="1">
        <v>76841</v>
      </c>
      <c r="AN49" s="1">
        <v>4256</v>
      </c>
      <c r="AO49" s="1">
        <v>6353</v>
      </c>
      <c r="AP49" s="1">
        <v>2473</v>
      </c>
      <c r="AR49" s="1">
        <v>14.558210000000001</v>
      </c>
      <c r="AS49" s="1">
        <v>14.576650000000001</v>
      </c>
      <c r="AT49" s="1">
        <v>15.47359</v>
      </c>
      <c r="AU49" s="1">
        <v>16.353290000000001</v>
      </c>
      <c r="AW49">
        <f t="shared" si="54"/>
        <v>3231</v>
      </c>
      <c r="AX49">
        <f t="shared" si="30"/>
        <v>179</v>
      </c>
      <c r="AY49">
        <f t="shared" si="31"/>
        <v>258</v>
      </c>
      <c r="AZ49">
        <f t="shared" si="32"/>
        <v>134</v>
      </c>
      <c r="BB49">
        <f t="shared" si="55"/>
        <v>4.0351183934458988E-2</v>
      </c>
      <c r="BC49">
        <f t="shared" si="69"/>
        <v>4.036076662908681E-2</v>
      </c>
      <c r="BD49">
        <f t="shared" si="70"/>
        <v>3.9025865980940856E-2</v>
      </c>
      <c r="BE49">
        <f t="shared" si="71"/>
        <v>5.1400076716532413E-2</v>
      </c>
      <c r="BF49">
        <f t="shared" si="33"/>
        <v>4.0565484129101097E-2</v>
      </c>
      <c r="BH49">
        <f t="shared" si="34"/>
        <v>4286.236618465623</v>
      </c>
      <c r="BI49">
        <f t="shared" si="34"/>
        <v>236.56037930963251</v>
      </c>
      <c r="BJ49">
        <f t="shared" si="34"/>
        <v>375.23410658103376</v>
      </c>
      <c r="BK49">
        <f t="shared" si="34"/>
        <v>151.75786046635335</v>
      </c>
      <c r="BL49">
        <f t="shared" si="35"/>
        <v>5049.7889648226419</v>
      </c>
      <c r="BN49">
        <f t="shared" si="76"/>
        <v>316.90477709629505</v>
      </c>
      <c r="BO49">
        <f t="shared" si="77"/>
        <v>337.19461371121946</v>
      </c>
      <c r="BP49">
        <f t="shared" si="78"/>
        <v>2699.9361739182154</v>
      </c>
      <c r="BQ49">
        <f t="shared" si="79"/>
        <v>3896.243446122603</v>
      </c>
      <c r="BR49">
        <f t="shared" si="36"/>
        <v>7250.2790108483332</v>
      </c>
      <c r="BT49" s="1">
        <v>57.985410000000002</v>
      </c>
      <c r="BU49" s="1">
        <v>49.698979999999999</v>
      </c>
      <c r="BV49" s="1">
        <v>15.552350000000001</v>
      </c>
      <c r="BW49" s="1">
        <v>14.061909999999999</v>
      </c>
      <c r="BY49">
        <f t="shared" si="37"/>
        <v>958.82578080451117</v>
      </c>
      <c r="BZ49">
        <f t="shared" si="38"/>
        <v>874.42041565206091</v>
      </c>
      <c r="CA49">
        <f t="shared" si="39"/>
        <v>2190.9965996368715</v>
      </c>
      <c r="CB49">
        <f t="shared" si="40"/>
        <v>2858.792166206345</v>
      </c>
      <c r="CC49">
        <f t="shared" si="41"/>
        <v>6883.0349622997892</v>
      </c>
      <c r="CD49" s="4">
        <f t="shared" si="42"/>
        <v>-1.9897942547686398E-4</v>
      </c>
      <c r="CF49">
        <f t="shared" si="80"/>
        <v>125.500147927893</v>
      </c>
      <c r="CG49">
        <f t="shared" si="81"/>
        <v>70.896377571857116</v>
      </c>
      <c r="CI49">
        <v>1.6081199060166398</v>
      </c>
      <c r="CJ49">
        <v>3.8344999999999914</v>
      </c>
      <c r="CK49">
        <v>2</v>
      </c>
      <c r="CL49">
        <f t="shared" si="68"/>
        <v>24.507963365066971</v>
      </c>
      <c r="CM49">
        <f t="shared" si="66"/>
        <v>26.486739212877268</v>
      </c>
      <c r="CN49">
        <f t="shared" si="67"/>
        <v>5898550.2266705101</v>
      </c>
      <c r="CS49">
        <f t="shared" si="59"/>
        <v>23.498867109438692</v>
      </c>
      <c r="CT49">
        <f t="shared" si="44"/>
        <v>21.430263512467345</v>
      </c>
      <c r="CU49">
        <f t="shared" si="45"/>
        <v>53.696864396886745</v>
      </c>
      <c r="CV49">
        <f t="shared" si="46"/>
        <v>70.063173677725544</v>
      </c>
      <c r="CW49">
        <f t="shared" si="47"/>
        <v>168.68916869651832</v>
      </c>
      <c r="CX49">
        <f t="shared" si="60"/>
        <v>2.8598411849370051E-2</v>
      </c>
      <c r="CZ49" s="1">
        <v>0</v>
      </c>
      <c r="DA49" s="1">
        <v>0</v>
      </c>
      <c r="DB49" s="1">
        <v>12620</v>
      </c>
      <c r="DC49" s="1">
        <v>25340</v>
      </c>
      <c r="DE49" s="1">
        <v>7.8253550000000001</v>
      </c>
      <c r="DF49" s="1">
        <v>7.3422739999999997</v>
      </c>
      <c r="DH49">
        <f t="shared" si="82"/>
        <v>834.06429342132299</v>
      </c>
      <c r="DI49">
        <f t="shared" si="83"/>
        <v>1674.7376541439241</v>
      </c>
      <c r="DK49">
        <f t="shared" si="84"/>
        <v>340.56166660371537</v>
      </c>
      <c r="DL49">
        <f t="shared" si="85"/>
        <v>641.60768484300183</v>
      </c>
      <c r="DM49">
        <f t="shared" si="48"/>
        <v>0.1426942267221247</v>
      </c>
      <c r="DN49">
        <f t="shared" si="86"/>
        <v>8.3464728486700075</v>
      </c>
      <c r="DO49">
        <f t="shared" si="87"/>
        <v>45.350391548216734</v>
      </c>
      <c r="DP49">
        <f t="shared" si="88"/>
        <v>15.724497634877725</v>
      </c>
      <c r="DQ49">
        <f t="shared" si="89"/>
        <v>54.338676042847823</v>
      </c>
      <c r="DR49">
        <f t="shared" si="49"/>
        <v>24.070970483547732</v>
      </c>
      <c r="DS49">
        <f t="shared" si="90"/>
        <v>144.61819821297058</v>
      </c>
      <c r="DT49">
        <f t="shared" si="61"/>
        <v>0.14269422672212473</v>
      </c>
      <c r="DV49" s="1">
        <v>2735</v>
      </c>
      <c r="DW49" s="1">
        <v>675.154</v>
      </c>
      <c r="DX49" s="1">
        <v>6887</v>
      </c>
      <c r="DY49" s="1">
        <v>572.59839999999997</v>
      </c>
      <c r="EA49" s="1">
        <v>14745</v>
      </c>
      <c r="EB49" s="1">
        <v>16987</v>
      </c>
      <c r="ED49">
        <f t="shared" si="50"/>
        <v>1.4644737653554856</v>
      </c>
      <c r="EE49">
        <f t="shared" si="51"/>
        <v>3.1275310753801042</v>
      </c>
      <c r="EG49" s="1">
        <v>352686</v>
      </c>
      <c r="EH49" s="1">
        <v>285788</v>
      </c>
      <c r="EI49" s="1">
        <v>204415</v>
      </c>
      <c r="EJ49" s="1">
        <v>126601</v>
      </c>
      <c r="EL49">
        <f t="shared" si="62"/>
        <v>23.309255102186427</v>
      </c>
      <c r="EM49">
        <f t="shared" si="63"/>
        <v>18.887921258977261</v>
      </c>
      <c r="EN49">
        <f t="shared" si="64"/>
        <v>13.509924923908061</v>
      </c>
      <c r="EO49">
        <f t="shared" si="65"/>
        <v>8.3671452940913547</v>
      </c>
      <c r="EQ49" s="1">
        <v>38515</v>
      </c>
      <c r="ER49" s="1">
        <v>55210</v>
      </c>
      <c r="ES49" s="1">
        <v>226</v>
      </c>
      <c r="ET49" s="1">
        <v>567.90930000000003</v>
      </c>
      <c r="EU49" s="1">
        <v>110</v>
      </c>
      <c r="EV49" s="1">
        <v>615.12249999999995</v>
      </c>
      <c r="EX49" s="1">
        <v>0.3024076</v>
      </c>
      <c r="EY49" s="1">
        <v>0.22995389999999999</v>
      </c>
      <c r="EZ49" s="1">
        <v>0.72765000000000002</v>
      </c>
      <c r="FA49" s="1">
        <v>0.59016199999999996</v>
      </c>
      <c r="FB49" s="1">
        <v>6.0533400000000001E-2</v>
      </c>
      <c r="FC49" s="1">
        <v>1.7192700000000002E-2</v>
      </c>
      <c r="FF49">
        <v>11229</v>
      </c>
      <c r="FG49">
        <v>23234</v>
      </c>
      <c r="FI49">
        <f t="shared" si="52"/>
        <v>2.012645827767388E-2</v>
      </c>
      <c r="FJ49">
        <f t="shared" si="53"/>
        <v>4.7344409055694245E-3</v>
      </c>
    </row>
    <row r="50" spans="1:166" x14ac:dyDescent="0.25">
      <c r="A50">
        <v>2066</v>
      </c>
      <c r="B50" s="1">
        <v>14900</v>
      </c>
      <c r="C50" s="1">
        <v>16875</v>
      </c>
      <c r="D50" s="1">
        <v>38503</v>
      </c>
      <c r="E50" s="1">
        <v>55946</v>
      </c>
      <c r="F50" s="1">
        <v>4847</v>
      </c>
      <c r="G50" s="1">
        <v>5057</v>
      </c>
      <c r="H50" s="1">
        <v>40794</v>
      </c>
      <c r="I50" s="1">
        <v>59782</v>
      </c>
      <c r="J50" s="1">
        <v>36116</v>
      </c>
      <c r="K50" s="1">
        <v>54480</v>
      </c>
      <c r="L50" s="1">
        <v>1179146</v>
      </c>
      <c r="P50">
        <v>2066</v>
      </c>
      <c r="Q50">
        <f t="shared" si="72"/>
        <v>984.75102789046832</v>
      </c>
      <c r="R50">
        <f t="shared" si="73"/>
        <v>1115.2801070907151</v>
      </c>
      <c r="S50">
        <f t="shared" si="74"/>
        <v>2544.6891830111881</v>
      </c>
      <c r="T50">
        <f t="shared" si="75"/>
        <v>3697.5087923731639</v>
      </c>
      <c r="U50">
        <f t="shared" si="23"/>
        <v>8342.2291103655352</v>
      </c>
      <c r="W50">
        <f t="shared" si="24"/>
        <v>2386.9307465296752</v>
      </c>
      <c r="X50">
        <f t="shared" si="25"/>
        <v>3600.6198657364239</v>
      </c>
      <c r="Z50">
        <f t="shared" si="26"/>
        <v>157.75843648151294</v>
      </c>
      <c r="AA50">
        <f t="shared" si="27"/>
        <v>96.888926636740052</v>
      </c>
      <c r="AB50">
        <f t="shared" si="28"/>
        <v>6.1995169207594077E-2</v>
      </c>
      <c r="AC50">
        <f t="shared" si="29"/>
        <v>2.6203839416580277E-2</v>
      </c>
      <c r="AE50" s="1">
        <v>80833</v>
      </c>
      <c r="AF50" s="1">
        <v>4464</v>
      </c>
      <c r="AG50" s="1">
        <v>6579</v>
      </c>
      <c r="AH50" s="1">
        <v>2573</v>
      </c>
      <c r="AI50" s="1">
        <v>86169</v>
      </c>
      <c r="AJ50" s="1">
        <v>4707</v>
      </c>
      <c r="AK50" s="1">
        <v>7009</v>
      </c>
      <c r="AL50" s="1">
        <v>2691</v>
      </c>
      <c r="AM50" s="1">
        <v>77562</v>
      </c>
      <c r="AN50" s="1">
        <v>4265</v>
      </c>
      <c r="AO50" s="1">
        <v>6319</v>
      </c>
      <c r="AP50" s="1">
        <v>2450</v>
      </c>
      <c r="AR50" s="1">
        <v>14.593920000000001</v>
      </c>
      <c r="AS50" s="1">
        <v>14.36622</v>
      </c>
      <c r="AT50" s="1">
        <v>15.463570000000001</v>
      </c>
      <c r="AU50" s="1">
        <v>16.45683</v>
      </c>
      <c r="AW50">
        <f t="shared" si="54"/>
        <v>3271</v>
      </c>
      <c r="AX50">
        <f t="shared" si="30"/>
        <v>199</v>
      </c>
      <c r="AY50">
        <f t="shared" si="31"/>
        <v>260</v>
      </c>
      <c r="AZ50">
        <f t="shared" si="32"/>
        <v>123</v>
      </c>
      <c r="BB50">
        <f t="shared" si="55"/>
        <v>4.046614625214949E-2</v>
      </c>
      <c r="BC50">
        <f t="shared" si="69"/>
        <v>4.4578853046594979E-2</v>
      </c>
      <c r="BD50">
        <f t="shared" si="70"/>
        <v>3.9519683842529262E-2</v>
      </c>
      <c r="BE50">
        <f t="shared" si="71"/>
        <v>4.7804119704624955E-2</v>
      </c>
      <c r="BF50">
        <f t="shared" si="33"/>
        <v>4.0794502853391777E-2</v>
      </c>
      <c r="BH50">
        <f t="shared" si="34"/>
        <v>4336.6599895214413</v>
      </c>
      <c r="BI50">
        <f t="shared" si="34"/>
        <v>233.19491179817086</v>
      </c>
      <c r="BJ50">
        <f t="shared" si="34"/>
        <v>373.7646150750935</v>
      </c>
      <c r="BK50">
        <f t="shared" si="34"/>
        <v>152.71870741963838</v>
      </c>
      <c r="BL50">
        <f t="shared" si="35"/>
        <v>5096.338223814344</v>
      </c>
      <c r="BN50">
        <f t="shared" si="76"/>
        <v>320.34149209295975</v>
      </c>
      <c r="BO50">
        <f t="shared" si="77"/>
        <v>334.22053342564419</v>
      </c>
      <c r="BP50">
        <f t="shared" si="78"/>
        <v>2696.1029148834746</v>
      </c>
      <c r="BQ50">
        <f t="shared" si="79"/>
        <v>3951.0326140502002</v>
      </c>
      <c r="BR50">
        <f t="shared" si="36"/>
        <v>7301.6975544522793</v>
      </c>
      <c r="BT50" s="1">
        <v>56.976480000000002</v>
      </c>
      <c r="BU50" s="1">
        <v>49.599409999999999</v>
      </c>
      <c r="BV50" s="1">
        <v>15.47575</v>
      </c>
      <c r="BW50" s="1">
        <v>14.160069999999999</v>
      </c>
      <c r="BY50">
        <f t="shared" si="37"/>
        <v>952.35966542957988</v>
      </c>
      <c r="BZ50">
        <f t="shared" si="38"/>
        <v>864.97154972327689</v>
      </c>
      <c r="CA50">
        <f t="shared" si="39"/>
        <v>2177.1099162427349</v>
      </c>
      <c r="CB50">
        <f t="shared" si="40"/>
        <v>2919.2292337053073</v>
      </c>
      <c r="CC50">
        <f t="shared" si="41"/>
        <v>6913.6703651008993</v>
      </c>
      <c r="CD50" s="4">
        <f t="shared" si="42"/>
        <v>9.2613369815808255E-4</v>
      </c>
      <c r="CF50">
        <f t="shared" si="80"/>
        <v>127.3903360805853</v>
      </c>
      <c r="CG50">
        <f t="shared" si="81"/>
        <v>71.586598919607582</v>
      </c>
      <c r="CI50">
        <v>1.6167095199787269</v>
      </c>
      <c r="CJ50">
        <v>3.8344999999999914</v>
      </c>
      <c r="CK50">
        <v>2</v>
      </c>
      <c r="CL50">
        <f t="shared" si="68"/>
        <v>24.948746294412214</v>
      </c>
      <c r="CM50">
        <f t="shared" si="66"/>
        <v>26.963111007838279</v>
      </c>
      <c r="CN50">
        <f t="shared" si="67"/>
        <v>5993405.9870319879</v>
      </c>
      <c r="CS50">
        <f t="shared" si="59"/>
        <v>23.760179673833886</v>
      </c>
      <c r="CT50">
        <f t="shared" si="44"/>
        <v>21.579955745930594</v>
      </c>
      <c r="CU50">
        <f t="shared" si="45"/>
        <v>54.316162955389018</v>
      </c>
      <c r="CV50">
        <f t="shared" si="46"/>
        <v>72.831109526945085</v>
      </c>
      <c r="CW50">
        <f t="shared" si="47"/>
        <v>172.4874079020986</v>
      </c>
      <c r="CX50">
        <f t="shared" si="60"/>
        <v>2.8779530082779621E-2</v>
      </c>
      <c r="CZ50" s="1">
        <v>0</v>
      </c>
      <c r="DA50" s="1">
        <v>0</v>
      </c>
      <c r="DB50" s="1">
        <v>12582</v>
      </c>
      <c r="DC50" s="1">
        <v>25730</v>
      </c>
      <c r="DE50" s="1">
        <v>7.6606180000000004</v>
      </c>
      <c r="DF50" s="1">
        <v>7.3121510000000001</v>
      </c>
      <c r="DH50">
        <f t="shared" si="82"/>
        <v>831.55284784683715</v>
      </c>
      <c r="DI50">
        <f t="shared" si="83"/>
        <v>1700.5130166189097</v>
      </c>
      <c r="DK50">
        <f t="shared" si="84"/>
        <v>332.3883904070575</v>
      </c>
      <c r="DL50">
        <f t="shared" si="85"/>
        <v>648.80964365107604</v>
      </c>
      <c r="DM50">
        <f t="shared" si="48"/>
        <v>0.14192143712998873</v>
      </c>
      <c r="DN50">
        <f t="shared" si="86"/>
        <v>8.2926736234737159</v>
      </c>
      <c r="DO50">
        <f t="shared" si="87"/>
        <v>46.0234893319153</v>
      </c>
      <c r="DP50">
        <f t="shared" si="88"/>
        <v>16.186987192818695</v>
      </c>
      <c r="DQ50">
        <f t="shared" si="89"/>
        <v>56.644122334126394</v>
      </c>
      <c r="DR50">
        <f t="shared" si="49"/>
        <v>24.479660816292409</v>
      </c>
      <c r="DS50">
        <f t="shared" si="90"/>
        <v>148.00774708580619</v>
      </c>
      <c r="DT50">
        <f t="shared" si="61"/>
        <v>0.14192143712998873</v>
      </c>
      <c r="DV50" s="1">
        <v>2760</v>
      </c>
      <c r="DW50" s="1">
        <v>682.24040000000002</v>
      </c>
      <c r="DX50" s="1">
        <v>6861</v>
      </c>
      <c r="DY50" s="1">
        <v>568.4674</v>
      </c>
      <c r="EA50" s="1">
        <v>14889</v>
      </c>
      <c r="EB50" s="1">
        <v>16875</v>
      </c>
      <c r="ED50">
        <f t="shared" si="50"/>
        <v>1.493371764615943</v>
      </c>
      <c r="EE50">
        <f t="shared" si="51"/>
        <v>3.0932456007430189</v>
      </c>
      <c r="EG50" s="1">
        <v>353281</v>
      </c>
      <c r="EH50" s="1">
        <v>285506</v>
      </c>
      <c r="EI50" s="1">
        <v>205156</v>
      </c>
      <c r="EJ50" s="1">
        <v>128357</v>
      </c>
      <c r="EL50">
        <f t="shared" si="62"/>
        <v>23.348579052629031</v>
      </c>
      <c r="EM50">
        <f t="shared" si="63"/>
        <v>18.869283689187657</v>
      </c>
      <c r="EN50">
        <f t="shared" si="64"/>
        <v>13.558898112610532</v>
      </c>
      <c r="EO50">
        <f t="shared" si="65"/>
        <v>8.4832005159018014</v>
      </c>
      <c r="EQ50" s="1">
        <v>38503</v>
      </c>
      <c r="ER50" s="1">
        <v>55946</v>
      </c>
      <c r="ES50" s="1">
        <v>230</v>
      </c>
      <c r="ET50" s="1">
        <v>592.52099999999996</v>
      </c>
      <c r="EU50" s="1">
        <v>113</v>
      </c>
      <c r="EV50" s="1">
        <v>640.66570000000002</v>
      </c>
      <c r="EX50" s="1">
        <v>0.3032339</v>
      </c>
      <c r="EY50" s="1">
        <v>0.2314522</v>
      </c>
      <c r="EZ50" s="1">
        <v>0.73127359999999997</v>
      </c>
      <c r="FA50" s="1">
        <v>0.5962132</v>
      </c>
      <c r="FB50" s="1">
        <v>6.16424E-2</v>
      </c>
      <c r="FC50" s="1">
        <v>1.7650699999999998E-2</v>
      </c>
      <c r="FF50">
        <v>11095</v>
      </c>
      <c r="FG50">
        <v>23433</v>
      </c>
      <c r="FI50">
        <f t="shared" si="52"/>
        <v>2.0730058584948176E-2</v>
      </c>
      <c r="FJ50">
        <f t="shared" si="53"/>
        <v>4.8222592071010964E-3</v>
      </c>
    </row>
    <row r="51" spans="1:166" x14ac:dyDescent="0.25">
      <c r="A51">
        <v>2067</v>
      </c>
      <c r="B51" s="1">
        <v>14864</v>
      </c>
      <c r="C51" s="1">
        <v>17079</v>
      </c>
      <c r="D51" s="1">
        <v>38834</v>
      </c>
      <c r="E51" s="1">
        <v>56724</v>
      </c>
      <c r="F51" s="1">
        <v>4821</v>
      </c>
      <c r="G51" s="1">
        <v>5176</v>
      </c>
      <c r="H51" s="1">
        <v>41052</v>
      </c>
      <c r="I51" s="1">
        <v>60622</v>
      </c>
      <c r="J51" s="1">
        <v>36417</v>
      </c>
      <c r="K51" s="1">
        <v>55277</v>
      </c>
      <c r="L51" s="1">
        <v>1181249</v>
      </c>
      <c r="P51">
        <v>2067</v>
      </c>
      <c r="Q51">
        <f t="shared" si="72"/>
        <v>982.37176366200822</v>
      </c>
      <c r="R51">
        <f t="shared" si="73"/>
        <v>1128.7626043853229</v>
      </c>
      <c r="S51">
        <f t="shared" si="74"/>
        <v>2566.5651957784194</v>
      </c>
      <c r="T51">
        <f t="shared" si="75"/>
        <v>3748.9273359771091</v>
      </c>
      <c r="U51">
        <f t="shared" si="23"/>
        <v>8426.626899802859</v>
      </c>
      <c r="W51">
        <f t="shared" si="24"/>
        <v>2406.8240391065228</v>
      </c>
      <c r="X51">
        <f t="shared" si="25"/>
        <v>3653.2941321276126</v>
      </c>
      <c r="Z51">
        <f t="shared" si="26"/>
        <v>159.74115667189653</v>
      </c>
      <c r="AA51">
        <f t="shared" si="27"/>
        <v>95.633203849496567</v>
      </c>
      <c r="AB51">
        <f t="shared" si="28"/>
        <v>6.2239274862234031E-2</v>
      </c>
      <c r="AC51">
        <f t="shared" si="29"/>
        <v>2.5509484521542752E-2</v>
      </c>
      <c r="AE51" s="1">
        <v>81653</v>
      </c>
      <c r="AF51" s="1">
        <v>4585</v>
      </c>
      <c r="AG51" s="1">
        <v>6701</v>
      </c>
      <c r="AH51" s="1">
        <v>2619</v>
      </c>
      <c r="AI51" s="1">
        <v>86984</v>
      </c>
      <c r="AJ51" s="1">
        <v>4832</v>
      </c>
      <c r="AK51" s="1">
        <v>7123</v>
      </c>
      <c r="AL51" s="1">
        <v>2735</v>
      </c>
      <c r="AM51" s="1">
        <v>78352</v>
      </c>
      <c r="AN51" s="1">
        <v>4391</v>
      </c>
      <c r="AO51" s="1">
        <v>6443</v>
      </c>
      <c r="AP51" s="1">
        <v>2508</v>
      </c>
      <c r="AR51" s="1">
        <v>14.38</v>
      </c>
      <c r="AS51" s="1">
        <v>14.65808</v>
      </c>
      <c r="AT51" s="1">
        <v>15.294409999999999</v>
      </c>
      <c r="AU51" s="1">
        <v>16.501660000000001</v>
      </c>
      <c r="AW51">
        <f t="shared" si="54"/>
        <v>3301</v>
      </c>
      <c r="AX51">
        <f t="shared" si="30"/>
        <v>194</v>
      </c>
      <c r="AY51">
        <f t="shared" si="31"/>
        <v>258</v>
      </c>
      <c r="AZ51">
        <f t="shared" si="32"/>
        <v>111</v>
      </c>
      <c r="BB51">
        <f t="shared" si="55"/>
        <v>4.0427173526998393E-2</v>
      </c>
      <c r="BC51">
        <f t="shared" si="69"/>
        <v>4.2311886586695747E-2</v>
      </c>
      <c r="BD51">
        <f t="shared" si="70"/>
        <v>3.8501716161766904E-2</v>
      </c>
      <c r="BE51">
        <f t="shared" si="71"/>
        <v>4.2382588774341354E-2</v>
      </c>
      <c r="BF51">
        <f t="shared" si="33"/>
        <v>4.0436174888549364E-2</v>
      </c>
      <c r="BH51">
        <f t="shared" si="34"/>
        <v>4313.5081213475996</v>
      </c>
      <c r="BI51">
        <f t="shared" si="34"/>
        <v>244.25101224000875</v>
      </c>
      <c r="BJ51">
        <f t="shared" si="34"/>
        <v>375.68861265992473</v>
      </c>
      <c r="BK51">
        <f t="shared" si="34"/>
        <v>155.63860313185947</v>
      </c>
      <c r="BL51">
        <f t="shared" si="35"/>
        <v>5089.0863493793931</v>
      </c>
      <c r="BN51">
        <f t="shared" si="76"/>
        <v>318.62313459462734</v>
      </c>
      <c r="BO51">
        <f t="shared" si="77"/>
        <v>342.0853235141654</v>
      </c>
      <c r="BP51">
        <f t="shared" si="78"/>
        <v>2713.1543085207727</v>
      </c>
      <c r="BQ51">
        <f t="shared" si="79"/>
        <v>4006.548779380938</v>
      </c>
      <c r="BR51">
        <f t="shared" si="36"/>
        <v>7380.4115460105031</v>
      </c>
      <c r="BT51" s="1">
        <v>56.398940000000003</v>
      </c>
      <c r="BU51" s="1">
        <v>49.502330000000001</v>
      </c>
      <c r="BV51" s="1">
        <v>15.17136</v>
      </c>
      <c r="BW51" s="1">
        <v>14.069430000000001</v>
      </c>
      <c r="BY51">
        <f t="shared" si="37"/>
        <v>937.64929646241103</v>
      </c>
      <c r="BZ51">
        <f t="shared" si="38"/>
        <v>883.59300202839358</v>
      </c>
      <c r="CA51">
        <f t="shared" si="39"/>
        <v>2147.7869191401746</v>
      </c>
      <c r="CB51">
        <f t="shared" si="40"/>
        <v>2941.2986408392139</v>
      </c>
      <c r="CC51">
        <f t="shared" si="41"/>
        <v>6910.327858470193</v>
      </c>
      <c r="CD51" s="4">
        <f t="shared" si="42"/>
        <v>-7.8940000457805581E-4</v>
      </c>
      <c r="CF51">
        <f t="shared" si="80"/>
        <v>126.45427710128118</v>
      </c>
      <c r="CG51">
        <f t="shared" si="81"/>
        <v>70.206511386861479</v>
      </c>
      <c r="CI51">
        <v>1.6420883354257683</v>
      </c>
      <c r="CJ51">
        <v>3.8344999999999914</v>
      </c>
      <c r="CK51">
        <v>2</v>
      </c>
      <c r="CL51">
        <f t="shared" si="68"/>
        <v>25.397456834383771</v>
      </c>
      <c r="CM51">
        <f t="shared" si="66"/>
        <v>27.448050489641016</v>
      </c>
      <c r="CN51">
        <f t="shared" si="67"/>
        <v>6090301.9521953082</v>
      </c>
      <c r="CS51">
        <f t="shared" si="59"/>
        <v>23.813907532694397</v>
      </c>
      <c r="CT51">
        <f t="shared" si="44"/>
        <v>22.441015128179696</v>
      </c>
      <c r="CU51">
        <f t="shared" si="45"/>
        <v>54.548325568316692</v>
      </c>
      <c r="CV51">
        <f t="shared" si="46"/>
        <v>74.701505267745603</v>
      </c>
      <c r="CW51">
        <f t="shared" si="47"/>
        <v>175.50475349693639</v>
      </c>
      <c r="CX51">
        <f t="shared" si="60"/>
        <v>2.8817085733109506E-2</v>
      </c>
      <c r="CZ51" s="1">
        <v>0</v>
      </c>
      <c r="DA51" s="1">
        <v>0</v>
      </c>
      <c r="DB51" s="1">
        <v>12774</v>
      </c>
      <c r="DC51" s="1">
        <v>26241</v>
      </c>
      <c r="DE51" s="1">
        <v>7.6170299999999997</v>
      </c>
      <c r="DF51" s="1">
        <v>7.2539670000000003</v>
      </c>
      <c r="DH51">
        <f t="shared" si="82"/>
        <v>844.24225706529148</v>
      </c>
      <c r="DI51">
        <f t="shared" si="83"/>
        <v>1734.2853505284415</v>
      </c>
      <c r="DK51">
        <f t="shared" si="84"/>
        <v>335.5404919152511</v>
      </c>
      <c r="DL51">
        <f t="shared" si="85"/>
        <v>656.42984116513469</v>
      </c>
      <c r="DM51">
        <f t="shared" si="48"/>
        <v>0.14354895359479919</v>
      </c>
      <c r="DN51">
        <f t="shared" si="86"/>
        <v>8.5218751596054858</v>
      </c>
      <c r="DO51">
        <f t="shared" si="87"/>
        <v>46.026450408711206</v>
      </c>
      <c r="DP51">
        <f t="shared" si="88"/>
        <v>16.671648555792903</v>
      </c>
      <c r="DQ51">
        <f t="shared" si="89"/>
        <v>58.029856711952704</v>
      </c>
      <c r="DR51">
        <f t="shared" si="49"/>
        <v>25.193523715398388</v>
      </c>
      <c r="DS51">
        <f t="shared" si="90"/>
        <v>150.311229781538</v>
      </c>
      <c r="DT51">
        <f t="shared" si="61"/>
        <v>0.14354895359479916</v>
      </c>
      <c r="DV51" s="1">
        <v>2807</v>
      </c>
      <c r="DW51" s="1">
        <v>662.90660000000003</v>
      </c>
      <c r="DX51" s="1">
        <v>6820</v>
      </c>
      <c r="DY51" s="1">
        <v>568.11310000000003</v>
      </c>
      <c r="EA51" s="1">
        <v>14856</v>
      </c>
      <c r="EB51" s="1">
        <v>17079</v>
      </c>
      <c r="ED51">
        <f t="shared" si="50"/>
        <v>1.4757614994179351</v>
      </c>
      <c r="EE51">
        <f t="shared" si="51"/>
        <v>3.0728446080228209</v>
      </c>
      <c r="EG51" s="1">
        <v>353467</v>
      </c>
      <c r="EH51" s="1">
        <v>285389</v>
      </c>
      <c r="EI51" s="1">
        <v>205667</v>
      </c>
      <c r="EJ51" s="1">
        <v>130368</v>
      </c>
      <c r="EL51">
        <f t="shared" si="62"/>
        <v>23.360871917809408</v>
      </c>
      <c r="EM51">
        <f t="shared" si="63"/>
        <v>18.86155108044516</v>
      </c>
      <c r="EN51">
        <f t="shared" si="64"/>
        <v>13.592670446520064</v>
      </c>
      <c r="EO51">
        <f t="shared" si="65"/>
        <v>8.6161088593305095</v>
      </c>
      <c r="EQ51" s="1">
        <v>38834</v>
      </c>
      <c r="ER51" s="1">
        <v>56724</v>
      </c>
      <c r="ES51" s="1">
        <v>201</v>
      </c>
      <c r="ET51" s="1">
        <v>557.17089999999996</v>
      </c>
      <c r="EU51" s="1">
        <v>105</v>
      </c>
      <c r="EV51" s="1">
        <v>555.94889999999998</v>
      </c>
      <c r="EX51" s="1">
        <v>0.30427199999999999</v>
      </c>
      <c r="EY51" s="1">
        <v>0.22910530000000001</v>
      </c>
      <c r="EZ51" s="1">
        <v>0.73369059999999997</v>
      </c>
      <c r="FA51" s="1">
        <v>0.59517189999999998</v>
      </c>
      <c r="FB51" s="1">
        <v>6.1546700000000003E-2</v>
      </c>
      <c r="FC51" s="1">
        <v>1.7218000000000001E-2</v>
      </c>
      <c r="FF51">
        <v>11267</v>
      </c>
      <c r="FG51">
        <v>23763</v>
      </c>
      <c r="FI51">
        <f t="shared" si="52"/>
        <v>1.7839708884352535E-2</v>
      </c>
      <c r="FJ51">
        <f t="shared" si="53"/>
        <v>4.4186340108572147E-3</v>
      </c>
    </row>
    <row r="52" spans="1:166" x14ac:dyDescent="0.25">
      <c r="A52">
        <v>2068</v>
      </c>
      <c r="B52" s="1">
        <v>14883</v>
      </c>
      <c r="C52" s="1">
        <v>17274</v>
      </c>
      <c r="D52" s="1">
        <v>38497</v>
      </c>
      <c r="E52" s="1">
        <v>57666</v>
      </c>
      <c r="F52" s="1">
        <v>4834</v>
      </c>
      <c r="G52" s="1">
        <v>5234</v>
      </c>
      <c r="H52" s="1">
        <v>40775</v>
      </c>
      <c r="I52" s="1">
        <v>61475</v>
      </c>
      <c r="J52" s="1">
        <v>36111</v>
      </c>
      <c r="K52" s="1">
        <v>56139</v>
      </c>
      <c r="L52" s="1">
        <v>1183816</v>
      </c>
      <c r="P52">
        <v>2068</v>
      </c>
      <c r="Q52">
        <f t="shared" si="72"/>
        <v>983.62748644925102</v>
      </c>
      <c r="R52">
        <f t="shared" si="73"/>
        <v>1141.6502856228155</v>
      </c>
      <c r="S52">
        <f t="shared" si="74"/>
        <v>2544.2926389731119</v>
      </c>
      <c r="T52">
        <f t="shared" si="75"/>
        <v>3811.1847499551513</v>
      </c>
      <c r="U52">
        <f t="shared" si="23"/>
        <v>8480.7551610003302</v>
      </c>
      <c r="W52">
        <f t="shared" si="24"/>
        <v>2386.6002931646108</v>
      </c>
      <c r="X52">
        <f t="shared" si="25"/>
        <v>3710.264292264631</v>
      </c>
      <c r="Z52">
        <f t="shared" si="26"/>
        <v>157.69234580850116</v>
      </c>
      <c r="AA52">
        <f t="shared" si="27"/>
        <v>100.92045769052038</v>
      </c>
      <c r="AB52">
        <f t="shared" si="28"/>
        <v>6.1978855495233638E-2</v>
      </c>
      <c r="AC52">
        <f t="shared" si="29"/>
        <v>2.6480074914161003E-2</v>
      </c>
      <c r="AE52" s="1">
        <v>82274</v>
      </c>
      <c r="AF52" s="1">
        <v>4652</v>
      </c>
      <c r="AG52" s="1">
        <v>6645</v>
      </c>
      <c r="AH52" s="1">
        <v>2592</v>
      </c>
      <c r="AI52" s="1">
        <v>87580</v>
      </c>
      <c r="AJ52" s="1">
        <v>4897</v>
      </c>
      <c r="AK52" s="1">
        <v>7071</v>
      </c>
      <c r="AL52" s="1">
        <v>2702</v>
      </c>
      <c r="AM52" s="1">
        <v>78932</v>
      </c>
      <c r="AN52" s="1">
        <v>4452</v>
      </c>
      <c r="AO52" s="1">
        <v>6387</v>
      </c>
      <c r="AP52" s="1">
        <v>2479</v>
      </c>
      <c r="AR52" s="1">
        <v>14.44434</v>
      </c>
      <c r="AS52" s="1">
        <v>14.72275</v>
      </c>
      <c r="AT52" s="1">
        <v>15.43402</v>
      </c>
      <c r="AU52" s="1">
        <v>16.318380000000001</v>
      </c>
      <c r="AW52">
        <f t="shared" si="54"/>
        <v>3342</v>
      </c>
      <c r="AX52">
        <f t="shared" si="30"/>
        <v>200</v>
      </c>
      <c r="AY52">
        <f t="shared" si="31"/>
        <v>258</v>
      </c>
      <c r="AZ52">
        <f t="shared" si="32"/>
        <v>113</v>
      </c>
      <c r="BB52">
        <f t="shared" si="55"/>
        <v>4.0620366093784187E-2</v>
      </c>
      <c r="BC52">
        <f t="shared" si="69"/>
        <v>4.2992261392949267E-2</v>
      </c>
      <c r="BD52">
        <f t="shared" si="70"/>
        <v>3.8826185101580132E-2</v>
      </c>
      <c r="BE52">
        <f t="shared" si="71"/>
        <v>4.3595679012345678E-2</v>
      </c>
      <c r="BF52">
        <f t="shared" si="33"/>
        <v>4.0691326185747119E-2</v>
      </c>
      <c r="BH52">
        <f t="shared" si="34"/>
        <v>4362.4956047290389</v>
      </c>
      <c r="BI52">
        <f t="shared" si="34"/>
        <v>248.62878095641824</v>
      </c>
      <c r="BJ52">
        <f t="shared" si="34"/>
        <v>376.35028990908444</v>
      </c>
      <c r="BK52">
        <f t="shared" si="34"/>
        <v>152.05291339997078</v>
      </c>
      <c r="BL52">
        <f t="shared" si="35"/>
        <v>5139.5275889945124</v>
      </c>
      <c r="BN52">
        <f t="shared" si="76"/>
        <v>319.48231334379358</v>
      </c>
      <c r="BO52">
        <f t="shared" si="77"/>
        <v>345.91858254890678</v>
      </c>
      <c r="BP52">
        <f t="shared" si="78"/>
        <v>2694.8471920962315</v>
      </c>
      <c r="BQ52">
        <f t="shared" si="79"/>
        <v>4062.9241234608417</v>
      </c>
      <c r="BR52">
        <f t="shared" si="36"/>
        <v>7423.1722114497734</v>
      </c>
      <c r="BT52" s="1">
        <v>56.459130000000002</v>
      </c>
      <c r="BU52" s="1">
        <v>48.94117</v>
      </c>
      <c r="BV52" s="1">
        <v>15.324310000000001</v>
      </c>
      <c r="BW52" s="1">
        <v>14.07906</v>
      </c>
      <c r="BY52">
        <f t="shared" si="37"/>
        <v>941.18107670205814</v>
      </c>
      <c r="BZ52">
        <f t="shared" si="38"/>
        <v>883.36548164267504</v>
      </c>
      <c r="CA52">
        <f t="shared" si="39"/>
        <v>2154.801442295362</v>
      </c>
      <c r="CB52">
        <f t="shared" si="40"/>
        <v>2984.7266005929441</v>
      </c>
      <c r="CC52">
        <f t="shared" si="41"/>
        <v>6964.0746012330392</v>
      </c>
      <c r="CD52" s="4">
        <f t="shared" si="42"/>
        <v>4.5389379374682903E-4</v>
      </c>
      <c r="CF52">
        <f t="shared" si="80"/>
        <v>126.09089494339067</v>
      </c>
      <c r="CG52">
        <f t="shared" si="81"/>
        <v>74.138715235550265</v>
      </c>
      <c r="CI52">
        <v>1.6982253767489794</v>
      </c>
      <c r="CJ52">
        <v>3.8344999999999914</v>
      </c>
      <c r="CK52">
        <v>2</v>
      </c>
      <c r="CL52">
        <f t="shared" si="68"/>
        <v>25.854237565390402</v>
      </c>
      <c r="CM52">
        <f t="shared" si="66"/>
        <v>27.94171175065323</v>
      </c>
      <c r="CN52">
        <f t="shared" si="67"/>
        <v>6190310.090144515</v>
      </c>
      <c r="CS52">
        <f t="shared" si="59"/>
        <v>24.333519149104937</v>
      </c>
      <c r="CT52">
        <f t="shared" si="44"/>
        <v>22.838741019455234</v>
      </c>
      <c r="CU52">
        <f t="shared" si="45"/>
        <v>55.710748395350166</v>
      </c>
      <c r="CV52">
        <f t="shared" si="46"/>
        <v>77.167830599470093</v>
      </c>
      <c r="CW52">
        <f t="shared" si="47"/>
        <v>180.05083916338043</v>
      </c>
      <c r="CX52">
        <f t="shared" si="60"/>
        <v>2.9085915978593099E-2</v>
      </c>
      <c r="CZ52" s="1">
        <v>0</v>
      </c>
      <c r="DA52" s="1">
        <v>0</v>
      </c>
      <c r="DB52" s="1">
        <v>12618</v>
      </c>
      <c r="DC52" s="1">
        <v>26777</v>
      </c>
      <c r="DE52" s="1">
        <v>7.6768140000000002</v>
      </c>
      <c r="DF52" s="1">
        <v>7.4335449999999996</v>
      </c>
      <c r="DH52">
        <f t="shared" si="82"/>
        <v>833.93211207529725</v>
      </c>
      <c r="DI52">
        <f t="shared" si="83"/>
        <v>1769.7099512632933</v>
      </c>
      <c r="DK52">
        <f t="shared" si="84"/>
        <v>334.04417295484569</v>
      </c>
      <c r="DL52">
        <f t="shared" si="85"/>
        <v>686.42051127387037</v>
      </c>
      <c r="DM52">
        <f t="shared" si="48"/>
        <v>0.14653270429470064</v>
      </c>
      <c r="DN52">
        <f t="shared" si="86"/>
        <v>8.6364574049089402</v>
      </c>
      <c r="DO52">
        <f t="shared" si="87"/>
        <v>47.074290990441227</v>
      </c>
      <c r="DP52">
        <f t="shared" si="88"/>
        <v>17.746878968231389</v>
      </c>
      <c r="DQ52">
        <f t="shared" si="89"/>
        <v>59.420951631238708</v>
      </c>
      <c r="DR52">
        <f t="shared" si="49"/>
        <v>26.383336373140331</v>
      </c>
      <c r="DS52">
        <f t="shared" si="90"/>
        <v>153.66750279024009</v>
      </c>
      <c r="DT52">
        <f t="shared" si="61"/>
        <v>0.14653270429470064</v>
      </c>
      <c r="DV52" s="1">
        <v>2779</v>
      </c>
      <c r="DW52" s="1">
        <v>672.94240000000002</v>
      </c>
      <c r="DX52" s="1">
        <v>6945</v>
      </c>
      <c r="DY52" s="1">
        <v>565.84310000000005</v>
      </c>
      <c r="EA52" s="1">
        <v>14870</v>
      </c>
      <c r="EB52" s="1">
        <v>17274</v>
      </c>
      <c r="ED52">
        <f t="shared" si="50"/>
        <v>1.4831595069976011</v>
      </c>
      <c r="EE52">
        <f t="shared" si="51"/>
        <v>3.1166619212286197</v>
      </c>
      <c r="EG52" s="1">
        <v>354399</v>
      </c>
      <c r="EH52" s="1">
        <v>284719</v>
      </c>
      <c r="EI52" s="1">
        <v>205803</v>
      </c>
      <c r="EJ52" s="1">
        <v>132599</v>
      </c>
      <c r="EL52">
        <f t="shared" si="62"/>
        <v>23.422468425057321</v>
      </c>
      <c r="EM52">
        <f t="shared" si="63"/>
        <v>18.817270329526597</v>
      </c>
      <c r="EN52">
        <f t="shared" si="64"/>
        <v>13.601658778049803</v>
      </c>
      <c r="EO52">
        <f t="shared" si="65"/>
        <v>8.7635571508220291</v>
      </c>
      <c r="EQ52" s="1">
        <v>38497</v>
      </c>
      <c r="ER52" s="1">
        <v>57666</v>
      </c>
      <c r="ES52" s="1">
        <v>174</v>
      </c>
      <c r="ET52" s="1">
        <v>611.82280000000003</v>
      </c>
      <c r="EU52" s="1">
        <v>115</v>
      </c>
      <c r="EV52" s="1">
        <v>835.83240000000001</v>
      </c>
      <c r="EX52" s="1">
        <v>0.30646060000000003</v>
      </c>
      <c r="EY52" s="1">
        <v>0.22910140000000001</v>
      </c>
      <c r="EZ52" s="1">
        <v>0.73027629999999999</v>
      </c>
      <c r="FA52" s="1">
        <v>0.60169839999999997</v>
      </c>
      <c r="FB52" s="1">
        <v>6.1320600000000003E-2</v>
      </c>
      <c r="FC52" s="1">
        <v>1.7937399999999999E-2</v>
      </c>
      <c r="FF52">
        <v>11319</v>
      </c>
      <c r="FG52">
        <v>24239</v>
      </c>
      <c r="FI52">
        <f t="shared" si="52"/>
        <v>1.5372382719321495E-2</v>
      </c>
      <c r="FJ52">
        <f t="shared" si="53"/>
        <v>4.7444201493460954E-3</v>
      </c>
    </row>
    <row r="53" spans="1:166" x14ac:dyDescent="0.25">
      <c r="A53">
        <v>2069</v>
      </c>
      <c r="B53" s="1">
        <v>14974</v>
      </c>
      <c r="C53" s="1">
        <v>17199</v>
      </c>
      <c r="D53" s="1">
        <v>38514</v>
      </c>
      <c r="E53" s="1">
        <v>58671</v>
      </c>
      <c r="F53" s="1">
        <v>4729</v>
      </c>
      <c r="G53" s="1">
        <v>5208</v>
      </c>
      <c r="H53" s="1">
        <v>40756</v>
      </c>
      <c r="I53" s="1">
        <v>62642</v>
      </c>
      <c r="J53" s="1">
        <v>36120</v>
      </c>
      <c r="K53" s="1">
        <v>57175</v>
      </c>
      <c r="L53" s="1">
        <v>1187283</v>
      </c>
      <c r="P53">
        <v>2069</v>
      </c>
      <c r="Q53">
        <f t="shared" si="72"/>
        <v>989.64173769341437</v>
      </c>
      <c r="R53">
        <f t="shared" si="73"/>
        <v>1136.6934851468568</v>
      </c>
      <c r="S53">
        <f t="shared" si="74"/>
        <v>2545.4161804143287</v>
      </c>
      <c r="T53">
        <f t="shared" si="75"/>
        <v>3877.6058763329984</v>
      </c>
      <c r="U53">
        <f t="shared" si="23"/>
        <v>8549.3572795875989</v>
      </c>
      <c r="W53">
        <f t="shared" si="24"/>
        <v>2387.1951092217264</v>
      </c>
      <c r="X53">
        <f t="shared" si="25"/>
        <v>3778.7342295058747</v>
      </c>
      <c r="Z53">
        <f t="shared" si="26"/>
        <v>158.22107119260227</v>
      </c>
      <c r="AA53">
        <f t="shared" si="27"/>
        <v>98.871646827123641</v>
      </c>
      <c r="AB53">
        <f t="shared" si="28"/>
        <v>6.2159214830970359E-2</v>
      </c>
      <c r="AC53">
        <f t="shared" si="29"/>
        <v>2.5498116616386315E-2</v>
      </c>
      <c r="AE53" s="1">
        <v>83109</v>
      </c>
      <c r="AF53" s="1">
        <v>4764</v>
      </c>
      <c r="AG53" s="1">
        <v>6732</v>
      </c>
      <c r="AH53" s="1">
        <v>2580</v>
      </c>
      <c r="AI53" s="1">
        <v>88594</v>
      </c>
      <c r="AJ53" s="1">
        <v>4962</v>
      </c>
      <c r="AK53" s="1">
        <v>7138</v>
      </c>
      <c r="AL53" s="1">
        <v>2704</v>
      </c>
      <c r="AM53" s="1">
        <v>79826</v>
      </c>
      <c r="AN53" s="1">
        <v>4544</v>
      </c>
      <c r="AO53" s="1">
        <v>6461</v>
      </c>
      <c r="AP53" s="1">
        <v>2464</v>
      </c>
      <c r="AR53" s="1">
        <v>14.68347</v>
      </c>
      <c r="AS53" s="1">
        <v>14.830870000000001</v>
      </c>
      <c r="AT53" s="1">
        <v>15.352370000000001</v>
      </c>
      <c r="AU53" s="1">
        <v>16.005479999999999</v>
      </c>
      <c r="AW53">
        <f t="shared" si="54"/>
        <v>3283</v>
      </c>
      <c r="AX53">
        <f t="shared" si="30"/>
        <v>220</v>
      </c>
      <c r="AY53">
        <f t="shared" si="31"/>
        <v>271</v>
      </c>
      <c r="AZ53">
        <f t="shared" si="32"/>
        <v>116</v>
      </c>
      <c r="BB53">
        <f t="shared" si="55"/>
        <v>3.9502340300087833E-2</v>
      </c>
      <c r="BC53">
        <f t="shared" si="69"/>
        <v>4.6179680940386228E-2</v>
      </c>
      <c r="BD53">
        <f t="shared" si="70"/>
        <v>4.0255496137849081E-2</v>
      </c>
      <c r="BE53">
        <f t="shared" si="71"/>
        <v>4.4961240310077519E-2</v>
      </c>
      <c r="BF53">
        <f t="shared" si="33"/>
        <v>4.0026753099758193E-2</v>
      </c>
      <c r="BH53">
        <f t="shared" si="34"/>
        <v>4486.0630140473368</v>
      </c>
      <c r="BI53">
        <f t="shared" si="34"/>
        <v>253.77903815010251</v>
      </c>
      <c r="BJ53">
        <f t="shared" si="34"/>
        <v>377.90647330210129</v>
      </c>
      <c r="BK53">
        <f t="shared" si="34"/>
        <v>149.24773511993064</v>
      </c>
      <c r="BL53">
        <f t="shared" si="35"/>
        <v>5266.9962606194713</v>
      </c>
      <c r="BN53">
        <f t="shared" si="76"/>
        <v>312.54279267745136</v>
      </c>
      <c r="BO53">
        <f t="shared" si="77"/>
        <v>344.20022505057443</v>
      </c>
      <c r="BP53">
        <f t="shared" si="78"/>
        <v>2693.5914693089885</v>
      </c>
      <c r="BQ53">
        <f t="shared" si="79"/>
        <v>4140.0519388667599</v>
      </c>
      <c r="BR53">
        <f t="shared" si="36"/>
        <v>7490.3864259037746</v>
      </c>
      <c r="BT53" s="1">
        <v>57.74709</v>
      </c>
      <c r="BU53" s="1">
        <v>49.234259999999999</v>
      </c>
      <c r="BV53" s="1">
        <v>15.610530000000001</v>
      </c>
      <c r="BW53" s="1">
        <v>14.22527</v>
      </c>
      <c r="BY53">
        <f t="shared" si="37"/>
        <v>941.74164757385506</v>
      </c>
      <c r="BZ53">
        <f t="shared" si="38"/>
        <v>884.24120595649993</v>
      </c>
      <c r="CA53">
        <f t="shared" si="39"/>
        <v>2194.0249439982776</v>
      </c>
      <c r="CB53">
        <f t="shared" si="40"/>
        <v>3072.9712163383215</v>
      </c>
      <c r="CC53">
        <f t="shared" si="41"/>
        <v>7092.9790138669541</v>
      </c>
      <c r="CD53" s="4">
        <f t="shared" si="42"/>
        <v>-1.0028287215391174E-4</v>
      </c>
      <c r="CF53">
        <f t="shared" si="80"/>
        <v>128.87662469162478</v>
      </c>
      <c r="CG53">
        <f t="shared" si="81"/>
        <v>73.387901721562756</v>
      </c>
      <c r="CI53">
        <v>1.7459147367757453</v>
      </c>
      <c r="CJ53">
        <v>3.8344999999999914</v>
      </c>
      <c r="CK53">
        <v>2</v>
      </c>
      <c r="CL53">
        <f t="shared" si="68"/>
        <v>26.319233632191466</v>
      </c>
      <c r="CM53">
        <f t="shared" si="66"/>
        <v>28.444251654639238</v>
      </c>
      <c r="CN53">
        <f t="shared" si="67"/>
        <v>6295435.5069948016</v>
      </c>
      <c r="CS53">
        <f t="shared" si="59"/>
        <v>24.78591844366121</v>
      </c>
      <c r="CT53">
        <f t="shared" si="44"/>
        <v>23.272550886779854</v>
      </c>
      <c r="CU53">
        <f t="shared" si="45"/>
        <v>57.745055095946469</v>
      </c>
      <c r="CV53">
        <f t="shared" si="46"/>
        <v>80.878247387807875</v>
      </c>
      <c r="CW53">
        <f t="shared" si="47"/>
        <v>186.6817718141954</v>
      </c>
      <c r="CX53">
        <f t="shared" si="60"/>
        <v>2.9653511914588749E-2</v>
      </c>
      <c r="CZ53" s="1">
        <v>0</v>
      </c>
      <c r="DA53" s="1">
        <v>0</v>
      </c>
      <c r="DB53" s="1">
        <v>12746</v>
      </c>
      <c r="DC53" s="1">
        <v>27236</v>
      </c>
      <c r="DE53" s="1">
        <v>7.7357129999999996</v>
      </c>
      <c r="DF53" s="1">
        <v>7.3928099999999999</v>
      </c>
      <c r="DH53">
        <f t="shared" si="82"/>
        <v>842.39171822093363</v>
      </c>
      <c r="DI53">
        <f t="shared" si="83"/>
        <v>1800.0455701761609</v>
      </c>
      <c r="DK53">
        <f t="shared" si="84"/>
        <v>340.0216902334783</v>
      </c>
      <c r="DL53">
        <f t="shared" si="85"/>
        <v>694.36085488237597</v>
      </c>
      <c r="DM53">
        <f t="shared" si="48"/>
        <v>0.1458318913807034</v>
      </c>
      <c r="DN53">
        <f t="shared" si="86"/>
        <v>8.9491103052675491</v>
      </c>
      <c r="DO53">
        <f t="shared" si="87"/>
        <v>48.795944790678917</v>
      </c>
      <c r="DP53">
        <f t="shared" si="88"/>
        <v>18.27504556469745</v>
      </c>
      <c r="DQ53">
        <f t="shared" si="89"/>
        <v>62.603201823110425</v>
      </c>
      <c r="DR53">
        <f t="shared" si="49"/>
        <v>27.224155869964999</v>
      </c>
      <c r="DS53">
        <f t="shared" si="90"/>
        <v>159.45761594423041</v>
      </c>
      <c r="DT53">
        <f t="shared" si="61"/>
        <v>0.14583189138070338</v>
      </c>
      <c r="DV53" s="1">
        <v>2773</v>
      </c>
      <c r="DW53" s="1">
        <v>666.27710000000002</v>
      </c>
      <c r="DX53" s="1">
        <v>6927</v>
      </c>
      <c r="DY53" s="1">
        <v>562.0163</v>
      </c>
      <c r="EA53" s="1">
        <v>14957</v>
      </c>
      <c r="EB53" s="1">
        <v>17199</v>
      </c>
      <c r="ED53">
        <f t="shared" si="50"/>
        <v>1.4652987421549315</v>
      </c>
      <c r="EE53">
        <f t="shared" si="51"/>
        <v>3.0875608078291834</v>
      </c>
      <c r="EG53" s="1">
        <v>354854</v>
      </c>
      <c r="EH53" s="1">
        <v>284439</v>
      </c>
      <c r="EI53" s="1">
        <v>206297</v>
      </c>
      <c r="EJ53" s="1">
        <v>135126</v>
      </c>
      <c r="EL53">
        <f t="shared" si="62"/>
        <v>23.452539681278139</v>
      </c>
      <c r="EM53">
        <f t="shared" si="63"/>
        <v>18.798764941083018</v>
      </c>
      <c r="EN53">
        <f t="shared" si="64"/>
        <v>13.634307570518118</v>
      </c>
      <c r="EO53">
        <f t="shared" si="65"/>
        <v>8.9305682815253302</v>
      </c>
      <c r="EQ53" s="1">
        <v>38514</v>
      </c>
      <c r="ER53" s="1">
        <v>58671</v>
      </c>
      <c r="ES53" s="1">
        <v>198</v>
      </c>
      <c r="ET53" s="1">
        <v>591.05089999999996</v>
      </c>
      <c r="EU53" s="1">
        <v>122</v>
      </c>
      <c r="EV53" s="1">
        <v>638.75519999999995</v>
      </c>
      <c r="EX53" s="1">
        <v>0.30694870000000002</v>
      </c>
      <c r="EY53" s="1">
        <v>0.23037070000000001</v>
      </c>
      <c r="EZ53" s="1">
        <v>0.74263749999999995</v>
      </c>
      <c r="FA53" s="1">
        <v>0.60165369999999996</v>
      </c>
      <c r="FB53" s="1">
        <v>6.4565499999999998E-2</v>
      </c>
      <c r="FC53" s="1">
        <v>1.7970099999999999E-2</v>
      </c>
      <c r="FF53">
        <v>11293</v>
      </c>
      <c r="FG53">
        <v>24644</v>
      </c>
      <c r="FI53">
        <f t="shared" si="52"/>
        <v>1.7532985034977421E-2</v>
      </c>
      <c r="FJ53">
        <f t="shared" si="53"/>
        <v>4.9504950495049506E-3</v>
      </c>
    </row>
    <row r="54" spans="1:166" x14ac:dyDescent="0.25">
      <c r="A54">
        <v>2070</v>
      </c>
      <c r="B54" s="1">
        <v>14898</v>
      </c>
      <c r="C54" s="1">
        <v>17185</v>
      </c>
      <c r="D54" s="1">
        <v>38728</v>
      </c>
      <c r="E54" s="1">
        <v>59768</v>
      </c>
      <c r="F54" s="1">
        <v>4803</v>
      </c>
      <c r="G54" s="1">
        <v>5231</v>
      </c>
      <c r="H54" s="1">
        <v>40964</v>
      </c>
      <c r="I54" s="1">
        <v>63969</v>
      </c>
      <c r="J54" s="1">
        <v>36289</v>
      </c>
      <c r="K54" s="1">
        <v>58253</v>
      </c>
      <c r="L54" s="1">
        <v>1190123</v>
      </c>
      <c r="P54">
        <v>2070</v>
      </c>
      <c r="Q54">
        <f t="shared" si="72"/>
        <v>984.61884654444282</v>
      </c>
      <c r="R54">
        <f t="shared" si="73"/>
        <v>1135.7682157246777</v>
      </c>
      <c r="S54">
        <f t="shared" si="74"/>
        <v>2559.5595844390646</v>
      </c>
      <c r="T54">
        <f t="shared" si="75"/>
        <v>3950.1073446280211</v>
      </c>
      <c r="U54">
        <f t="shared" si="23"/>
        <v>8630.0539913362063</v>
      </c>
      <c r="W54">
        <f t="shared" si="24"/>
        <v>2398.3644329608865</v>
      </c>
      <c r="X54">
        <f t="shared" si="25"/>
        <v>3849.9799750136549</v>
      </c>
      <c r="Z54">
        <f t="shared" si="26"/>
        <v>161.1951514781781</v>
      </c>
      <c r="AA54">
        <f t="shared" si="27"/>
        <v>100.12736961436622</v>
      </c>
      <c r="AB54">
        <f t="shared" si="28"/>
        <v>6.2977690559801722E-2</v>
      </c>
      <c r="AC54">
        <f t="shared" si="29"/>
        <v>2.534801231428184E-2</v>
      </c>
      <c r="AE54" s="1">
        <v>84433</v>
      </c>
      <c r="AF54" s="1">
        <v>4768</v>
      </c>
      <c r="AG54" s="1">
        <v>6718</v>
      </c>
      <c r="AH54" s="1">
        <v>2577</v>
      </c>
      <c r="AI54" s="1">
        <v>90073</v>
      </c>
      <c r="AJ54" s="1">
        <v>4982</v>
      </c>
      <c r="AK54" s="1">
        <v>7164</v>
      </c>
      <c r="AL54" s="1">
        <v>2714</v>
      </c>
      <c r="AM54" s="1">
        <v>81078</v>
      </c>
      <c r="AN54" s="1">
        <v>4539</v>
      </c>
      <c r="AO54" s="1">
        <v>6450</v>
      </c>
      <c r="AP54" s="1">
        <v>2475</v>
      </c>
      <c r="AR54" s="1">
        <v>14.54312</v>
      </c>
      <c r="AS54" s="1">
        <v>15.115220000000001</v>
      </c>
      <c r="AT54" s="1">
        <v>15.28881</v>
      </c>
      <c r="AU54" s="1">
        <v>16.357749999999999</v>
      </c>
      <c r="AW54">
        <f t="shared" si="54"/>
        <v>3355</v>
      </c>
      <c r="AX54">
        <f t="shared" si="30"/>
        <v>229</v>
      </c>
      <c r="AY54">
        <f t="shared" si="31"/>
        <v>268</v>
      </c>
      <c r="AZ54">
        <f t="shared" si="32"/>
        <v>102</v>
      </c>
      <c r="BB54">
        <f t="shared" si="55"/>
        <v>3.9735648383925716E-2</v>
      </c>
      <c r="BC54">
        <f t="shared" si="69"/>
        <v>4.8028523489932883E-2</v>
      </c>
      <c r="BD54">
        <f t="shared" si="70"/>
        <v>3.9892825245608811E-2</v>
      </c>
      <c r="BE54">
        <f t="shared" si="71"/>
        <v>3.9580908032596042E-2</v>
      </c>
      <c r="BF54">
        <f t="shared" si="33"/>
        <v>4.014376218323587E-2</v>
      </c>
      <c r="BH54">
        <f t="shared" si="34"/>
        <v>4517.3586724809984</v>
      </c>
      <c r="BI54">
        <f t="shared" si="34"/>
        <v>259.687206629748</v>
      </c>
      <c r="BJ54">
        <f t="shared" si="34"/>
        <v>377.71272796680796</v>
      </c>
      <c r="BK54">
        <f t="shared" si="34"/>
        <v>153.09667856277105</v>
      </c>
      <c r="BL54">
        <f t="shared" si="35"/>
        <v>5307.8552856403248</v>
      </c>
      <c r="BN54">
        <f t="shared" si="76"/>
        <v>317.43350248039729</v>
      </c>
      <c r="BO54">
        <f t="shared" si="77"/>
        <v>345.72031052986847</v>
      </c>
      <c r="BP54">
        <f t="shared" si="78"/>
        <v>2707.3383292956473</v>
      </c>
      <c r="BQ54">
        <f t="shared" si="79"/>
        <v>4227.754261954723</v>
      </c>
      <c r="BR54">
        <f t="shared" si="36"/>
        <v>7598.2464042606362</v>
      </c>
      <c r="BT54" s="1">
        <v>57.788179999999997</v>
      </c>
      <c r="BU54" s="1">
        <v>49.726140000000001</v>
      </c>
      <c r="BV54" s="1">
        <v>15.29946</v>
      </c>
      <c r="BW54" s="1">
        <v>14.26384</v>
      </c>
      <c r="BY54">
        <f t="shared" si="37"/>
        <v>957.15872493771872</v>
      </c>
      <c r="BZ54">
        <f t="shared" si="38"/>
        <v>897.01938276606279</v>
      </c>
      <c r="CA54">
        <f t="shared" si="39"/>
        <v>2161.278926740817</v>
      </c>
      <c r="CB54">
        <f t="shared" si="40"/>
        <v>3146.5771115728071</v>
      </c>
      <c r="CC54">
        <f t="shared" si="41"/>
        <v>7162.0341460174059</v>
      </c>
      <c r="CD54" s="4">
        <f t="shared" si="42"/>
        <v>7.5267329975758912E-4</v>
      </c>
      <c r="CF54">
        <f t="shared" si="80"/>
        <v>128.68272879408397</v>
      </c>
      <c r="CG54">
        <f t="shared" si="81"/>
        <v>74.521476403145172</v>
      </c>
      <c r="CI54">
        <v>1.7459147367757453</v>
      </c>
      <c r="CJ54">
        <v>3.8344999999999914</v>
      </c>
      <c r="CK54">
        <v>2</v>
      </c>
      <c r="CL54">
        <f t="shared" si="68"/>
        <v>26.792592790017494</v>
      </c>
      <c r="CM54">
        <f t="shared" si="66"/>
        <v>28.955829886604292</v>
      </c>
      <c r="CN54">
        <f t="shared" si="67"/>
        <v>6405348.4432556368</v>
      </c>
      <c r="CS54">
        <f t="shared" si="59"/>
        <v>25.644763952668661</v>
      </c>
      <c r="CT54">
        <f t="shared" si="44"/>
        <v>24.033475047203957</v>
      </c>
      <c r="CU54">
        <f t="shared" si="45"/>
        <v>57.906266189812762</v>
      </c>
      <c r="CV54">
        <f t="shared" si="46"/>
        <v>84.304959232759657</v>
      </c>
      <c r="CW54">
        <f t="shared" si="47"/>
        <v>191.88946442244503</v>
      </c>
      <c r="CX54">
        <f t="shared" si="60"/>
        <v>2.9957693343676033E-2</v>
      </c>
      <c r="CZ54" s="1">
        <v>0</v>
      </c>
      <c r="DA54" s="1">
        <v>0</v>
      </c>
      <c r="DB54" s="1">
        <v>12751</v>
      </c>
      <c r="DC54" s="1">
        <v>27972</v>
      </c>
      <c r="DE54" s="1">
        <v>7.6206079999999998</v>
      </c>
      <c r="DF54" s="1">
        <v>7.4439000000000002</v>
      </c>
      <c r="DH54">
        <f t="shared" si="82"/>
        <v>842.72217158599744</v>
      </c>
      <c r="DI54">
        <f t="shared" si="83"/>
        <v>1848.688305513569</v>
      </c>
      <c r="DK54">
        <f t="shared" si="84"/>
        <v>335.09367236672779</v>
      </c>
      <c r="DL54">
        <f t="shared" si="85"/>
        <v>718.05284756784295</v>
      </c>
      <c r="DM54">
        <f t="shared" si="48"/>
        <v>0.14704572729804621</v>
      </c>
      <c r="DN54">
        <f t="shared" si="86"/>
        <v>8.9780283102332739</v>
      </c>
      <c r="DO54">
        <f t="shared" si="87"/>
        <v>48.928237879579484</v>
      </c>
      <c r="DP54">
        <f t="shared" si="88"/>
        <v>19.238497546597721</v>
      </c>
      <c r="DQ54">
        <f t="shared" si="89"/>
        <v>65.066461686161944</v>
      </c>
      <c r="DR54">
        <f t="shared" si="49"/>
        <v>28.216525856830994</v>
      </c>
      <c r="DS54">
        <f t="shared" si="90"/>
        <v>163.67293856561403</v>
      </c>
      <c r="DT54">
        <f t="shared" si="61"/>
        <v>0.14704572729804621</v>
      </c>
      <c r="DV54" s="1">
        <v>2742</v>
      </c>
      <c r="DW54" s="1">
        <v>654.55259999999998</v>
      </c>
      <c r="DX54" s="1">
        <v>6884</v>
      </c>
      <c r="DY54" s="1">
        <v>563.08370000000002</v>
      </c>
      <c r="EA54" s="1">
        <v>14888</v>
      </c>
      <c r="EB54" s="1">
        <v>17185</v>
      </c>
      <c r="ED54">
        <f t="shared" si="50"/>
        <v>1.4234211783586102</v>
      </c>
      <c r="EE54">
        <f t="shared" si="51"/>
        <v>3.0742220820961825</v>
      </c>
      <c r="EG54" s="1">
        <v>354998</v>
      </c>
      <c r="EH54" s="1">
        <v>284247</v>
      </c>
      <c r="EI54" s="1">
        <v>206578</v>
      </c>
      <c r="EJ54" s="1">
        <v>137859</v>
      </c>
      <c r="EL54">
        <f t="shared" si="62"/>
        <v>23.462056738191979</v>
      </c>
      <c r="EM54">
        <f t="shared" si="63"/>
        <v>18.786075531864562</v>
      </c>
      <c r="EN54">
        <f t="shared" si="64"/>
        <v>13.652879049634709</v>
      </c>
      <c r="EO54">
        <f t="shared" si="65"/>
        <v>9.111194090869267</v>
      </c>
      <c r="EQ54" s="1">
        <v>38728</v>
      </c>
      <c r="ER54" s="1">
        <v>59768</v>
      </c>
      <c r="ES54" s="1">
        <v>207</v>
      </c>
      <c r="ET54" s="1">
        <v>618.005</v>
      </c>
      <c r="EU54" s="1">
        <v>118</v>
      </c>
      <c r="EV54" s="1">
        <v>621.36300000000006</v>
      </c>
      <c r="EX54" s="1">
        <v>0.30895879999999998</v>
      </c>
      <c r="EY54" s="1">
        <v>0.23090330000000001</v>
      </c>
      <c r="EZ54" s="1">
        <v>0.74529650000000003</v>
      </c>
      <c r="FA54" s="1">
        <v>0.60652099999999998</v>
      </c>
      <c r="FB54" s="1">
        <v>6.5887000000000001E-2</v>
      </c>
      <c r="FC54" s="1">
        <v>1.81563E-2</v>
      </c>
      <c r="FF54">
        <v>11249</v>
      </c>
      <c r="FG54">
        <v>25662</v>
      </c>
      <c r="FI54">
        <f t="shared" si="52"/>
        <v>1.8401635700951196E-2</v>
      </c>
      <c r="FJ54">
        <f t="shared" si="53"/>
        <v>4.5982386407918321E-3</v>
      </c>
    </row>
    <row r="56" spans="1:166" x14ac:dyDescent="0.25">
      <c r="F56">
        <f>SUM(F54:I54)/SUM(F4:I4)</f>
        <v>2.317929796971713</v>
      </c>
      <c r="Q56">
        <f t="shared" ref="Q56:T56" si="91">Q54-Q4</f>
        <v>640.08816812880445</v>
      </c>
      <c r="R56">
        <f t="shared" si="91"/>
        <v>416.63560267258458</v>
      </c>
      <c r="S56">
        <f t="shared" si="91"/>
        <v>1084.5479441397711</v>
      </c>
      <c r="T56">
        <f t="shared" si="91"/>
        <v>2466.9665515481552</v>
      </c>
      <c r="U56">
        <f>U54-U4</f>
        <v>4608.2382664893157</v>
      </c>
      <c r="BT56">
        <f>AVERAGE(BT4:BT8)</f>
        <v>57.688444000000004</v>
      </c>
      <c r="BU56">
        <f>AVERAGE(BU4:BU8)</f>
        <v>49.715020000000003</v>
      </c>
      <c r="BV56">
        <f t="shared" ref="BV56:BW56" si="92">AVERAGE(BV4:BV8)</f>
        <v>16.729298</v>
      </c>
      <c r="BW56">
        <f t="shared" si="92"/>
        <v>14.717739999999997</v>
      </c>
      <c r="BY56">
        <f t="shared" ref="BY56:CA56" si="93">BY54-BY4</f>
        <v>614.36588662349391</v>
      </c>
      <c r="BZ56">
        <f t="shared" si="93"/>
        <v>319.79366829626383</v>
      </c>
      <c r="CA56">
        <f t="shared" si="93"/>
        <v>917.84330243051704</v>
      </c>
      <c r="CB56">
        <f>CB54-CB4</f>
        <v>2056.5206287754468</v>
      </c>
      <c r="EL56">
        <f t="shared" ref="EL56:EN56" si="94">EL54/EL4</f>
        <v>1.0030798964702692</v>
      </c>
      <c r="EM56">
        <f t="shared" si="94"/>
        <v>1.0839647788764784</v>
      </c>
      <c r="EN56">
        <f t="shared" si="94"/>
        <v>1.4889148359568702</v>
      </c>
      <c r="EO56">
        <f>EO54/EO4</f>
        <v>2.4626473740621648</v>
      </c>
    </row>
    <row r="57" spans="1:166" x14ac:dyDescent="0.25">
      <c r="BB57">
        <f>AVERAGE(BB4:BB54)</f>
        <v>5.2119096865055808E-2</v>
      </c>
      <c r="BC57">
        <f t="shared" ref="BC57:BE57" si="95">AVERAGE(BC4:BC54)</f>
        <v>5.5167311629298957E-2</v>
      </c>
      <c r="BD57">
        <f t="shared" si="95"/>
        <v>5.4984756279103146E-2</v>
      </c>
      <c r="BE57">
        <f t="shared" si="95"/>
        <v>6.0540015065562398E-2</v>
      </c>
      <c r="BT57">
        <f>AVERAGE(BT50:BT54)</f>
        <v>57.073964000000004</v>
      </c>
      <c r="BU57">
        <f>AVERAGE(BU50:BU54)</f>
        <v>49.400661999999997</v>
      </c>
      <c r="BV57">
        <f t="shared" ref="BV57:BW57" si="96">AVERAGE(BV50:BV54)</f>
        <v>15.376281999999998</v>
      </c>
      <c r="BW57">
        <f t="shared" si="96"/>
        <v>14.159533999999999</v>
      </c>
    </row>
    <row r="58" spans="1:166" x14ac:dyDescent="0.25">
      <c r="Q58">
        <f>Q54/Q4</f>
        <v>2.8578553615960094</v>
      </c>
      <c r="R58">
        <f>R54/R4</f>
        <v>1.5793585148423854</v>
      </c>
      <c r="S58">
        <f>S54/S4</f>
        <v>1.7352809391522539</v>
      </c>
      <c r="T58">
        <f>T54/T4</f>
        <v>2.6633394233768546</v>
      </c>
      <c r="U58">
        <f>U54/U4</f>
        <v>2.1458103955433585</v>
      </c>
      <c r="BT58">
        <f>AVERAGE(BT4:BT54)</f>
        <v>57.521620784313733</v>
      </c>
      <c r="BU58">
        <f t="shared" ref="BU58:BW58" si="97">AVERAGE(BU4:BU54)</f>
        <v>49.709309019607844</v>
      </c>
      <c r="BV58">
        <f t="shared" si="97"/>
        <v>15.988141764705883</v>
      </c>
      <c r="BW58">
        <f t="shared" si="97"/>
        <v>14.828422549019615</v>
      </c>
    </row>
    <row r="59" spans="1:166" x14ac:dyDescent="0.25">
      <c r="BT59">
        <f>MIN(BT3:BT54)</f>
        <v>56.068019999999997</v>
      </c>
      <c r="BU59">
        <f t="shared" ref="BU59:BW59" si="98">MIN(BU3:BU54)</f>
        <v>45.277189999999997</v>
      </c>
      <c r="BV59">
        <f t="shared" si="98"/>
        <v>15.17136</v>
      </c>
      <c r="BW59">
        <f t="shared" si="98"/>
        <v>14.04177</v>
      </c>
    </row>
    <row r="60" spans="1:166" x14ac:dyDescent="0.25">
      <c r="P60" s="2" t="s">
        <v>102</v>
      </c>
      <c r="Q60">
        <f>EL56</f>
        <v>1.0030798964702692</v>
      </c>
      <c r="R60">
        <f t="shared" ref="R60:T60" si="99">EM56</f>
        <v>1.0839647788764784</v>
      </c>
      <c r="S60">
        <f t="shared" si="99"/>
        <v>1.4889148359568702</v>
      </c>
      <c r="T60">
        <f t="shared" si="99"/>
        <v>2.4626473740621648</v>
      </c>
      <c r="BT60">
        <f>MAX(BT3:BT54)</f>
        <v>59.873910000000002</v>
      </c>
      <c r="BU60">
        <f t="shared" ref="BU60:BW60" si="100">MAX(BU3:BU54)</f>
        <v>51.620710000000003</v>
      </c>
      <c r="BV60">
        <f t="shared" si="100"/>
        <v>19.859940000000002</v>
      </c>
      <c r="BW60">
        <f t="shared" si="100"/>
        <v>18.346710000000002</v>
      </c>
    </row>
  </sheetData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0ABE6-936C-4F68-B6D0-5B6854235993}">
  <dimension ref="A1:EP60"/>
  <sheetViews>
    <sheetView workbookViewId="0">
      <pane xSplit="1" ySplit="2" topLeftCell="DY3" activePane="bottomRight" state="frozen"/>
      <selection pane="topRight" activeCell="B1" sqref="B1"/>
      <selection pane="bottomLeft" activeCell="A3" sqref="A3"/>
      <selection pane="bottomRight" activeCell="EM11" sqref="EM11"/>
    </sheetView>
  </sheetViews>
  <sheetFormatPr defaultRowHeight="15" x14ac:dyDescent="0.25"/>
  <sheetData>
    <row r="1" spans="1:146" x14ac:dyDescent="0.25">
      <c r="G1" t="s">
        <v>41</v>
      </c>
      <c r="U1" t="s">
        <v>53</v>
      </c>
      <c r="AI1" t="s">
        <v>47</v>
      </c>
      <c r="AW1" t="s">
        <v>48</v>
      </c>
      <c r="BK1" t="s">
        <v>49</v>
      </c>
      <c r="BR1" t="s">
        <v>50</v>
      </c>
      <c r="BY1" t="s">
        <v>80</v>
      </c>
      <c r="CG1" t="s">
        <v>51</v>
      </c>
      <c r="CR1" t="s">
        <v>87</v>
      </c>
      <c r="CX1" t="s">
        <v>82</v>
      </c>
      <c r="DC1" t="s">
        <v>83</v>
      </c>
      <c r="DH1" t="s">
        <v>88</v>
      </c>
      <c r="DO1" t="s">
        <v>28</v>
      </c>
      <c r="DP1" t="s">
        <v>54</v>
      </c>
      <c r="DQ1" t="s">
        <v>55</v>
      </c>
      <c r="DU1" t="s">
        <v>56</v>
      </c>
      <c r="EG1" t="s">
        <v>95</v>
      </c>
      <c r="EH1" t="s">
        <v>96</v>
      </c>
      <c r="EL1" t="s">
        <v>98</v>
      </c>
    </row>
    <row r="2" spans="1:146" x14ac:dyDescent="0.25">
      <c r="A2" t="s">
        <v>2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79</v>
      </c>
      <c r="U2" t="s">
        <v>42</v>
      </c>
      <c r="V2" t="s">
        <v>43</v>
      </c>
      <c r="W2" t="s">
        <v>44</v>
      </c>
      <c r="X2" t="s">
        <v>45</v>
      </c>
      <c r="Y2" t="s">
        <v>46</v>
      </c>
      <c r="Z2" t="s">
        <v>18</v>
      </c>
      <c r="AI2" t="s">
        <v>42</v>
      </c>
      <c r="AJ2" t="s">
        <v>43</v>
      </c>
      <c r="AK2" t="s">
        <v>44</v>
      </c>
      <c r="AL2" t="s">
        <v>45</v>
      </c>
      <c r="AM2" t="s">
        <v>46</v>
      </c>
      <c r="AN2" t="s">
        <v>18</v>
      </c>
      <c r="AW2" t="s">
        <v>42</v>
      </c>
      <c r="AX2" t="s">
        <v>43</v>
      </c>
      <c r="AY2" t="s">
        <v>44</v>
      </c>
      <c r="AZ2" t="s">
        <v>45</v>
      </c>
      <c r="BA2" t="s">
        <v>46</v>
      </c>
      <c r="BB2" t="s">
        <v>18</v>
      </c>
      <c r="BK2" t="s">
        <v>42</v>
      </c>
      <c r="BL2" t="s">
        <v>43</v>
      </c>
      <c r="BM2" t="s">
        <v>44</v>
      </c>
      <c r="BN2" t="s">
        <v>45</v>
      </c>
      <c r="BO2" t="s">
        <v>46</v>
      </c>
      <c r="BP2" t="s">
        <v>18</v>
      </c>
      <c r="BR2" t="s">
        <v>42</v>
      </c>
      <c r="BS2" t="s">
        <v>43</v>
      </c>
      <c r="BT2" t="s">
        <v>44</v>
      </c>
      <c r="BU2" t="s">
        <v>45</v>
      </c>
      <c r="BV2" t="s">
        <v>46</v>
      </c>
      <c r="BW2" t="s">
        <v>18</v>
      </c>
      <c r="BY2" t="s">
        <v>5</v>
      </c>
      <c r="BZ2" t="s">
        <v>6</v>
      </c>
      <c r="CA2" t="s">
        <v>7</v>
      </c>
      <c r="CB2" t="s">
        <v>8</v>
      </c>
      <c r="CC2" t="s">
        <v>9</v>
      </c>
      <c r="CE2" t="s">
        <v>81</v>
      </c>
      <c r="CG2" t="s">
        <v>5</v>
      </c>
      <c r="CH2" t="s">
        <v>6</v>
      </c>
      <c r="CI2" t="s">
        <v>7</v>
      </c>
      <c r="CJ2" t="s">
        <v>8</v>
      </c>
      <c r="CK2" t="s">
        <v>9</v>
      </c>
      <c r="CR2" t="s">
        <v>5</v>
      </c>
      <c r="CS2" t="s">
        <v>6</v>
      </c>
      <c r="CT2" t="s">
        <v>7</v>
      </c>
      <c r="CU2" t="s">
        <v>8</v>
      </c>
      <c r="CX2" t="s">
        <v>5</v>
      </c>
      <c r="CY2" t="s">
        <v>6</v>
      </c>
      <c r="CZ2" t="s">
        <v>7</v>
      </c>
      <c r="DA2" t="s">
        <v>8</v>
      </c>
      <c r="DC2" t="s">
        <v>5</v>
      </c>
      <c r="DD2" t="s">
        <v>6</v>
      </c>
      <c r="DE2" t="s">
        <v>7</v>
      </c>
      <c r="DF2" t="s">
        <v>8</v>
      </c>
      <c r="DH2" t="s">
        <v>5</v>
      </c>
      <c r="DI2" t="s">
        <v>6</v>
      </c>
      <c r="DJ2" t="s">
        <v>7</v>
      </c>
      <c r="DK2" t="s">
        <v>8</v>
      </c>
      <c r="DL2" t="s">
        <v>84</v>
      </c>
      <c r="DO2" t="s">
        <v>104</v>
      </c>
      <c r="DP2" t="s">
        <v>29</v>
      </c>
      <c r="DQ2" t="s">
        <v>105</v>
      </c>
      <c r="DR2" t="s">
        <v>107</v>
      </c>
      <c r="DS2" t="s">
        <v>7</v>
      </c>
      <c r="DT2" t="s">
        <v>8</v>
      </c>
      <c r="DU2" t="s">
        <v>42</v>
      </c>
      <c r="DV2" t="s">
        <v>43</v>
      </c>
      <c r="DW2" t="s">
        <v>44</v>
      </c>
      <c r="DX2" t="s">
        <v>45</v>
      </c>
      <c r="DY2" t="s">
        <v>46</v>
      </c>
      <c r="EA2" t="s">
        <v>91</v>
      </c>
      <c r="EB2" t="s">
        <v>92</v>
      </c>
      <c r="EC2" t="s">
        <v>93</v>
      </c>
      <c r="ED2" t="s">
        <v>94</v>
      </c>
      <c r="EG2" t="s">
        <v>29</v>
      </c>
      <c r="EH2" t="s">
        <v>29</v>
      </c>
      <c r="EI2" t="s">
        <v>106</v>
      </c>
      <c r="EJ2" t="s">
        <v>97</v>
      </c>
      <c r="EK2" t="s">
        <v>7</v>
      </c>
      <c r="EL2" t="s">
        <v>29</v>
      </c>
      <c r="EM2" t="s">
        <v>108</v>
      </c>
      <c r="EN2" t="s">
        <v>99</v>
      </c>
      <c r="EO2" t="s">
        <v>100</v>
      </c>
      <c r="EP2" t="s">
        <v>101</v>
      </c>
    </row>
    <row r="3" spans="1:146" x14ac:dyDescent="0.25">
      <c r="A3">
        <v>2019</v>
      </c>
      <c r="B3" s="1">
        <v>33452</v>
      </c>
      <c r="C3" s="1">
        <v>51963</v>
      </c>
      <c r="D3" s="1">
        <v>24997</v>
      </c>
      <c r="E3" s="1">
        <v>6036</v>
      </c>
      <c r="G3">
        <f>'care receipt'!$N$5*'care provision'!B3/1000</f>
        <v>2210.8651936236206</v>
      </c>
      <c r="H3">
        <f>'care receipt'!$N$5*'care provision'!C3/1000</f>
        <v>3434.2696417632487</v>
      </c>
      <c r="I3">
        <f>'care receipt'!$N$5*'care provision'!D3/1000</f>
        <v>1652.0685533005394</v>
      </c>
      <c r="J3">
        <f>'care receipt'!$N$5*'care provision'!E3/1000</f>
        <v>398.92330230515887</v>
      </c>
      <c r="K3">
        <f>SUM(G3:J3)</f>
        <v>7696.126690992568</v>
      </c>
      <c r="L3">
        <f>K3/'care receipt'!BR3</f>
        <v>2.3375153060200335</v>
      </c>
      <c r="N3" s="1">
        <v>12243</v>
      </c>
      <c r="O3" s="1">
        <v>6820</v>
      </c>
      <c r="P3" s="1">
        <v>6333</v>
      </c>
      <c r="Q3" s="1">
        <v>2809</v>
      </c>
      <c r="R3" s="1">
        <v>5412</v>
      </c>
      <c r="S3" s="1">
        <v>17.271740000000001</v>
      </c>
      <c r="U3">
        <f>'care receipt'!$N$5*'care provision'!N3/1000</f>
        <v>809.14810969550376</v>
      </c>
      <c r="V3">
        <f>'care receipt'!$N$5*'care provision'!O3/1000</f>
        <v>450.73838994718079</v>
      </c>
      <c r="W3">
        <f>'care receipt'!$N$5*'care provision'!P3/1000</f>
        <v>418.55223218995548</v>
      </c>
      <c r="X3">
        <f>'care receipt'!$N$5*'care provision'!Q3/1000</f>
        <v>185.64870049290778</v>
      </c>
      <c r="Y3">
        <f>'care receipt'!$N$5*'care provision'!R3/1000</f>
        <v>357.68272234518219</v>
      </c>
      <c r="Z3">
        <f>S3</f>
        <v>17.271740000000001</v>
      </c>
      <c r="AB3" s="1">
        <v>21852</v>
      </c>
      <c r="AC3" s="1">
        <v>10370</v>
      </c>
      <c r="AD3" s="1">
        <v>8768</v>
      </c>
      <c r="AE3" s="1">
        <v>3986</v>
      </c>
      <c r="AF3" s="1">
        <v>7238</v>
      </c>
      <c r="AG3" s="1">
        <v>15.771990000000001</v>
      </c>
      <c r="AI3">
        <f>'care receipt'!$N$5*'care provision'!AB3/1000</f>
        <v>1444.2133866753366</v>
      </c>
      <c r="AJ3">
        <f>'care receipt'!$N$5*'care provision'!AC3/1000</f>
        <v>685.3602791425609</v>
      </c>
      <c r="AK3">
        <f>'care receipt'!$N$5*'care provision'!AD3/1000</f>
        <v>579.48302097608234</v>
      </c>
      <c r="AL3">
        <f>'care receipt'!$N$5*'care provision'!AE3/1000</f>
        <v>263.43742262895347</v>
      </c>
      <c r="AM3">
        <f>'care receipt'!$N$5*'care provision'!AF3/1000</f>
        <v>478.36429126652416</v>
      </c>
      <c r="AN3">
        <f>AG3</f>
        <v>15.771990000000001</v>
      </c>
      <c r="AP3" s="1">
        <v>10672</v>
      </c>
      <c r="AQ3" s="1">
        <v>4858</v>
      </c>
      <c r="AR3" s="1">
        <v>3957</v>
      </c>
      <c r="AS3" s="1">
        <v>2081</v>
      </c>
      <c r="AT3" s="1">
        <v>3516</v>
      </c>
      <c r="AU3" s="1">
        <v>16.792929999999998</v>
      </c>
      <c r="AW3">
        <f>'care receipt'!$N$5*'care provision'!AP3/1000</f>
        <v>705.31966239242138</v>
      </c>
      <c r="AX3">
        <f>'care receipt'!$N$5*'care provision'!AQ3/1000</f>
        <v>321.06848949610037</v>
      </c>
      <c r="AY3">
        <f>'care receipt'!$N$5*'care provision'!AR3/1000</f>
        <v>261.5207931115828</v>
      </c>
      <c r="AZ3">
        <f>'care receipt'!$N$5*'care provision'!AS3/1000</f>
        <v>137.53469053960166</v>
      </c>
      <c r="BA3">
        <f>'care receipt'!$N$5*'care provision'!AT3/1000</f>
        <v>232.37480631294545</v>
      </c>
      <c r="BB3">
        <f>AU3</f>
        <v>16.792929999999998</v>
      </c>
      <c r="BD3" s="1">
        <v>2469</v>
      </c>
      <c r="BE3" s="1">
        <v>1187</v>
      </c>
      <c r="BF3" s="1">
        <v>859</v>
      </c>
      <c r="BG3" s="1">
        <v>628</v>
      </c>
      <c r="BH3" s="1">
        <v>904</v>
      </c>
      <c r="BI3" s="1">
        <v>18.525649999999999</v>
      </c>
      <c r="BK3">
        <f>'care receipt'!$N$5*'care provision'!BD3/1000</f>
        <v>163.17787166856149</v>
      </c>
      <c r="BL3">
        <f>'care receipt'!$N$5*'care provision'!BE3/1000</f>
        <v>78.449628866173555</v>
      </c>
      <c r="BM3">
        <f>'care receipt'!$N$5*'care provision'!BF3/1000</f>
        <v>56.771888117980694</v>
      </c>
      <c r="BN3">
        <f>'care receipt'!$N$5*'care provision'!BG3/1000</f>
        <v>41.504942652027793</v>
      </c>
      <c r="BO3">
        <f>'care receipt'!$N$5*'care provision'!BH3/1000</f>
        <v>59.745968403555935</v>
      </c>
      <c r="BP3">
        <f>BI3</f>
        <v>18.525649999999999</v>
      </c>
      <c r="BR3">
        <f>BK3+AW3+AI3+U3</f>
        <v>3121.8590304318232</v>
      </c>
      <c r="BS3">
        <f>BL3+AX3+AJ3+V3</f>
        <v>1535.6167874520156</v>
      </c>
      <c r="BT3">
        <f>BM3+AY3+AK3+W3</f>
        <v>1316.3279343956015</v>
      </c>
      <c r="BU3">
        <f>BN3+AZ3+AL3+X3</f>
        <v>628.12575631349068</v>
      </c>
      <c r="BV3">
        <f>BO3+BA3+AM3+Y3</f>
        <v>1128.1677883282077</v>
      </c>
      <c r="BW3">
        <f>(BP3*J3+BB3*I3+AN3*H3+Z3*G3)/SUM(G3:J3)</f>
        <v>16.564714357137948</v>
      </c>
      <c r="BY3">
        <f t="shared" ref="BY3:BY34" si="0">G3*Z3*365.25/7/1000</f>
        <v>1992.4642548500676</v>
      </c>
      <c r="BZ3">
        <f t="shared" ref="BZ3:BZ34" si="1">H3*AN3*365.25/7/1000</f>
        <v>2826.2662242624915</v>
      </c>
      <c r="CA3">
        <f t="shared" ref="CA3:CA34" si="2">I3*BB3*365.25/7/1000</f>
        <v>1447.5938416037689</v>
      </c>
      <c r="CB3">
        <f t="shared" ref="CB3:CB34" si="3">J3*BP3*365.25/7/1000</f>
        <v>385.61599955306127</v>
      </c>
      <c r="CC3">
        <f>SUM(BY3:CB3)</f>
        <v>6651.9403202693893</v>
      </c>
      <c r="CD3">
        <f>SUM(BY3:BZ3)/CC3</f>
        <v>0.72440975822185527</v>
      </c>
      <c r="CE3">
        <f>CC3/'care receipt'!CC3</f>
        <v>1.5291204442369211</v>
      </c>
      <c r="CG3">
        <f>G3*Z3*365.25/7*'care receipt'!$CL3/10^6</f>
        <v>23.201693712648854</v>
      </c>
      <c r="CH3">
        <f>H3*AN3*365.25/7*'care receipt'!$CL3/10^6</f>
        <v>32.911086422816297</v>
      </c>
      <c r="CI3">
        <f>I3*BB3*365.25/7*'care receipt'!$CL3/10^6</f>
        <v>16.856828849727467</v>
      </c>
      <c r="CJ3">
        <f>J3*BP3*365.25/7*'care receipt'!$CL3/10^6</f>
        <v>4.4903913786901635</v>
      </c>
      <c r="CK3">
        <f>SUM(CG3:CJ3)</f>
        <v>77.460000363882784</v>
      </c>
      <c r="CM3" s="1">
        <v>16662</v>
      </c>
      <c r="CN3" s="1">
        <v>25654</v>
      </c>
      <c r="CO3" s="1">
        <v>312</v>
      </c>
      <c r="CP3" s="1">
        <v>2</v>
      </c>
      <c r="CR3">
        <f>'care receipt'!$N$5*'care provision'!CM3/1000</f>
        <v>1101.2027937389921</v>
      </c>
      <c r="CS3">
        <f>'care receipt'!$N$5*'care provision'!CN3/1000</f>
        <v>1695.490125469938</v>
      </c>
      <c r="CT3">
        <f>'care receipt'!$N$5*'care provision'!CO3/1000</f>
        <v>20.620289979988332</v>
      </c>
      <c r="CU3">
        <f>'care receipt'!$N$5*'care provision'!CP3/1000</f>
        <v>0.13218134602556622</v>
      </c>
      <c r="CW3">
        <f t="shared" ref="CW3:CW34" si="4">A3</f>
        <v>2019</v>
      </c>
      <c r="CX3">
        <f t="shared" ref="CX3:CX34" si="5">CR3/G3</f>
        <v>0.49808681095300728</v>
      </c>
      <c r="CY3">
        <f t="shared" ref="CY3:CY34" si="6">CS3/H3</f>
        <v>0.49369743856205378</v>
      </c>
      <c r="CZ3">
        <f t="shared" ref="CZ3:CZ34" si="7">CT3/I3</f>
        <v>1.2481497779733569E-2</v>
      </c>
      <c r="DA3">
        <f t="shared" ref="DA3:DA34" si="8">CU3/J3</f>
        <v>3.3134526176275679E-4</v>
      </c>
      <c r="DC3" s="1">
        <v>469.26799999999997</v>
      </c>
      <c r="DD3" s="1">
        <v>524.34810000000004</v>
      </c>
      <c r="DE3" s="1">
        <v>511.23129999999998</v>
      </c>
      <c r="DF3" s="1">
        <v>149.90979999999999</v>
      </c>
      <c r="DH3">
        <f t="shared" ref="DH3:DH34" si="9">DC3*CR3*12/10^6</f>
        <v>6.2011107913477126</v>
      </c>
      <c r="DI3">
        <f t="shared" ref="DI3:DI34" si="10">DD3*CS3*12/10^6</f>
        <v>10.668324310307083</v>
      </c>
      <c r="DJ3">
        <f t="shared" ref="DJ3:DJ34" si="11">DE3*CT3*12/10^6</f>
        <v>0.12650085183415691</v>
      </c>
      <c r="DK3">
        <f t="shared" ref="DK3:DK34" si="12">DF3*CU3*12/10^6</f>
        <v>2.3778334975708111E-4</v>
      </c>
      <c r="DL3">
        <f>SUM(DH3:DK3)/'care receipt'!DS3</f>
        <v>0.39092640141426299</v>
      </c>
      <c r="DM3">
        <f>SUM(DH3:DK3)</f>
        <v>16.996173736838706</v>
      </c>
      <c r="DO3" s="1">
        <v>0.21163119999999999</v>
      </c>
      <c r="DP3" s="1">
        <v>0.21635589999999999</v>
      </c>
      <c r="DQ3" s="1">
        <v>0.34009430000000002</v>
      </c>
      <c r="DR3" s="1">
        <v>0.22344749999999999</v>
      </c>
      <c r="DS3" s="1">
        <v>1.24948E-2</v>
      </c>
      <c r="DT3" s="1">
        <v>2.3303E-3</v>
      </c>
      <c r="DU3" s="1">
        <v>0.20689360000000001</v>
      </c>
      <c r="DV3" s="1">
        <v>0.2172376</v>
      </c>
      <c r="DW3" s="1">
        <v>0.22593579999999999</v>
      </c>
      <c r="DX3" s="1">
        <v>0.22975619999999999</v>
      </c>
      <c r="DY3" s="1">
        <v>0.23938809999999999</v>
      </c>
      <c r="EA3">
        <f>DO3</f>
        <v>0.21163119999999999</v>
      </c>
      <c r="EB3">
        <f>DQ3</f>
        <v>0.34009430000000002</v>
      </c>
      <c r="EC3">
        <f>DR3</f>
        <v>0.22344749999999999</v>
      </c>
      <c r="ED3">
        <f t="shared" ref="ED3:ED34" si="13">(DS3*I3+DT3*J3)/(I3+J3)</f>
        <v>1.0517778055618213E-2</v>
      </c>
      <c r="EG3" s="1">
        <v>0.21163119999999999</v>
      </c>
      <c r="EH3" s="1">
        <v>0.23593710000000001</v>
      </c>
      <c r="EI3" s="1">
        <v>0.27526499999999998</v>
      </c>
      <c r="EJ3" s="1">
        <v>0.2126199</v>
      </c>
      <c r="EK3" s="1">
        <v>8.0882399999999993E-2</v>
      </c>
      <c r="EL3" s="1">
        <v>2510.3449999999998</v>
      </c>
      <c r="EM3" s="1">
        <v>2568.9899999999998</v>
      </c>
      <c r="EN3" s="1">
        <v>2757.45</v>
      </c>
      <c r="EO3" s="1">
        <v>2172.8519999999999</v>
      </c>
      <c r="EP3" s="1">
        <v>1830.2360000000001</v>
      </c>
    </row>
    <row r="4" spans="1:146" x14ac:dyDescent="0.25">
      <c r="A4">
        <v>2020</v>
      </c>
      <c r="B4" s="1">
        <v>33904</v>
      </c>
      <c r="C4" s="1">
        <v>51195</v>
      </c>
      <c r="D4" s="1">
        <v>27417</v>
      </c>
      <c r="E4" s="1">
        <v>8242</v>
      </c>
      <c r="G4">
        <f>'care receipt'!$N$5*'care provision'!B4/1000</f>
        <v>2240.7381778253989</v>
      </c>
      <c r="H4">
        <f>'care receipt'!$N$5*'care provision'!C4/1000</f>
        <v>3383.5120048894314</v>
      </c>
      <c r="I4">
        <f>'care receipt'!$N$5*'care provision'!D4/1000</f>
        <v>1812.0079819914747</v>
      </c>
      <c r="J4">
        <f>'care receipt'!$N$5*'care provision'!E4/1000</f>
        <v>544.71932697135844</v>
      </c>
      <c r="K4">
        <f t="shared" ref="K4:K54" si="14">SUM(G4:J4)</f>
        <v>7980.9774916776623</v>
      </c>
      <c r="L4">
        <f>K4/'care receipt'!BR4</f>
        <v>2.4346861831891768</v>
      </c>
      <c r="N4" s="1">
        <v>12995</v>
      </c>
      <c r="O4" s="1">
        <v>7073</v>
      </c>
      <c r="P4" s="1">
        <v>6225</v>
      </c>
      <c r="Q4" s="1">
        <v>2747</v>
      </c>
      <c r="R4" s="1">
        <v>5071</v>
      </c>
      <c r="S4" s="1">
        <v>16.08813</v>
      </c>
      <c r="U4">
        <f>'care receipt'!$N$5*'care provision'!N4/1000</f>
        <v>858.84829580111659</v>
      </c>
      <c r="V4">
        <f>'care receipt'!$N$5*'care provision'!O4/1000</f>
        <v>467.45933021941494</v>
      </c>
      <c r="W4">
        <f>'care receipt'!$N$5*'care provision'!P4/1000</f>
        <v>411.41443950457489</v>
      </c>
      <c r="X4">
        <f>'care receipt'!$N$5*'care provision'!Q4/1000</f>
        <v>181.55107876611521</v>
      </c>
      <c r="Y4">
        <f>'care receipt'!$N$5*'care provision'!R4/1000</f>
        <v>335.14580284782318</v>
      </c>
      <c r="Z4">
        <f t="shared" ref="Z4:Z54" si="15">S4</f>
        <v>16.08813</v>
      </c>
      <c r="AB4" s="1">
        <v>22312</v>
      </c>
      <c r="AC4" s="1">
        <v>10241</v>
      </c>
      <c r="AD4" s="1">
        <v>8649</v>
      </c>
      <c r="AE4" s="1">
        <v>3644</v>
      </c>
      <c r="AF4" s="1">
        <v>6586</v>
      </c>
      <c r="AG4" s="1">
        <v>14.56798</v>
      </c>
      <c r="AI4">
        <f>'care receipt'!$N$5*'care provision'!AB4/1000</f>
        <v>1474.6150962612169</v>
      </c>
      <c r="AJ4">
        <f>'care receipt'!$N$5*'care provision'!AC4/1000</f>
        <v>676.83458232391183</v>
      </c>
      <c r="AK4">
        <f>'care receipt'!$N$5*'care provision'!AD4/1000</f>
        <v>571.61823088756114</v>
      </c>
      <c r="AL4">
        <f>'care receipt'!$N$5*'care provision'!AE4/1000</f>
        <v>240.83441245858168</v>
      </c>
      <c r="AM4">
        <f>'care receipt'!$N$5*'care provision'!AF4/1000</f>
        <v>435.27317246218956</v>
      </c>
      <c r="AN4">
        <f t="shared" ref="AN4:AN54" si="16">AG4</f>
        <v>14.56798</v>
      </c>
      <c r="AP4" s="1">
        <v>10817</v>
      </c>
      <c r="AQ4" s="1">
        <v>5635</v>
      </c>
      <c r="AR4" s="1">
        <v>4979</v>
      </c>
      <c r="AS4" s="1">
        <v>2195</v>
      </c>
      <c r="AT4" s="1">
        <v>3937</v>
      </c>
      <c r="AU4" s="1">
        <v>15.62411</v>
      </c>
      <c r="AW4">
        <f>'care receipt'!$N$5*'care provision'!AP4/1000</f>
        <v>714.90280997927493</v>
      </c>
      <c r="AX4">
        <f>'care receipt'!$N$5*'care provision'!AQ4/1000</f>
        <v>372.42094242703286</v>
      </c>
      <c r="AY4">
        <f>'care receipt'!$N$5*'care provision'!AR4/1000</f>
        <v>329.06546093064708</v>
      </c>
      <c r="AZ4">
        <f>'care receipt'!$N$5*'care provision'!AS4/1000</f>
        <v>145.06902726305893</v>
      </c>
      <c r="BA4">
        <f>'care receipt'!$N$5*'care provision'!AT4/1000</f>
        <v>260.19897965132714</v>
      </c>
      <c r="BB4">
        <f t="shared" ref="BB4:BB54" si="17">AU4</f>
        <v>15.62411</v>
      </c>
      <c r="BD4" s="1">
        <v>2886</v>
      </c>
      <c r="BE4" s="1">
        <v>1767</v>
      </c>
      <c r="BF4" s="1">
        <v>1602</v>
      </c>
      <c r="BG4" s="1">
        <v>711</v>
      </c>
      <c r="BH4" s="1">
        <v>1325</v>
      </c>
      <c r="BI4" s="1">
        <v>17.199380000000001</v>
      </c>
      <c r="BK4">
        <f>'care receipt'!$N$5*'care provision'!BD4/1000</f>
        <v>190.73768231489206</v>
      </c>
      <c r="BL4">
        <f>'care receipt'!$N$5*'care provision'!BE4/1000</f>
        <v>116.78221921358775</v>
      </c>
      <c r="BM4">
        <f>'care receipt'!$N$5*'care provision'!BF4/1000</f>
        <v>105.87725816647855</v>
      </c>
      <c r="BN4">
        <f>'care receipt'!$N$5*'care provision'!BG4/1000</f>
        <v>46.990468512088796</v>
      </c>
      <c r="BO4">
        <f>'care receipt'!$N$5*'care provision'!BH4/1000</f>
        <v>87.570141741937618</v>
      </c>
      <c r="BP4">
        <f t="shared" ref="BP4:BP54" si="18">BI4</f>
        <v>17.199380000000001</v>
      </c>
      <c r="BR4">
        <f t="shared" ref="BR4:BR54" si="19">BK4+AW4+AI4+U4</f>
        <v>3239.1038843565002</v>
      </c>
      <c r="BS4">
        <f t="shared" ref="BS4:BS54" si="20">BL4+AX4+AJ4+V4</f>
        <v>1633.4970741839475</v>
      </c>
      <c r="BT4">
        <f t="shared" ref="BT4:BT54" si="21">BM4+AY4+AK4+W4</f>
        <v>1417.9753894892617</v>
      </c>
      <c r="BU4">
        <f t="shared" ref="BU4:BU54" si="22">BN4+AZ4+AL4+X4</f>
        <v>614.44498699984456</v>
      </c>
      <c r="BV4">
        <f t="shared" ref="BV4:BV54" si="23">BO4+BA4+AM4+Y4</f>
        <v>1118.1880967032776</v>
      </c>
      <c r="BW4">
        <f t="shared" ref="BW4:BW54" si="24">(BP4*J4+BB4*I4+AN4*H4+Z4*G4)/SUM(G4:J4)</f>
        <v>15.414160630765664</v>
      </c>
      <c r="BY4">
        <f t="shared" si="0"/>
        <v>1881.0003019391174</v>
      </c>
      <c r="BZ4">
        <f t="shared" si="1"/>
        <v>2571.9305840007551</v>
      </c>
      <c r="CA4">
        <f t="shared" si="2"/>
        <v>1477.2281635014365</v>
      </c>
      <c r="CB4">
        <f t="shared" si="3"/>
        <v>488.85241048813941</v>
      </c>
      <c r="CC4">
        <f t="shared" ref="CC4:CC54" si="25">SUM(BY4:CB4)</f>
        <v>6419.0114599294484</v>
      </c>
      <c r="CD4">
        <f t="shared" ref="CD4:CD54" si="26">SUM(BY4:BZ4)/CC4</f>
        <v>0.69370975791789824</v>
      </c>
      <c r="CE4">
        <f>CC4/'care receipt'!CC4</f>
        <v>1.9729492634098669</v>
      </c>
      <c r="CG4">
        <f>G4*Z4*365.25/7*'care receipt'!$CL4/10^6</f>
        <v>22.716487445139798</v>
      </c>
      <c r="CH4">
        <f>H4*AN4*365.25/7*'care receipt'!$CL4/10^6</f>
        <v>31.060722723432757</v>
      </c>
      <c r="CI4">
        <f>I4*BB4*365.25/7*'care receipt'!$CL4/10^6</f>
        <v>17.840207146800058</v>
      </c>
      <c r="CJ4">
        <f>J4*BP4*365.25/7*'care receipt'!$CL4/10^6</f>
        <v>5.9037787681012199</v>
      </c>
      <c r="CK4">
        <f t="shared" ref="CK4:CK54" si="27">SUM(CG4:CJ4)</f>
        <v>77.521196083473825</v>
      </c>
      <c r="CM4" s="1">
        <v>16436</v>
      </c>
      <c r="CN4" s="1">
        <v>25887</v>
      </c>
      <c r="CO4" s="1">
        <v>406</v>
      </c>
      <c r="CP4" s="1">
        <v>0</v>
      </c>
      <c r="CR4">
        <f>'care receipt'!$N$5*'care provision'!CM4/1000</f>
        <v>1086.2663016381034</v>
      </c>
      <c r="CS4">
        <f>'care receipt'!$N$5*'care provision'!CN4/1000</f>
        <v>1710.8892522819165</v>
      </c>
      <c r="CT4">
        <f>'care receipt'!$N$5*'care provision'!CO4/1000</f>
        <v>26.832813243189943</v>
      </c>
      <c r="CU4">
        <f>'care receipt'!$N$5*'care provision'!CP4/1000</f>
        <v>0</v>
      </c>
      <c r="CW4">
        <f t="shared" si="4"/>
        <v>2020</v>
      </c>
      <c r="CX4">
        <f t="shared" si="5"/>
        <v>0.48478055686644644</v>
      </c>
      <c r="CY4">
        <f t="shared" si="6"/>
        <v>0.50565484910635805</v>
      </c>
      <c r="CZ4">
        <f t="shared" si="7"/>
        <v>1.480833059780428E-2</v>
      </c>
      <c r="DA4">
        <f t="shared" si="8"/>
        <v>0</v>
      </c>
      <c r="DC4" s="1">
        <v>508.04539999999997</v>
      </c>
      <c r="DD4" s="1">
        <v>558.80430000000001</v>
      </c>
      <c r="DE4" s="1">
        <v>647.04179999999997</v>
      </c>
      <c r="DF4" s="1">
        <v>0</v>
      </c>
      <c r="DH4">
        <f t="shared" si="9"/>
        <v>6.6224711726670096</v>
      </c>
      <c r="DI4">
        <f t="shared" si="10"/>
        <v>11.472627251987037</v>
      </c>
      <c r="DJ4">
        <f t="shared" si="11"/>
        <v>0.20834342135924952</v>
      </c>
      <c r="DK4">
        <f t="shared" si="12"/>
        <v>0</v>
      </c>
      <c r="DL4">
        <f>SUM(DH4:DK4)/'care receipt'!DS4</f>
        <v>0.54034624309731316</v>
      </c>
      <c r="DM4">
        <f t="shared" ref="DM4:DM54" si="28">SUM(DH4:DK4)</f>
        <v>18.303441846013296</v>
      </c>
      <c r="DO4" s="1">
        <v>0.2400793</v>
      </c>
      <c r="DP4" s="1">
        <v>0.22067210000000001</v>
      </c>
      <c r="DQ4" s="1">
        <v>0.36270980000000003</v>
      </c>
      <c r="DR4" s="1">
        <v>0.2258899</v>
      </c>
      <c r="DS4" s="1">
        <v>1.6994800000000001E-2</v>
      </c>
      <c r="DT4" s="1">
        <v>9.4263000000000003E-3</v>
      </c>
      <c r="DU4" s="1">
        <v>0.23762990000000001</v>
      </c>
      <c r="DV4" s="1">
        <v>0.2179035</v>
      </c>
      <c r="DW4" s="1">
        <v>0.22249830000000001</v>
      </c>
      <c r="DX4" s="1">
        <v>0.23199449999999999</v>
      </c>
      <c r="DY4" s="1">
        <v>0.23996410000000001</v>
      </c>
      <c r="EA4">
        <f t="shared" ref="EA4:EA54" si="29">DO4</f>
        <v>0.2400793</v>
      </c>
      <c r="EB4">
        <f t="shared" ref="EB4:EB54" si="30">DQ4</f>
        <v>0.36270980000000003</v>
      </c>
      <c r="EC4">
        <f t="shared" ref="EC4:EC54" si="31">DR4</f>
        <v>0.2258899</v>
      </c>
      <c r="ED4">
        <f t="shared" si="13"/>
        <v>1.5245463871673349E-2</v>
      </c>
      <c r="EE4">
        <f>DQ4-EI4</f>
        <v>4.5203100000000052E-2</v>
      </c>
      <c r="EG4" s="1">
        <v>0.2400793</v>
      </c>
      <c r="EH4" s="1">
        <v>0.25661729999999999</v>
      </c>
      <c r="EI4" s="1">
        <v>0.31750669999999998</v>
      </c>
      <c r="EJ4" s="1">
        <v>0.220218</v>
      </c>
      <c r="EK4" s="1">
        <v>0.1542857</v>
      </c>
      <c r="EL4" s="1">
        <v>2785.4189999999999</v>
      </c>
      <c r="EM4" s="1">
        <v>2931.1559999999999</v>
      </c>
      <c r="EN4" s="1">
        <v>3198.672</v>
      </c>
      <c r="EO4" s="1">
        <v>2304.6390000000001</v>
      </c>
      <c r="EP4" s="1">
        <v>2102.489</v>
      </c>
    </row>
    <row r="5" spans="1:146" x14ac:dyDescent="0.25">
      <c r="A5">
        <v>2021</v>
      </c>
      <c r="B5" s="1">
        <v>34337</v>
      </c>
      <c r="C5" s="1">
        <v>50864</v>
      </c>
      <c r="D5" s="1">
        <v>28976</v>
      </c>
      <c r="E5" s="1">
        <v>8890</v>
      </c>
      <c r="G5">
        <f>'care receipt'!$N$5*'care provision'!B5/1000</f>
        <v>2269.3554392399337</v>
      </c>
      <c r="H5">
        <f>'care receipt'!$N$5*'care provision'!C5/1000</f>
        <v>3361.6359921222002</v>
      </c>
      <c r="I5">
        <f>'care receipt'!$N$5*'care provision'!D5/1000</f>
        <v>1915.0433412184036</v>
      </c>
      <c r="J5">
        <f>'care receipt'!$N$5*'care provision'!E5/1000</f>
        <v>587.54608308364186</v>
      </c>
      <c r="K5">
        <f t="shared" si="14"/>
        <v>8133.5808556641796</v>
      </c>
      <c r="L5">
        <f>K5/'care receipt'!BR5</f>
        <v>2.3100328484279684</v>
      </c>
      <c r="N5" s="1">
        <v>12925</v>
      </c>
      <c r="O5" s="1">
        <v>7150</v>
      </c>
      <c r="P5" s="1">
        <v>6183</v>
      </c>
      <c r="Q5" s="1">
        <v>2857</v>
      </c>
      <c r="R5" s="1">
        <v>5379</v>
      </c>
      <c r="S5" s="1">
        <v>16.78642</v>
      </c>
      <c r="U5">
        <f>'care receipt'!$N$5*'care provision'!N5/1000</f>
        <v>854.22194869022178</v>
      </c>
      <c r="V5">
        <f>'care receipt'!$N$5*'care provision'!O5/1000</f>
        <v>472.54831204139924</v>
      </c>
      <c r="W5">
        <f>'care receipt'!$N$5*'care provision'!P5/1000</f>
        <v>408.63863123803799</v>
      </c>
      <c r="X5">
        <f>'care receipt'!$N$5*'care provision'!Q5/1000</f>
        <v>188.82105279752136</v>
      </c>
      <c r="Y5">
        <f>'care receipt'!$N$5*'care provision'!R5/1000</f>
        <v>355.5017301357604</v>
      </c>
      <c r="Z5">
        <f t="shared" si="15"/>
        <v>16.78642</v>
      </c>
      <c r="AB5" s="1">
        <v>21788</v>
      </c>
      <c r="AC5" s="1">
        <v>10134</v>
      </c>
      <c r="AD5" s="1">
        <v>8619</v>
      </c>
      <c r="AE5" s="1">
        <v>3751</v>
      </c>
      <c r="AF5" s="1">
        <v>6850</v>
      </c>
      <c r="AG5" s="1">
        <v>14.993779999999999</v>
      </c>
      <c r="AI5">
        <f>'care receipt'!$N$5*'care provision'!AB5/1000</f>
        <v>1439.9835836025186</v>
      </c>
      <c r="AJ5">
        <f>'care receipt'!$N$5*'care provision'!AC5/1000</f>
        <v>669.76288031154411</v>
      </c>
      <c r="AK5">
        <f>'care receipt'!$N$5*'care provision'!AD5/1000</f>
        <v>569.63551069717766</v>
      </c>
      <c r="AL5">
        <f>'care receipt'!$N$5*'care provision'!AE5/1000</f>
        <v>247.90611447094946</v>
      </c>
      <c r="AM5">
        <f>'care receipt'!$N$5*'care provision'!AF5/1000</f>
        <v>452.72111013756432</v>
      </c>
      <c r="AN5">
        <f t="shared" si="16"/>
        <v>14.993779999999999</v>
      </c>
      <c r="AP5" s="1">
        <v>11372</v>
      </c>
      <c r="AQ5" s="1">
        <v>5961</v>
      </c>
      <c r="AR5" s="1">
        <v>5174</v>
      </c>
      <c r="AS5" s="1">
        <v>2308</v>
      </c>
      <c r="AT5" s="1">
        <v>4299</v>
      </c>
      <c r="AU5" s="1">
        <v>16.008900000000001</v>
      </c>
      <c r="AW5">
        <f>'care receipt'!$N$5*'care provision'!AP5/1000</f>
        <v>751.58313350136962</v>
      </c>
      <c r="AX5">
        <f>'care receipt'!$N$5*'care provision'!AQ5/1000</f>
        <v>393.96650182920013</v>
      </c>
      <c r="AY5">
        <f>'care receipt'!$N$5*'care provision'!AR5/1000</f>
        <v>341.95314216813983</v>
      </c>
      <c r="AZ5">
        <f>'care receipt'!$N$5*'care provision'!AS5/1000</f>
        <v>152.53727331350342</v>
      </c>
      <c r="BA5">
        <f>'care receipt'!$N$5*'care provision'!AT5/1000</f>
        <v>284.12380328195462</v>
      </c>
      <c r="BB5">
        <f t="shared" si="17"/>
        <v>16.008900000000001</v>
      </c>
      <c r="BD5" s="1">
        <v>3155</v>
      </c>
      <c r="BE5" s="1">
        <v>1882</v>
      </c>
      <c r="BF5" s="1">
        <v>1732</v>
      </c>
      <c r="BG5" s="1">
        <v>807</v>
      </c>
      <c r="BH5" s="1">
        <v>1362</v>
      </c>
      <c r="BI5" s="1">
        <v>16.803930000000001</v>
      </c>
      <c r="BK5">
        <f>'care receipt'!$N$5*'care provision'!BD5/1000</f>
        <v>208.51607335533075</v>
      </c>
      <c r="BL5">
        <f>'care receipt'!$N$5*'care provision'!BE5/1000</f>
        <v>124.38264661005782</v>
      </c>
      <c r="BM5">
        <f>'care receipt'!$N$5*'care provision'!BF5/1000</f>
        <v>114.46904565814036</v>
      </c>
      <c r="BN5">
        <f>'care receipt'!$N$5*'care provision'!BG5/1000</f>
        <v>53.335173121315975</v>
      </c>
      <c r="BO5">
        <f>'care receipt'!$N$5*'care provision'!BH5/1000</f>
        <v>90.0154966434106</v>
      </c>
      <c r="BP5">
        <f t="shared" si="18"/>
        <v>16.803930000000001</v>
      </c>
      <c r="BR5">
        <f t="shared" si="19"/>
        <v>3254.3047391494406</v>
      </c>
      <c r="BS5">
        <f t="shared" si="20"/>
        <v>1660.6603407922012</v>
      </c>
      <c r="BT5">
        <f t="shared" si="21"/>
        <v>1434.6963297614959</v>
      </c>
      <c r="BU5">
        <f t="shared" si="22"/>
        <v>642.59961370329017</v>
      </c>
      <c r="BV5">
        <f t="shared" si="23"/>
        <v>1182.36214019869</v>
      </c>
      <c r="BW5">
        <f t="shared" si="24"/>
        <v>15.863714509657342</v>
      </c>
      <c r="BY5">
        <f t="shared" si="0"/>
        <v>1987.7089468138122</v>
      </c>
      <c r="BZ5">
        <f t="shared" si="1"/>
        <v>2629.9894346146598</v>
      </c>
      <c r="CA5">
        <f t="shared" si="2"/>
        <v>1599.6769379065336</v>
      </c>
      <c r="CB5">
        <f t="shared" si="3"/>
        <v>515.16337968010703</v>
      </c>
      <c r="CC5">
        <f t="shared" si="25"/>
        <v>6732.5386990151128</v>
      </c>
      <c r="CD5">
        <f t="shared" si="26"/>
        <v>0.68587773318020206</v>
      </c>
      <c r="CE5">
        <f>CC5/'care receipt'!CC5</f>
        <v>1.8898228016640717</v>
      </c>
      <c r="CG5">
        <f>G5*Z5*365.25/7*'care receipt'!$CL5/10^6</f>
        <v>24.410196738231097</v>
      </c>
      <c r="CH5">
        <f>H5*AN5*365.25/7*'care receipt'!$CL5/10^6</f>
        <v>32.297766542390299</v>
      </c>
      <c r="CI5">
        <f>I5*BB5*365.25/7*'care receipt'!$CL5/10^6</f>
        <v>19.644942904997254</v>
      </c>
      <c r="CJ5">
        <f>J5*BP5*365.25/7*'care receipt'!$CL5/10^6</f>
        <v>6.3264993954375823</v>
      </c>
      <c r="CK5">
        <f t="shared" si="27"/>
        <v>82.67940558105623</v>
      </c>
      <c r="CM5" s="1">
        <v>17318</v>
      </c>
      <c r="CN5" s="1">
        <v>24499</v>
      </c>
      <c r="CO5" s="1">
        <v>354</v>
      </c>
      <c r="CP5" s="1">
        <v>1</v>
      </c>
      <c r="CR5">
        <f>'care receipt'!$N$5*'care provision'!CM5/1000</f>
        <v>1144.558275235378</v>
      </c>
      <c r="CS5">
        <f>'care receipt'!$N$5*'care provision'!CN5/1000</f>
        <v>1619.1553981401735</v>
      </c>
      <c r="CT5">
        <f>'care receipt'!$N$5*'care provision'!CO5/1000</f>
        <v>23.396098246525224</v>
      </c>
      <c r="CU5">
        <f>'care receipt'!$N$5*'care provision'!CP5/1000</f>
        <v>6.609067301278311E-2</v>
      </c>
      <c r="CW5">
        <f t="shared" si="4"/>
        <v>2021</v>
      </c>
      <c r="CX5">
        <f t="shared" si="5"/>
        <v>0.50435390395200519</v>
      </c>
      <c r="CY5">
        <f t="shared" si="6"/>
        <v>0.4816569675998742</v>
      </c>
      <c r="CZ5">
        <f t="shared" si="7"/>
        <v>1.22170071783545E-2</v>
      </c>
      <c r="DA5">
        <f t="shared" si="8"/>
        <v>1.124859392575928E-4</v>
      </c>
      <c r="DC5" s="1">
        <v>505.57819999999998</v>
      </c>
      <c r="DD5" s="1">
        <v>541.19690000000003</v>
      </c>
      <c r="DE5" s="1">
        <v>557.0127</v>
      </c>
      <c r="DF5" s="1">
        <v>915.15260000000001</v>
      </c>
      <c r="DH5">
        <f t="shared" si="9"/>
        <v>6.9439645510632841</v>
      </c>
      <c r="DI5">
        <f t="shared" si="10"/>
        <v>10.515382585100733</v>
      </c>
      <c r="DJ5">
        <f t="shared" si="11"/>
        <v>0.15638308624514738</v>
      </c>
      <c r="DK5">
        <f t="shared" si="12"/>
        <v>7.2579661492077957E-4</v>
      </c>
      <c r="DL5">
        <f>SUM(DH5:DK5)/'care receipt'!DS5</f>
        <v>0.46045956141553568</v>
      </c>
      <c r="DM5">
        <f t="shared" si="28"/>
        <v>17.616456019024081</v>
      </c>
      <c r="DO5" s="1">
        <v>0.25929279999999999</v>
      </c>
      <c r="DP5" s="1">
        <v>0.23701249999999999</v>
      </c>
      <c r="DQ5" s="1">
        <v>0.39519090000000001</v>
      </c>
      <c r="DR5" s="1">
        <v>0.24702250000000001</v>
      </c>
      <c r="DS5" s="1">
        <v>2.0807200000000001E-2</v>
      </c>
      <c r="DT5" s="1">
        <v>1.09444E-2</v>
      </c>
      <c r="DU5" s="1">
        <v>0.25705329999999998</v>
      </c>
      <c r="DV5" s="1">
        <v>0.23290459999999999</v>
      </c>
      <c r="DW5" s="1">
        <v>0.2330923</v>
      </c>
      <c r="DX5" s="1">
        <v>0.2384231</v>
      </c>
      <c r="DY5" s="1">
        <v>0.26542110000000002</v>
      </c>
      <c r="EA5">
        <f t="shared" si="29"/>
        <v>0.25929279999999999</v>
      </c>
      <c r="EB5">
        <f t="shared" si="30"/>
        <v>0.39519090000000001</v>
      </c>
      <c r="EC5">
        <f t="shared" si="31"/>
        <v>0.24702250000000001</v>
      </c>
      <c r="ED5">
        <f t="shared" si="13"/>
        <v>1.8491658564411345E-2</v>
      </c>
      <c r="EE5">
        <f t="shared" ref="EE5:EE54" si="32">DQ5-EI5</f>
        <v>3.2892699999999997E-2</v>
      </c>
      <c r="EG5" s="1">
        <v>0.25929279999999999</v>
      </c>
      <c r="EH5" s="1">
        <v>0.29858669999999998</v>
      </c>
      <c r="EI5" s="1">
        <v>0.36229820000000001</v>
      </c>
      <c r="EJ5" s="1">
        <v>0.25474580000000002</v>
      </c>
      <c r="EK5" s="1">
        <v>0.21797749999999999</v>
      </c>
      <c r="EL5" s="1">
        <v>3033.91</v>
      </c>
      <c r="EM5" s="1">
        <v>3220.4740000000002</v>
      </c>
      <c r="EN5" s="1">
        <v>3531.0129999999999</v>
      </c>
      <c r="EO5" s="1">
        <v>2717.7620000000002</v>
      </c>
      <c r="EP5" s="1">
        <v>2509.6680000000001</v>
      </c>
    </row>
    <row r="6" spans="1:146" x14ac:dyDescent="0.25">
      <c r="A6">
        <v>2022</v>
      </c>
      <c r="B6" s="1">
        <v>35557</v>
      </c>
      <c r="C6" s="1">
        <v>51259</v>
      </c>
      <c r="D6" s="1">
        <v>30420</v>
      </c>
      <c r="E6" s="1">
        <v>9708</v>
      </c>
      <c r="G6">
        <f>'care receipt'!$N$5*'care provision'!B6/1000</f>
        <v>2349.9860603155294</v>
      </c>
      <c r="H6">
        <f>'care receipt'!$N$5*'care provision'!C6/1000</f>
        <v>3387.7418079622494</v>
      </c>
      <c r="I6">
        <f>'care receipt'!$N$5*'care provision'!D6/1000</f>
        <v>2010.4782730488623</v>
      </c>
      <c r="J6">
        <f>'care receipt'!$N$5*'care provision'!E6/1000</f>
        <v>641.60825360809849</v>
      </c>
      <c r="K6">
        <f t="shared" si="14"/>
        <v>8389.8143949347395</v>
      </c>
      <c r="L6">
        <f>K6/'care receipt'!BR6</f>
        <v>2.2210480272941995</v>
      </c>
      <c r="N6" s="1">
        <v>13162</v>
      </c>
      <c r="O6" s="1">
        <v>7289</v>
      </c>
      <c r="P6" s="1">
        <v>6634</v>
      </c>
      <c r="Q6" s="1">
        <v>2910</v>
      </c>
      <c r="R6" s="1">
        <v>5737</v>
      </c>
      <c r="S6" s="1">
        <v>17.42475</v>
      </c>
      <c r="U6">
        <f>'care receipt'!$N$5*'care provision'!N6/1000</f>
        <v>869.88543819425138</v>
      </c>
      <c r="V6">
        <f>'care receipt'!$N$5*'care provision'!O6/1000</f>
        <v>481.73491559017612</v>
      </c>
      <c r="W6">
        <f>'care receipt'!$N$5*'care provision'!P6/1000</f>
        <v>438.4455247668032</v>
      </c>
      <c r="X6">
        <f>'care receipt'!$N$5*'care provision'!Q6/1000</f>
        <v>192.32385846719885</v>
      </c>
      <c r="Y6">
        <f>'care receipt'!$N$5*'care provision'!R6/1000</f>
        <v>379.1621910743367</v>
      </c>
      <c r="Z6">
        <f t="shared" si="15"/>
        <v>17.42475</v>
      </c>
      <c r="AB6" s="1">
        <v>21957</v>
      </c>
      <c r="AC6" s="1">
        <v>10319</v>
      </c>
      <c r="AD6" s="1">
        <v>8710</v>
      </c>
      <c r="AE6" s="1">
        <v>3640</v>
      </c>
      <c r="AF6" s="1">
        <v>6908</v>
      </c>
      <c r="AG6" s="1">
        <v>15.00751</v>
      </c>
      <c r="AI6">
        <f>'care receipt'!$N$5*'care provision'!AB6/1000</f>
        <v>1451.1529073416789</v>
      </c>
      <c r="AJ6">
        <f>'care receipt'!$N$5*'care provision'!AC6/1000</f>
        <v>681.989654818909</v>
      </c>
      <c r="AK6">
        <f>'care receipt'!$N$5*'care provision'!AD6/1000</f>
        <v>575.6497619413409</v>
      </c>
      <c r="AL6">
        <f>'care receipt'!$N$5*'care provision'!AE6/1000</f>
        <v>240.57004976653053</v>
      </c>
      <c r="AM6">
        <f>'care receipt'!$N$5*'care provision'!AF6/1000</f>
        <v>456.55436917230577</v>
      </c>
      <c r="AN6">
        <f t="shared" si="16"/>
        <v>15.00751</v>
      </c>
      <c r="AP6" s="1">
        <v>11680</v>
      </c>
      <c r="AQ6" s="1">
        <v>6349</v>
      </c>
      <c r="AR6" s="1">
        <v>5682</v>
      </c>
      <c r="AS6" s="1">
        <v>2329</v>
      </c>
      <c r="AT6" s="1">
        <v>4538</v>
      </c>
      <c r="AU6" s="1">
        <v>16.119450000000001</v>
      </c>
      <c r="AW6">
        <f>'care receipt'!$N$5*'care provision'!AP6/1000</f>
        <v>771.93906078930672</v>
      </c>
      <c r="AX6">
        <f>'care receipt'!$N$5*'care provision'!AQ6/1000</f>
        <v>419.60968295816002</v>
      </c>
      <c r="AY6">
        <f>'care receipt'!$N$5*'care provision'!AR6/1000</f>
        <v>375.52720405863363</v>
      </c>
      <c r="AZ6">
        <f>'care receipt'!$N$5*'care provision'!AS6/1000</f>
        <v>153.92517744677187</v>
      </c>
      <c r="BA6">
        <f>'care receipt'!$N$5*'care provision'!AT6/1000</f>
        <v>299.91947413200978</v>
      </c>
      <c r="BB6">
        <f t="shared" si="17"/>
        <v>16.119450000000001</v>
      </c>
      <c r="BD6" s="1">
        <v>3375</v>
      </c>
      <c r="BE6" s="1">
        <v>2020</v>
      </c>
      <c r="BF6" s="1">
        <v>1935</v>
      </c>
      <c r="BG6" s="1">
        <v>866</v>
      </c>
      <c r="BH6" s="1">
        <v>1567</v>
      </c>
      <c r="BI6" s="1">
        <v>17.30734</v>
      </c>
      <c r="BK6">
        <f>'care receipt'!$N$5*'care provision'!BD6/1000</f>
        <v>223.05602141814302</v>
      </c>
      <c r="BL6">
        <f>'care receipt'!$N$5*'care provision'!BE6/1000</f>
        <v>133.5031594858219</v>
      </c>
      <c r="BM6">
        <f>'care receipt'!$N$5*'care provision'!BF6/1000</f>
        <v>127.88545227973533</v>
      </c>
      <c r="BN6">
        <f>'care receipt'!$N$5*'care provision'!BG6/1000</f>
        <v>57.23452282907018</v>
      </c>
      <c r="BO6">
        <f>'care receipt'!$N$5*'care provision'!BH6/1000</f>
        <v>103.56408461103113</v>
      </c>
      <c r="BP6">
        <f t="shared" si="18"/>
        <v>17.30734</v>
      </c>
      <c r="BR6">
        <f t="shared" si="19"/>
        <v>3316.0334277433799</v>
      </c>
      <c r="BS6">
        <f t="shared" si="20"/>
        <v>1716.837412853067</v>
      </c>
      <c r="BT6">
        <f t="shared" si="21"/>
        <v>1517.507943046513</v>
      </c>
      <c r="BU6">
        <f t="shared" si="22"/>
        <v>644.0536085095714</v>
      </c>
      <c r="BV6">
        <f t="shared" si="23"/>
        <v>1239.2001189896835</v>
      </c>
      <c r="BW6">
        <f t="shared" si="24"/>
        <v>16.126915148096796</v>
      </c>
      <c r="BY6">
        <f t="shared" si="0"/>
        <v>2136.6039479339174</v>
      </c>
      <c r="BZ6">
        <f t="shared" si="1"/>
        <v>2652.8404427593309</v>
      </c>
      <c r="CA6">
        <f t="shared" si="2"/>
        <v>1690.9929157787437</v>
      </c>
      <c r="CB6">
        <f t="shared" si="3"/>
        <v>579.41862616122569</v>
      </c>
      <c r="CC6">
        <f t="shared" si="25"/>
        <v>7059.8559326332179</v>
      </c>
      <c r="CD6">
        <f t="shared" si="26"/>
        <v>0.67840540039276109</v>
      </c>
      <c r="CE6">
        <f>CC6/'care receipt'!CC6</f>
        <v>1.8069645209733378</v>
      </c>
      <c r="CG6">
        <f>G6*Z6*365.25/7*'care receipt'!$CL6/10^6</f>
        <v>27.363472566741891</v>
      </c>
      <c r="CH6">
        <f>H6*AN6*365.25/7*'care receipt'!$CL6/10^6</f>
        <v>33.974909926373265</v>
      </c>
      <c r="CI6">
        <f>I6*BB6*365.25/7*'care receipt'!$CL6/10^6</f>
        <v>21.656535038330677</v>
      </c>
      <c r="CJ6">
        <f>J6*BP6*365.25/7*'care receipt'!$CL6/10^6</f>
        <v>7.4206104959010162</v>
      </c>
      <c r="CK6">
        <f t="shared" si="27"/>
        <v>90.415528027346852</v>
      </c>
      <c r="CM6" s="1">
        <v>17572</v>
      </c>
      <c r="CN6" s="1">
        <v>25509</v>
      </c>
      <c r="CO6" s="1">
        <v>415</v>
      </c>
      <c r="CP6" s="1">
        <v>1</v>
      </c>
      <c r="CR6">
        <f>'care receipt'!$N$5*'care provision'!CM6/1000</f>
        <v>1161.3453061806249</v>
      </c>
      <c r="CS6">
        <f>'care receipt'!$N$5*'care provision'!CN6/1000</f>
        <v>1685.9069778830844</v>
      </c>
      <c r="CT6">
        <f>'care receipt'!$N$5*'care provision'!CO6/1000</f>
        <v>27.427629300304989</v>
      </c>
      <c r="CU6">
        <f>'care receipt'!$N$5*'care provision'!CP6/1000</f>
        <v>6.609067301278311E-2</v>
      </c>
      <c r="CW6">
        <f t="shared" si="4"/>
        <v>2022</v>
      </c>
      <c r="CX6">
        <f t="shared" si="5"/>
        <v>0.49419242343279801</v>
      </c>
      <c r="CY6">
        <f t="shared" si="6"/>
        <v>0.49764919331239393</v>
      </c>
      <c r="CZ6">
        <f t="shared" si="7"/>
        <v>1.3642340565417486E-2</v>
      </c>
      <c r="DA6">
        <f t="shared" si="8"/>
        <v>1.030078285949732E-4</v>
      </c>
      <c r="DC6" s="1">
        <v>516.15179999999998</v>
      </c>
      <c r="DD6" s="1">
        <v>563.29669999999999</v>
      </c>
      <c r="DE6" s="1">
        <v>528.0838</v>
      </c>
      <c r="DF6" s="1">
        <v>226.55160000000001</v>
      </c>
      <c r="DH6">
        <f t="shared" si="9"/>
        <v>7.1931656424801664</v>
      </c>
      <c r="DI6">
        <f t="shared" si="10"/>
        <v>11.395990045782174</v>
      </c>
      <c r="DJ6">
        <f t="shared" si="11"/>
        <v>0.17380904047075679</v>
      </c>
      <c r="DK6">
        <f t="shared" si="12"/>
        <v>1.7967537259347405E-4</v>
      </c>
      <c r="DL6">
        <f>SUM(DH6:DK6)/'care receipt'!DS6</f>
        <v>0.42606167591943889</v>
      </c>
      <c r="DM6">
        <f t="shared" si="28"/>
        <v>18.763144404105692</v>
      </c>
      <c r="DO6" s="1">
        <v>0.2423535</v>
      </c>
      <c r="DP6" s="1">
        <v>0.2162153</v>
      </c>
      <c r="DQ6" s="1">
        <v>0.3686104</v>
      </c>
      <c r="DR6" s="1">
        <v>0.22289639999999999</v>
      </c>
      <c r="DS6" s="1">
        <v>2.0250199999999999E-2</v>
      </c>
      <c r="DT6" s="1">
        <v>9.1146999999999999E-3</v>
      </c>
      <c r="DU6" s="1">
        <v>0.2397523</v>
      </c>
      <c r="DV6" s="1">
        <v>0.20995249999999999</v>
      </c>
      <c r="DW6" s="1">
        <v>0.21124560000000001</v>
      </c>
      <c r="DX6" s="1">
        <v>0.23180190000000001</v>
      </c>
      <c r="DY6" s="1">
        <v>0.2480472</v>
      </c>
      <c r="EA6">
        <f t="shared" si="29"/>
        <v>0.2423535</v>
      </c>
      <c r="EB6">
        <f t="shared" si="30"/>
        <v>0.3686104</v>
      </c>
      <c r="EC6">
        <f t="shared" si="31"/>
        <v>0.22289639999999999</v>
      </c>
      <c r="ED6">
        <f t="shared" si="13"/>
        <v>1.7556234838516746E-2</v>
      </c>
      <c r="EE6">
        <f t="shared" si="32"/>
        <v>4.1916100000000012E-2</v>
      </c>
      <c r="EG6" s="1">
        <v>0.2423535</v>
      </c>
      <c r="EH6" s="1">
        <v>0.26880009999999999</v>
      </c>
      <c r="EI6" s="1">
        <v>0.32669429999999999</v>
      </c>
      <c r="EJ6" s="1">
        <v>0.23092679999999999</v>
      </c>
      <c r="EK6" s="1">
        <v>0.1698113</v>
      </c>
      <c r="EL6" s="1">
        <v>2883.0360000000001</v>
      </c>
      <c r="EM6" s="1">
        <v>3011.2530000000002</v>
      </c>
      <c r="EN6" s="1">
        <v>3345.0819999999999</v>
      </c>
      <c r="EO6" s="1">
        <v>2638.6329999999998</v>
      </c>
      <c r="EP6" s="1">
        <v>2479.8150000000001</v>
      </c>
    </row>
    <row r="7" spans="1:146" x14ac:dyDescent="0.25">
      <c r="A7">
        <v>2023</v>
      </c>
      <c r="B7" s="1">
        <v>36076</v>
      </c>
      <c r="C7" s="1">
        <v>51439</v>
      </c>
      <c r="D7" s="1">
        <v>31743</v>
      </c>
      <c r="E7" s="1">
        <v>10605</v>
      </c>
      <c r="G7">
        <f>'care receipt'!$N$5*'care provision'!B7/1000</f>
        <v>2384.2871196091637</v>
      </c>
      <c r="H7">
        <f>'care receipt'!$N$5*'care provision'!C7/1000</f>
        <v>3399.6381291045504</v>
      </c>
      <c r="I7">
        <f>'care receipt'!$N$5*'care provision'!D7/1000</f>
        <v>2097.9162334447747</v>
      </c>
      <c r="J7">
        <f>'care receipt'!$N$5*'care provision'!E7/1000</f>
        <v>700.89158730056499</v>
      </c>
      <c r="K7">
        <f t="shared" si="14"/>
        <v>8582.7330694590546</v>
      </c>
      <c r="L7">
        <f>K7/'care receipt'!BR7</f>
        <v>2.1326425040645067</v>
      </c>
      <c r="N7" s="1">
        <v>13461</v>
      </c>
      <c r="O7" s="1">
        <v>7408</v>
      </c>
      <c r="P7" s="1">
        <v>6501</v>
      </c>
      <c r="Q7" s="1">
        <v>2977</v>
      </c>
      <c r="R7" s="1">
        <v>5920</v>
      </c>
      <c r="S7" s="1">
        <v>17.262180000000001</v>
      </c>
      <c r="U7">
        <f>'care receipt'!$N$5*'care provision'!N7/1000</f>
        <v>889.64654942507354</v>
      </c>
      <c r="V7">
        <f>'care receipt'!$N$5*'care provision'!O7/1000</f>
        <v>489.59970567869732</v>
      </c>
      <c r="W7">
        <f>'care receipt'!$N$5*'care provision'!P7/1000</f>
        <v>429.65546525610301</v>
      </c>
      <c r="X7">
        <f>'care receipt'!$N$5*'care provision'!Q7/1000</f>
        <v>196.75193355905532</v>
      </c>
      <c r="Y7">
        <f>'care receipt'!$N$5*'care provision'!R7/1000</f>
        <v>391.25678423567604</v>
      </c>
      <c r="Z7">
        <f t="shared" si="15"/>
        <v>17.262180000000001</v>
      </c>
      <c r="AB7" s="1">
        <v>21612</v>
      </c>
      <c r="AC7" s="1">
        <v>10389</v>
      </c>
      <c r="AD7" s="1">
        <v>8731</v>
      </c>
      <c r="AE7" s="1">
        <v>3836</v>
      </c>
      <c r="AF7" s="1">
        <v>7111</v>
      </c>
      <c r="AG7" s="1">
        <v>15.34577</v>
      </c>
      <c r="AI7">
        <f>'care receipt'!$N$5*'care provision'!AB7/1000</f>
        <v>1428.3516251522688</v>
      </c>
      <c r="AJ7">
        <f>'care receipt'!$N$5*'care provision'!AC7/1000</f>
        <v>686.6160019298037</v>
      </c>
      <c r="AK7">
        <f>'care receipt'!$N$5*'care provision'!AD7/1000</f>
        <v>577.03766607460943</v>
      </c>
      <c r="AL7">
        <f>'care receipt'!$N$5*'care provision'!AE7/1000</f>
        <v>253.52382167703604</v>
      </c>
      <c r="AM7">
        <f>'care receipt'!$N$5*'care provision'!AF7/1000</f>
        <v>469.97077579390071</v>
      </c>
      <c r="AN7">
        <f t="shared" si="16"/>
        <v>15.34577</v>
      </c>
      <c r="AP7" s="1">
        <v>12214</v>
      </c>
      <c r="AQ7" s="1">
        <v>6423</v>
      </c>
      <c r="AR7" s="1">
        <v>5739</v>
      </c>
      <c r="AS7" s="1">
        <v>2560</v>
      </c>
      <c r="AT7" s="1">
        <v>4966</v>
      </c>
      <c r="AU7" s="1">
        <v>16.509129999999999</v>
      </c>
      <c r="AW7">
        <f>'care receipt'!$N$5*'care provision'!AP7/1000</f>
        <v>807.23148017813298</v>
      </c>
      <c r="AX7">
        <f>'care receipt'!$N$5*'care provision'!AQ7/1000</f>
        <v>424.50039276110596</v>
      </c>
      <c r="AY7">
        <f>'care receipt'!$N$5*'care provision'!AR7/1000</f>
        <v>379.29437242036232</v>
      </c>
      <c r="AZ7">
        <f>'care receipt'!$N$5*'care provision'!AS7/1000</f>
        <v>169.19212291272476</v>
      </c>
      <c r="BA7">
        <f>'care receipt'!$N$5*'care provision'!AT7/1000</f>
        <v>328.20628218148096</v>
      </c>
      <c r="BB7">
        <f t="shared" si="17"/>
        <v>16.509129999999999</v>
      </c>
      <c r="BD7" s="1">
        <v>3691</v>
      </c>
      <c r="BE7" s="1">
        <v>2303</v>
      </c>
      <c r="BF7" s="1">
        <v>2120</v>
      </c>
      <c r="BG7" s="1">
        <v>867</v>
      </c>
      <c r="BH7" s="1">
        <v>1679</v>
      </c>
      <c r="BI7" s="1">
        <v>16.98161</v>
      </c>
      <c r="BK7">
        <f>'care receipt'!$N$5*'care provision'!BD7/1000</f>
        <v>243.94067409018245</v>
      </c>
      <c r="BL7">
        <f>'care receipt'!$N$5*'care provision'!BE7/1000</f>
        <v>152.20681994843952</v>
      </c>
      <c r="BM7">
        <f>'care receipt'!$N$5*'care provision'!BF7/1000</f>
        <v>140.11222678710018</v>
      </c>
      <c r="BN7">
        <f>'care receipt'!$N$5*'care provision'!BG7/1000</f>
        <v>57.30061350208296</v>
      </c>
      <c r="BO7">
        <f>'care receipt'!$N$5*'care provision'!BH7/1000</f>
        <v>110.96623998846286</v>
      </c>
      <c r="BP7">
        <f t="shared" si="18"/>
        <v>16.98161</v>
      </c>
      <c r="BR7">
        <f t="shared" si="19"/>
        <v>3369.1703288456574</v>
      </c>
      <c r="BS7">
        <f t="shared" si="20"/>
        <v>1752.9229203180466</v>
      </c>
      <c r="BT7">
        <f t="shared" si="21"/>
        <v>1526.099730538175</v>
      </c>
      <c r="BU7">
        <f t="shared" si="22"/>
        <v>676.76849165089902</v>
      </c>
      <c r="BV7">
        <f t="shared" si="23"/>
        <v>1300.4000821995205</v>
      </c>
      <c r="BW7">
        <f t="shared" si="24"/>
        <v>16.296102479921146</v>
      </c>
      <c r="BY7">
        <f t="shared" si="0"/>
        <v>2147.5653000634911</v>
      </c>
      <c r="BZ7">
        <f t="shared" si="1"/>
        <v>2722.159453250601</v>
      </c>
      <c r="CA7">
        <f t="shared" si="2"/>
        <v>1807.1929156900085</v>
      </c>
      <c r="CB7">
        <f t="shared" si="3"/>
        <v>621.04331949299205</v>
      </c>
      <c r="CC7">
        <f t="shared" si="25"/>
        <v>7297.9609884970932</v>
      </c>
      <c r="CD7">
        <f t="shared" si="26"/>
        <v>0.66727196281120982</v>
      </c>
      <c r="CE7">
        <f>CC7/'care receipt'!CC7</f>
        <v>1.7173729052561324</v>
      </c>
      <c r="CG7">
        <f>G7*Z7*365.25/7*'care receipt'!$CL7/10^6</f>
        <v>26.993033000096226</v>
      </c>
      <c r="CH7">
        <f>H7*AN7*365.25/7*'care receipt'!$CL7/10^6</f>
        <v>34.215183096385942</v>
      </c>
      <c r="CI7">
        <f>I7*BB7*365.25/7*'care receipt'!$CL7/10^6</f>
        <v>22.714847371261921</v>
      </c>
      <c r="CJ7">
        <f>J7*BP7*365.25/7*'care receipt'!$CL7/10^6</f>
        <v>7.8059758262382175</v>
      </c>
      <c r="CK7">
        <f t="shared" si="27"/>
        <v>91.729039293982311</v>
      </c>
      <c r="CM7" s="1">
        <v>17635</v>
      </c>
      <c r="CN7" s="1">
        <v>23695</v>
      </c>
      <c r="CO7" s="1">
        <v>380</v>
      </c>
      <c r="CP7" s="1">
        <v>4</v>
      </c>
      <c r="CR7">
        <f>'care receipt'!$N$5*'care provision'!CM7/1000</f>
        <v>1165.5090185804302</v>
      </c>
      <c r="CS7">
        <f>'care receipt'!$N$5*'care provision'!CN7/1000</f>
        <v>1566.0184970378959</v>
      </c>
      <c r="CT7">
        <f>'care receipt'!$N$5*'care provision'!CO7/1000</f>
        <v>25.114455744857583</v>
      </c>
      <c r="CU7">
        <f>'care receipt'!$N$5*'care provision'!CP7/1000</f>
        <v>0.26436269205113244</v>
      </c>
      <c r="CW7">
        <f t="shared" si="4"/>
        <v>2023</v>
      </c>
      <c r="CX7">
        <f t="shared" si="5"/>
        <v>0.48882913848541965</v>
      </c>
      <c r="CY7">
        <f t="shared" si="6"/>
        <v>0.46064270300744575</v>
      </c>
      <c r="CZ7">
        <f t="shared" si="7"/>
        <v>1.1971143244179817E-2</v>
      </c>
      <c r="DA7">
        <f t="shared" si="8"/>
        <v>3.7718057520037715E-4</v>
      </c>
      <c r="DC7" s="1">
        <v>520.13340000000005</v>
      </c>
      <c r="DD7" s="1">
        <v>584.10389999999995</v>
      </c>
      <c r="DE7" s="1">
        <v>587.56370000000004</v>
      </c>
      <c r="DF7" s="1">
        <v>178.13759999999999</v>
      </c>
      <c r="DH7">
        <f t="shared" si="9"/>
        <v>7.2746420227788287</v>
      </c>
      <c r="DI7">
        <f t="shared" si="10"/>
        <v>10.976610139103681</v>
      </c>
      <c r="DJ7">
        <f t="shared" si="11"/>
        <v>0.17707611049121735</v>
      </c>
      <c r="DK7">
        <f t="shared" si="12"/>
        <v>5.6511522589833372E-4</v>
      </c>
      <c r="DL7">
        <f>SUM(DH7:DK7)/'care receipt'!DS7</f>
        <v>0.38896582586914297</v>
      </c>
      <c r="DM7">
        <f t="shared" si="28"/>
        <v>18.428893387599626</v>
      </c>
      <c r="DO7" s="1">
        <v>0.23412549999999999</v>
      </c>
      <c r="DP7" s="1">
        <v>0.20611940000000001</v>
      </c>
      <c r="DQ7" s="1">
        <v>0.35072880000000001</v>
      </c>
      <c r="DR7" s="1">
        <v>0.21963340000000001</v>
      </c>
      <c r="DS7" s="1">
        <v>1.8545099999999998E-2</v>
      </c>
      <c r="DT7" s="1">
        <v>2.7935999999999998E-3</v>
      </c>
      <c r="DU7" s="1">
        <v>0.23177449999999999</v>
      </c>
      <c r="DV7" s="1">
        <v>0.1933433</v>
      </c>
      <c r="DW7" s="1">
        <v>0.20570289999999999</v>
      </c>
      <c r="DX7" s="1">
        <v>0.20845810000000001</v>
      </c>
      <c r="DY7" s="1">
        <v>0.23434669999999999</v>
      </c>
      <c r="EA7">
        <f t="shared" si="29"/>
        <v>0.23412549999999999</v>
      </c>
      <c r="EB7">
        <f t="shared" si="30"/>
        <v>0.35072880000000001</v>
      </c>
      <c r="EC7">
        <f t="shared" si="31"/>
        <v>0.21963340000000001</v>
      </c>
      <c r="ED7">
        <f t="shared" si="13"/>
        <v>1.4600529831396997E-2</v>
      </c>
      <c r="EE7">
        <f t="shared" si="32"/>
        <v>4.521989999999998E-2</v>
      </c>
      <c r="EG7" s="1">
        <v>0.23412549999999999</v>
      </c>
      <c r="EH7" s="1">
        <v>0.25367980000000001</v>
      </c>
      <c r="EI7" s="1">
        <v>0.30550890000000003</v>
      </c>
      <c r="EJ7" s="1">
        <v>0.21562339999999999</v>
      </c>
      <c r="EK7" s="1">
        <v>0.15983610000000001</v>
      </c>
      <c r="EL7" s="1">
        <v>2726.761</v>
      </c>
      <c r="EM7" s="1">
        <v>2877.83</v>
      </c>
      <c r="EN7" s="1">
        <v>3175.7649999999999</v>
      </c>
      <c r="EO7" s="1">
        <v>2519.6729999999998</v>
      </c>
      <c r="EP7" s="1">
        <v>2349.152</v>
      </c>
    </row>
    <row r="8" spans="1:146" x14ac:dyDescent="0.25">
      <c r="A8">
        <v>2024</v>
      </c>
      <c r="B8" s="1">
        <v>37131</v>
      </c>
      <c r="C8" s="1">
        <v>52210</v>
      </c>
      <c r="D8" s="1">
        <v>33176</v>
      </c>
      <c r="E8" s="1">
        <v>11513</v>
      </c>
      <c r="G8">
        <f>'care receipt'!$N$5*'care provision'!B8/1000</f>
        <v>2454.0127796376496</v>
      </c>
      <c r="H8">
        <f>'care receipt'!$N$5*'care provision'!C8/1000</f>
        <v>3450.5940379974063</v>
      </c>
      <c r="I8">
        <f>'care receipt'!$N$5*'care provision'!D8/1000</f>
        <v>2192.6241678720926</v>
      </c>
      <c r="J8">
        <f>'care receipt'!$N$5*'care provision'!E8/1000</f>
        <v>760.90191839617205</v>
      </c>
      <c r="K8">
        <f t="shared" si="14"/>
        <v>8858.1329039033208</v>
      </c>
      <c r="L8">
        <f>K8/'care receipt'!BR8</f>
        <v>2.0570314778151233</v>
      </c>
      <c r="N8" s="1">
        <v>13599</v>
      </c>
      <c r="O8" s="1">
        <v>7508</v>
      </c>
      <c r="P8" s="1">
        <v>6770</v>
      </c>
      <c r="Q8" s="1">
        <v>3298</v>
      </c>
      <c r="R8" s="1">
        <v>6148</v>
      </c>
      <c r="S8" s="1">
        <v>17.646470000000001</v>
      </c>
      <c r="U8">
        <f>'care receipt'!$N$5*'care provision'!N8/1000</f>
        <v>898.76706230083755</v>
      </c>
      <c r="V8">
        <f>'care receipt'!$N$5*'care provision'!O8/1000</f>
        <v>496.20877297997561</v>
      </c>
      <c r="W8">
        <f>'care receipt'!$N$5*'care provision'!P8/1000</f>
        <v>447.43385629654171</v>
      </c>
      <c r="X8">
        <f>'care receipt'!$N$5*'care provision'!Q8/1000</f>
        <v>217.96703959615871</v>
      </c>
      <c r="Y8">
        <f>'care receipt'!$N$5*'care provision'!R8/1000</f>
        <v>406.32545768259058</v>
      </c>
      <c r="Z8">
        <f t="shared" si="15"/>
        <v>17.646470000000001</v>
      </c>
      <c r="AB8" s="1">
        <v>22111</v>
      </c>
      <c r="AC8" s="1">
        <v>10384</v>
      </c>
      <c r="AD8" s="1">
        <v>8962</v>
      </c>
      <c r="AE8" s="1">
        <v>3758</v>
      </c>
      <c r="AF8" s="1">
        <v>7235</v>
      </c>
      <c r="AG8" s="1">
        <v>15.36655</v>
      </c>
      <c r="AI8">
        <f>'care receipt'!$N$5*'care provision'!AB8/1000</f>
        <v>1461.3308709856474</v>
      </c>
      <c r="AJ8">
        <f>'care receipt'!$N$5*'care provision'!AC8/1000</f>
        <v>686.28554856473988</v>
      </c>
      <c r="AK8">
        <f>'care receipt'!$N$5*'care provision'!AD8/1000</f>
        <v>592.30461154056229</v>
      </c>
      <c r="AL8">
        <f>'care receipt'!$N$5*'care provision'!AE8/1000</f>
        <v>248.36874918203895</v>
      </c>
      <c r="AM8">
        <f>'care receipt'!$N$5*'care provision'!AF8/1000</f>
        <v>478.16601924748585</v>
      </c>
      <c r="AN8">
        <f t="shared" si="16"/>
        <v>15.36655</v>
      </c>
      <c r="AP8" s="1">
        <v>12542</v>
      </c>
      <c r="AQ8" s="1">
        <v>6750</v>
      </c>
      <c r="AR8" s="1">
        <v>6216</v>
      </c>
      <c r="AS8" s="1">
        <v>2747</v>
      </c>
      <c r="AT8" s="1">
        <v>5086</v>
      </c>
      <c r="AU8" s="1">
        <v>16.692779999999999</v>
      </c>
      <c r="AW8">
        <f>'care receipt'!$N$5*'care provision'!AP8/1000</f>
        <v>828.90922092632582</v>
      </c>
      <c r="AX8">
        <f>'care receipt'!$N$5*'care provision'!AQ8/1000</f>
        <v>446.11204283628604</v>
      </c>
      <c r="AY8">
        <f>'care receipt'!$N$5*'care provision'!AR8/1000</f>
        <v>410.81962344745983</v>
      </c>
      <c r="AZ8">
        <f>'care receipt'!$N$5*'care provision'!AS8/1000</f>
        <v>181.55107876611521</v>
      </c>
      <c r="BA8">
        <f>'care receipt'!$N$5*'care provision'!AT8/1000</f>
        <v>336.13716294301491</v>
      </c>
      <c r="BB8">
        <f t="shared" si="17"/>
        <v>16.692779999999999</v>
      </c>
      <c r="BD8" s="1">
        <v>4000</v>
      </c>
      <c r="BE8" s="1">
        <v>2426</v>
      </c>
      <c r="BF8" s="1">
        <v>2305</v>
      </c>
      <c r="BG8" s="1">
        <v>998</v>
      </c>
      <c r="BH8" s="1">
        <v>1840</v>
      </c>
      <c r="BI8" s="1">
        <v>17.21895</v>
      </c>
      <c r="BK8">
        <f>'care receipt'!$N$5*'care provision'!BD8/1000</f>
        <v>264.36269205113246</v>
      </c>
      <c r="BL8">
        <f>'care receipt'!$N$5*'care provision'!BE8/1000</f>
        <v>160.33597272901184</v>
      </c>
      <c r="BM8">
        <f>'care receipt'!$N$5*'care provision'!BF8/1000</f>
        <v>152.33900129446508</v>
      </c>
      <c r="BN8">
        <f>'care receipt'!$N$5*'care provision'!BG8/1000</f>
        <v>65.958491666757538</v>
      </c>
      <c r="BO8">
        <f>'care receipt'!$N$5*'care provision'!BH8/1000</f>
        <v>121.60683834352092</v>
      </c>
      <c r="BP8">
        <f t="shared" si="18"/>
        <v>17.21895</v>
      </c>
      <c r="BR8">
        <f t="shared" si="19"/>
        <v>3453.3698462639431</v>
      </c>
      <c r="BS8">
        <f t="shared" si="20"/>
        <v>1788.9423371100133</v>
      </c>
      <c r="BT8">
        <f t="shared" si="21"/>
        <v>1602.897092579029</v>
      </c>
      <c r="BU8">
        <f t="shared" si="22"/>
        <v>713.84535921107044</v>
      </c>
      <c r="BV8">
        <f t="shared" si="23"/>
        <v>1342.2354782166121</v>
      </c>
      <c r="BW8">
        <f t="shared" si="24"/>
        <v>16.48556363276878</v>
      </c>
      <c r="BY8">
        <f t="shared" si="0"/>
        <v>2259.5754460826565</v>
      </c>
      <c r="BZ8">
        <f t="shared" si="1"/>
        <v>2766.7022648255215</v>
      </c>
      <c r="CA8">
        <f t="shared" si="2"/>
        <v>1909.7875201441411</v>
      </c>
      <c r="CB8">
        <f t="shared" si="3"/>
        <v>683.64009929388226</v>
      </c>
      <c r="CC8">
        <f t="shared" si="25"/>
        <v>7619.7053303462017</v>
      </c>
      <c r="CD8">
        <f t="shared" si="26"/>
        <v>0.65964200621913138</v>
      </c>
      <c r="CE8">
        <f>CC8/'care receipt'!CC8</f>
        <v>1.6532928234918525</v>
      </c>
      <c r="CG8">
        <f>G8*Z8*365.25/7*'care receipt'!$CL8/10^6</f>
        <v>28.605728178961797</v>
      </c>
      <c r="CH8">
        <f>H8*AN8*365.25/7*'care receipt'!$CL8/10^6</f>
        <v>35.025842167352764</v>
      </c>
      <c r="CI8">
        <f>I8*BB8*365.25/7*'care receipt'!$CL8/10^6</f>
        <v>24.17748996853739</v>
      </c>
      <c r="CJ8">
        <f>J8*BP8*365.25/7*'care receipt'!$CL8/10^6</f>
        <v>8.654733298037387</v>
      </c>
      <c r="CK8">
        <f t="shared" si="27"/>
        <v>96.463793612889333</v>
      </c>
      <c r="CM8" s="1">
        <v>18006</v>
      </c>
      <c r="CN8" s="1">
        <v>24027</v>
      </c>
      <c r="CO8" s="1">
        <v>447</v>
      </c>
      <c r="CP8" s="1">
        <v>4</v>
      </c>
      <c r="CR8">
        <f>'care receipt'!$N$5*'care provision'!CM8/1000</f>
        <v>1190.0286582681726</v>
      </c>
      <c r="CS8">
        <f>'care receipt'!$N$5*'care provision'!CN8/1000</f>
        <v>1587.9606004781399</v>
      </c>
      <c r="CT8">
        <f>'care receipt'!$N$5*'care provision'!CO8/1000</f>
        <v>29.542530836714054</v>
      </c>
      <c r="CU8">
        <f>'care receipt'!$N$5*'care provision'!CP8/1000</f>
        <v>0.26436269205113244</v>
      </c>
      <c r="CW8">
        <f t="shared" si="4"/>
        <v>2024</v>
      </c>
      <c r="CX8">
        <f t="shared" si="5"/>
        <v>0.48493172820554253</v>
      </c>
      <c r="CY8">
        <f t="shared" si="6"/>
        <v>0.46019919555640681</v>
      </c>
      <c r="CZ8">
        <f t="shared" si="7"/>
        <v>1.3473595370147095E-2</v>
      </c>
      <c r="DA8">
        <f t="shared" si="8"/>
        <v>3.4743333622861111E-4</v>
      </c>
      <c r="DC8" s="1">
        <v>518.07510000000002</v>
      </c>
      <c r="DD8" s="1">
        <v>574.42439999999999</v>
      </c>
      <c r="DE8" s="1">
        <v>561.36059999999998</v>
      </c>
      <c r="DF8" s="1">
        <v>169.4265</v>
      </c>
      <c r="DH8">
        <f t="shared" si="9"/>
        <v>7.398290593621792</v>
      </c>
      <c r="DI8">
        <f t="shared" si="10"/>
        <v>10.945959781839543</v>
      </c>
      <c r="DJ8">
        <f t="shared" si="11"/>
        <v>0.19900815403219563</v>
      </c>
      <c r="DK8">
        <f t="shared" si="12"/>
        <v>5.3748054773761428E-4</v>
      </c>
      <c r="DL8">
        <f>SUM(DH8:DK8)/'care receipt'!DS8</f>
        <v>0.35775931295203889</v>
      </c>
      <c r="DM8">
        <f t="shared" si="28"/>
        <v>18.54379601004127</v>
      </c>
      <c r="DO8" s="1">
        <v>0.24182100000000001</v>
      </c>
      <c r="DP8" s="1">
        <v>0.2066306</v>
      </c>
      <c r="DQ8" s="1">
        <v>0.35164630000000002</v>
      </c>
      <c r="DR8" s="1">
        <v>0.22381480000000001</v>
      </c>
      <c r="DS8" s="1">
        <v>1.9245200000000001E-2</v>
      </c>
      <c r="DT8" s="1">
        <v>3.4656000000000001E-3</v>
      </c>
      <c r="DU8" s="1">
        <v>0.23939379999999999</v>
      </c>
      <c r="DV8" s="1">
        <v>0.20048150000000001</v>
      </c>
      <c r="DW8" s="1">
        <v>0.20199500000000001</v>
      </c>
      <c r="DX8" s="1">
        <v>0.2136653</v>
      </c>
      <c r="DY8" s="1">
        <v>0.23515610000000001</v>
      </c>
      <c r="EA8">
        <f t="shared" si="29"/>
        <v>0.24182100000000001</v>
      </c>
      <c r="EB8">
        <f t="shared" si="30"/>
        <v>0.35164630000000002</v>
      </c>
      <c r="EC8">
        <f t="shared" si="31"/>
        <v>0.22381480000000001</v>
      </c>
      <c r="ED8">
        <f t="shared" si="13"/>
        <v>1.5179981829980534E-2</v>
      </c>
      <c r="EE8">
        <f t="shared" si="32"/>
        <v>3.8016400000000006E-2</v>
      </c>
      <c r="EG8" s="1">
        <v>0.24182100000000001</v>
      </c>
      <c r="EH8" s="1">
        <v>0.26409939999999998</v>
      </c>
      <c r="EI8" s="1">
        <v>0.31362990000000002</v>
      </c>
      <c r="EJ8" s="1">
        <v>0.22972200000000001</v>
      </c>
      <c r="EK8" s="1">
        <v>0.1858407</v>
      </c>
      <c r="EL8" s="1">
        <v>2885.0540000000001</v>
      </c>
      <c r="EM8" s="1">
        <v>3061.596</v>
      </c>
      <c r="EN8" s="1">
        <v>3488.2220000000002</v>
      </c>
      <c r="EO8" s="1">
        <v>2703.9679999999998</v>
      </c>
      <c r="EP8" s="1">
        <v>2522.3890000000001</v>
      </c>
    </row>
    <row r="9" spans="1:146" x14ac:dyDescent="0.25">
      <c r="A9">
        <v>2025</v>
      </c>
      <c r="B9" s="1">
        <v>36126</v>
      </c>
      <c r="C9" s="1">
        <v>51914</v>
      </c>
      <c r="D9" s="1">
        <v>34515</v>
      </c>
      <c r="E9" s="1">
        <v>12288</v>
      </c>
      <c r="G9">
        <f>'care receipt'!$N$5*'care provision'!B9/1000</f>
        <v>2387.5916532598026</v>
      </c>
      <c r="H9">
        <f>'care receipt'!$N$5*'care provision'!C9/1000</f>
        <v>3431.0311987856226</v>
      </c>
      <c r="I9">
        <f>'care receipt'!$N$5*'care provision'!D9/1000</f>
        <v>2281.1195790362094</v>
      </c>
      <c r="J9">
        <f>'care receipt'!$N$5*'care provision'!E9/1000</f>
        <v>812.12218998107892</v>
      </c>
      <c r="K9">
        <f t="shared" si="14"/>
        <v>8911.8646210627139</v>
      </c>
      <c r="L9">
        <f>K9/'care receipt'!BR9</f>
        <v>1.9773150524231982</v>
      </c>
      <c r="N9" s="1">
        <v>13153</v>
      </c>
      <c r="O9" s="1">
        <v>7483</v>
      </c>
      <c r="P9" s="1">
        <v>6644</v>
      </c>
      <c r="Q9" s="1">
        <v>3023</v>
      </c>
      <c r="R9" s="1">
        <v>5993</v>
      </c>
      <c r="S9" s="1">
        <v>17.602340000000002</v>
      </c>
      <c r="U9">
        <f>'care receipt'!$N$5*'care provision'!N9/1000</f>
        <v>869.29062213713632</v>
      </c>
      <c r="V9">
        <f>'care receipt'!$N$5*'care provision'!O9/1000</f>
        <v>494.55650615465606</v>
      </c>
      <c r="W9">
        <f>'care receipt'!$N$5*'care provision'!P9/1000</f>
        <v>439.10643149693101</v>
      </c>
      <c r="X9">
        <f>'care receipt'!$N$5*'care provision'!Q9/1000</f>
        <v>199.79210451764334</v>
      </c>
      <c r="Y9">
        <f>'care receipt'!$N$5*'care provision'!R9/1000</f>
        <v>396.08140336560916</v>
      </c>
      <c r="Z9">
        <f t="shared" si="15"/>
        <v>17.602340000000002</v>
      </c>
      <c r="AB9" s="1">
        <v>21913</v>
      </c>
      <c r="AC9" s="1">
        <v>10434</v>
      </c>
      <c r="AD9" s="1">
        <v>8655</v>
      </c>
      <c r="AE9" s="1">
        <v>3793</v>
      </c>
      <c r="AF9" s="1">
        <v>7382</v>
      </c>
      <c r="AG9" s="1">
        <v>15.51741</v>
      </c>
      <c r="AI9">
        <f>'care receipt'!$N$5*'care provision'!AB9/1000</f>
        <v>1448.2449177291162</v>
      </c>
      <c r="AJ9">
        <f>'care receipt'!$N$5*'care provision'!AC9/1000</f>
        <v>689.59008221537897</v>
      </c>
      <c r="AK9">
        <f>'care receipt'!$N$5*'care provision'!AD9/1000</f>
        <v>572.01477492563788</v>
      </c>
      <c r="AL9">
        <f>'care receipt'!$N$5*'care provision'!AE9/1000</f>
        <v>250.68192273748633</v>
      </c>
      <c r="AM9">
        <f>'care receipt'!$N$5*'care provision'!AF9/1000</f>
        <v>487.88134818036491</v>
      </c>
      <c r="AN9">
        <f t="shared" si="16"/>
        <v>15.51741</v>
      </c>
      <c r="AP9" s="1">
        <v>13079</v>
      </c>
      <c r="AQ9" s="1">
        <v>7189</v>
      </c>
      <c r="AR9" s="1">
        <v>6246</v>
      </c>
      <c r="AS9" s="1">
        <v>2841</v>
      </c>
      <c r="AT9" s="1">
        <v>5344</v>
      </c>
      <c r="AU9" s="1">
        <v>16.551120000000001</v>
      </c>
      <c r="AW9">
        <f>'care receipt'!$N$5*'care provision'!AP9/1000</f>
        <v>864.39991233419028</v>
      </c>
      <c r="AX9">
        <f>'care receipt'!$N$5*'care provision'!AQ9/1000</f>
        <v>475.12584828889783</v>
      </c>
      <c r="AY9">
        <f>'care receipt'!$N$5*'care provision'!AR9/1000</f>
        <v>412.80234363784331</v>
      </c>
      <c r="AZ9">
        <f>'care receipt'!$N$5*'care provision'!AS9/1000</f>
        <v>187.76360202931681</v>
      </c>
      <c r="BA9">
        <f>'care receipt'!$N$5*'care provision'!AT9/1000</f>
        <v>353.18855658031293</v>
      </c>
      <c r="BB9">
        <f t="shared" si="17"/>
        <v>16.551120000000001</v>
      </c>
      <c r="BD9" s="1">
        <v>4265</v>
      </c>
      <c r="BE9" s="1">
        <v>2557</v>
      </c>
      <c r="BF9" s="1">
        <v>2428</v>
      </c>
      <c r="BG9" s="1">
        <v>1088</v>
      </c>
      <c r="BH9" s="1">
        <v>2018</v>
      </c>
      <c r="BI9" s="1">
        <v>17.231729999999999</v>
      </c>
      <c r="BK9">
        <f>'care receipt'!$N$5*'care provision'!BD9/1000</f>
        <v>281.87672039951997</v>
      </c>
      <c r="BL9">
        <f>'care receipt'!$N$5*'care provision'!BE9/1000</f>
        <v>168.99385089368641</v>
      </c>
      <c r="BM9">
        <f>'care receipt'!$N$5*'care provision'!BF9/1000</f>
        <v>160.4681540750374</v>
      </c>
      <c r="BN9">
        <f>'care receipt'!$N$5*'care provision'!BG9/1000</f>
        <v>71.906652237908034</v>
      </c>
      <c r="BO9">
        <f>'care receipt'!$N$5*'care provision'!BH9/1000</f>
        <v>133.37097813979634</v>
      </c>
      <c r="BP9">
        <f t="shared" si="18"/>
        <v>17.231729999999999</v>
      </c>
      <c r="BR9">
        <f t="shared" si="19"/>
        <v>3463.8121725999631</v>
      </c>
      <c r="BS9">
        <f t="shared" si="20"/>
        <v>1828.2662875526191</v>
      </c>
      <c r="BT9">
        <f t="shared" si="21"/>
        <v>1584.3917041354496</v>
      </c>
      <c r="BU9">
        <f t="shared" si="22"/>
        <v>710.1442815223545</v>
      </c>
      <c r="BV9">
        <f t="shared" si="23"/>
        <v>1370.5222862660835</v>
      </c>
      <c r="BW9">
        <f t="shared" si="24"/>
        <v>16.496802671403039</v>
      </c>
      <c r="BY9">
        <f t="shared" si="0"/>
        <v>2192.9192603696401</v>
      </c>
      <c r="BZ9">
        <f t="shared" si="1"/>
        <v>2778.0245984279441</v>
      </c>
      <c r="CA9">
        <f t="shared" si="2"/>
        <v>1970.0063413883768</v>
      </c>
      <c r="CB9">
        <f t="shared" si="3"/>
        <v>730.20103268779428</v>
      </c>
      <c r="CC9">
        <f t="shared" si="25"/>
        <v>7671.1512328737545</v>
      </c>
      <c r="CD9">
        <f t="shared" si="26"/>
        <v>0.64800493536031833</v>
      </c>
      <c r="CE9">
        <f>CC9/'care receipt'!CC9</f>
        <v>1.608226424470883</v>
      </c>
      <c r="CG9">
        <f>G9*Z9*365.25/7*'care receipt'!$CL9/10^6</f>
        <v>28.175472570218176</v>
      </c>
      <c r="CH9">
        <f>H9*AN9*365.25/7*'care receipt'!$CL9/10^6</f>
        <v>35.693131656477071</v>
      </c>
      <c r="CI9">
        <f>I9*BB9*365.25/7*'care receipt'!$CL9/10^6</f>
        <v>25.311401399059243</v>
      </c>
      <c r="CJ9">
        <f>J9*BP9*365.25/7*'care receipt'!$CL9/10^6</f>
        <v>9.3819045411512345</v>
      </c>
      <c r="CK9">
        <f t="shared" si="27"/>
        <v>98.561910166905719</v>
      </c>
      <c r="CM9" s="1">
        <v>17273</v>
      </c>
      <c r="CN9" s="1">
        <v>23746</v>
      </c>
      <c r="CO9" s="1">
        <v>491</v>
      </c>
      <c r="CP9" s="1">
        <v>5</v>
      </c>
      <c r="CR9">
        <f>'care receipt'!$N$5*'care provision'!CM9/1000</f>
        <v>1141.5841949498026</v>
      </c>
      <c r="CS9">
        <f>'care receipt'!$N$5*'care provision'!CN9/1000</f>
        <v>1569.389121361548</v>
      </c>
      <c r="CT9">
        <f>'care receipt'!$N$5*'care provision'!CO9/1000</f>
        <v>32.45052044927651</v>
      </c>
      <c r="CU9">
        <f>'care receipt'!$N$5*'care provision'!CP9/1000</f>
        <v>0.33045336506391554</v>
      </c>
      <c r="CW9">
        <f t="shared" si="4"/>
        <v>2025</v>
      </c>
      <c r="CX9">
        <f t="shared" si="5"/>
        <v>0.47813209322925315</v>
      </c>
      <c r="CY9">
        <f t="shared" si="6"/>
        <v>0.45741033247293605</v>
      </c>
      <c r="CZ9">
        <f t="shared" si="7"/>
        <v>1.4225698971461682E-2</v>
      </c>
      <c r="DA9">
        <f t="shared" si="8"/>
        <v>4.0690104166666663E-4</v>
      </c>
      <c r="DC9" s="1">
        <v>526.45429999999999</v>
      </c>
      <c r="DD9" s="1">
        <v>572.60569999999996</v>
      </c>
      <c r="DE9" s="1">
        <v>490.2484</v>
      </c>
      <c r="DF9" s="1">
        <v>324.34969999999998</v>
      </c>
      <c r="DH9">
        <f t="shared" si="9"/>
        <v>7.211902898920342</v>
      </c>
      <c r="DI9">
        <f t="shared" si="10"/>
        <v>10.78369387691537</v>
      </c>
      <c r="DJ9">
        <f t="shared" si="11"/>
        <v>0.19090578875310107</v>
      </c>
      <c r="DK9">
        <f t="shared" si="12"/>
        <v>1.2861893978696579E-3</v>
      </c>
      <c r="DL9">
        <f>SUM(DH9:DK9)/'care receipt'!DS9</f>
        <v>0.33291486022868844</v>
      </c>
      <c r="DM9">
        <f t="shared" si="28"/>
        <v>18.187788753986684</v>
      </c>
      <c r="DO9" s="1">
        <v>0.24500230000000001</v>
      </c>
      <c r="DP9" s="1">
        <v>0.21128359999999999</v>
      </c>
      <c r="DQ9" s="1">
        <v>0.36935410000000002</v>
      </c>
      <c r="DR9" s="1">
        <v>0.22937579999999999</v>
      </c>
      <c r="DS9" s="1">
        <v>2.14074E-2</v>
      </c>
      <c r="DT9" s="1">
        <v>2.7918000000000001E-3</v>
      </c>
      <c r="DU9" s="1">
        <v>0.2428689</v>
      </c>
      <c r="DV9" s="1">
        <v>0.20046330000000001</v>
      </c>
      <c r="DW9" s="1">
        <v>0.20850250000000001</v>
      </c>
      <c r="DX9" s="1">
        <v>0.21606</v>
      </c>
      <c r="DY9" s="1">
        <v>0.24311830000000001</v>
      </c>
      <c r="EA9">
        <f t="shared" si="29"/>
        <v>0.24500230000000001</v>
      </c>
      <c r="EB9">
        <f t="shared" si="30"/>
        <v>0.36935410000000002</v>
      </c>
      <c r="EC9">
        <f t="shared" si="31"/>
        <v>0.22937579999999999</v>
      </c>
      <c r="ED9">
        <f t="shared" si="13"/>
        <v>1.6519924991987692E-2</v>
      </c>
      <c r="EE9">
        <f t="shared" si="32"/>
        <v>5.64577E-2</v>
      </c>
      <c r="EG9" s="1">
        <v>0.24500230000000001</v>
      </c>
      <c r="EH9" s="1">
        <v>0.26132719999999998</v>
      </c>
      <c r="EI9" s="1">
        <v>0.31289640000000002</v>
      </c>
      <c r="EJ9" s="1">
        <v>0.22594980000000001</v>
      </c>
      <c r="EK9" s="1">
        <v>0.1710526</v>
      </c>
      <c r="EL9" s="1">
        <v>2953.6370000000002</v>
      </c>
      <c r="EM9" s="1">
        <v>3133.2539999999999</v>
      </c>
      <c r="EN9" s="1">
        <v>3631.922</v>
      </c>
      <c r="EO9" s="1">
        <v>2767.2089999999998</v>
      </c>
      <c r="EP9" s="1">
        <v>2679.127</v>
      </c>
    </row>
    <row r="10" spans="1:146" x14ac:dyDescent="0.25">
      <c r="A10">
        <v>2026</v>
      </c>
      <c r="B10" s="1">
        <v>36330</v>
      </c>
      <c r="C10" s="1">
        <v>51940</v>
      </c>
      <c r="D10" s="1">
        <v>35454</v>
      </c>
      <c r="E10" s="1">
        <v>12955</v>
      </c>
      <c r="G10">
        <f>'care receipt'!$N$5*'care provision'!B10/1000</f>
        <v>2401.0741505544106</v>
      </c>
      <c r="H10">
        <f>'care receipt'!$N$5*'care provision'!C10/1000</f>
        <v>3432.7495562839549</v>
      </c>
      <c r="I10">
        <f>'care receipt'!$N$5*'care provision'!D10/1000</f>
        <v>2343.1787209952126</v>
      </c>
      <c r="J10">
        <f>'care receipt'!$N$5*'care provision'!E10/1000</f>
        <v>856.20466888060525</v>
      </c>
      <c r="K10">
        <f t="shared" si="14"/>
        <v>9033.2070967141844</v>
      </c>
      <c r="L10">
        <f>K10/'care receipt'!BR10</f>
        <v>1.9343740270033118</v>
      </c>
      <c r="N10" s="1">
        <v>13143</v>
      </c>
      <c r="O10" s="1">
        <v>7428</v>
      </c>
      <c r="P10" s="1">
        <v>6822</v>
      </c>
      <c r="Q10" s="1">
        <v>3076</v>
      </c>
      <c r="R10" s="1">
        <v>6046</v>
      </c>
      <c r="S10" s="1">
        <v>17.64133</v>
      </c>
      <c r="U10">
        <f>'care receipt'!$N$5*'care provision'!N10/1000</f>
        <v>868.62971540700846</v>
      </c>
      <c r="V10">
        <f>'care receipt'!$N$5*'care provision'!O10/1000</f>
        <v>490.92151913895293</v>
      </c>
      <c r="W10">
        <f>'care receipt'!$N$5*'care provision'!P10/1000</f>
        <v>450.87057129320641</v>
      </c>
      <c r="X10">
        <f>'care receipt'!$N$5*'care provision'!Q10/1000</f>
        <v>203.29491018732088</v>
      </c>
      <c r="Y10">
        <f>'care receipt'!$N$5*'care provision'!R10/1000</f>
        <v>399.58420903528668</v>
      </c>
      <c r="Z10">
        <f t="shared" si="15"/>
        <v>17.64133</v>
      </c>
      <c r="AB10" s="1">
        <v>21949</v>
      </c>
      <c r="AC10" s="1">
        <v>10313</v>
      </c>
      <c r="AD10" s="1">
        <v>8821</v>
      </c>
      <c r="AE10" s="1">
        <v>3947</v>
      </c>
      <c r="AF10" s="1">
        <v>7174</v>
      </c>
      <c r="AG10" s="1">
        <v>15.318059999999999</v>
      </c>
      <c r="AI10">
        <f>'care receipt'!$N$5*'care provision'!AB10/1000</f>
        <v>1450.6241819575766</v>
      </c>
      <c r="AJ10">
        <f>'care receipt'!$N$5*'care provision'!AC10/1000</f>
        <v>681.59311078083226</v>
      </c>
      <c r="AK10">
        <f>'care receipt'!$N$5*'care provision'!AD10/1000</f>
        <v>582.98582664575986</v>
      </c>
      <c r="AL10">
        <f>'care receipt'!$N$5*'care provision'!AE10/1000</f>
        <v>260.85988638145494</v>
      </c>
      <c r="AM10">
        <f>'care receipt'!$N$5*'care provision'!AF10/1000</f>
        <v>474.13448819370609</v>
      </c>
      <c r="AN10">
        <f t="shared" si="16"/>
        <v>15.318059999999999</v>
      </c>
      <c r="AP10" s="1">
        <v>13434</v>
      </c>
      <c r="AQ10" s="1">
        <v>7160</v>
      </c>
      <c r="AR10" s="1">
        <v>6642</v>
      </c>
      <c r="AS10" s="1">
        <v>2931</v>
      </c>
      <c r="AT10" s="1">
        <v>5470</v>
      </c>
      <c r="AU10" s="1">
        <v>16.669360000000001</v>
      </c>
      <c r="AW10">
        <f>'care receipt'!$N$5*'care provision'!AP10/1000</f>
        <v>887.86210125372838</v>
      </c>
      <c r="AX10">
        <f>'care receipt'!$N$5*'care provision'!AQ10/1000</f>
        <v>473.20921877152711</v>
      </c>
      <c r="AY10">
        <f>'care receipt'!$N$5*'care provision'!AR10/1000</f>
        <v>438.97425015090545</v>
      </c>
      <c r="AZ10">
        <f>'care receipt'!$N$5*'care provision'!AS10/1000</f>
        <v>193.7117626004673</v>
      </c>
      <c r="BA10">
        <f>'care receipt'!$N$5*'care provision'!AT10/1000</f>
        <v>361.51598137992363</v>
      </c>
      <c r="BB10">
        <f t="shared" si="17"/>
        <v>16.669360000000001</v>
      </c>
      <c r="BD10" s="1">
        <v>4520</v>
      </c>
      <c r="BE10" s="1">
        <v>2800</v>
      </c>
      <c r="BF10" s="1">
        <v>2465</v>
      </c>
      <c r="BG10" s="1">
        <v>1113</v>
      </c>
      <c r="BH10" s="1">
        <v>2129</v>
      </c>
      <c r="BI10" s="1">
        <v>17.45457</v>
      </c>
      <c r="BK10">
        <f>'care receipt'!$N$5*'care provision'!BD10/1000</f>
        <v>298.72984201777967</v>
      </c>
      <c r="BL10">
        <f>'care receipt'!$N$5*'care provision'!BE10/1000</f>
        <v>185.05388443579272</v>
      </c>
      <c r="BM10">
        <f>'care receipt'!$N$5*'care provision'!BF10/1000</f>
        <v>162.91350897651037</v>
      </c>
      <c r="BN10">
        <f>'care receipt'!$N$5*'care provision'!BG10/1000</f>
        <v>73.558919063227606</v>
      </c>
      <c r="BO10">
        <f>'care receipt'!$N$5*'care provision'!BH10/1000</f>
        <v>140.70704284421527</v>
      </c>
      <c r="BP10">
        <f t="shared" si="18"/>
        <v>17.45457</v>
      </c>
      <c r="BR10">
        <f t="shared" si="19"/>
        <v>3505.8458406360933</v>
      </c>
      <c r="BS10">
        <f t="shared" si="20"/>
        <v>1830.777733127105</v>
      </c>
      <c r="BT10">
        <f t="shared" si="21"/>
        <v>1635.7441570663823</v>
      </c>
      <c r="BU10">
        <f t="shared" si="22"/>
        <v>731.42547823247071</v>
      </c>
      <c r="BV10">
        <f t="shared" si="23"/>
        <v>1375.9417214531318</v>
      </c>
      <c r="BW10">
        <f t="shared" si="24"/>
        <v>16.488626629474897</v>
      </c>
      <c r="BY10">
        <f t="shared" si="0"/>
        <v>2210.1873089381593</v>
      </c>
      <c r="BZ10">
        <f t="shared" si="1"/>
        <v>2743.7091435406924</v>
      </c>
      <c r="CA10">
        <f t="shared" si="2"/>
        <v>2038.0579346704785</v>
      </c>
      <c r="CB10">
        <f t="shared" si="3"/>
        <v>779.79227864964957</v>
      </c>
      <c r="CC10">
        <f t="shared" si="25"/>
        <v>7771.7466657989789</v>
      </c>
      <c r="CD10">
        <f t="shared" si="26"/>
        <v>0.63742382060385439</v>
      </c>
      <c r="CE10">
        <f>CC10/'care receipt'!CC10</f>
        <v>1.5599833032644894</v>
      </c>
      <c r="CG10">
        <f>G10*Z10*365.25/7*'care receipt'!$CL10/10^6</f>
        <v>28.480459261565098</v>
      </c>
      <c r="CH10">
        <f>H10*AN10*365.25/7*'care receipt'!$CL10/10^6</f>
        <v>35.355418145865741</v>
      </c>
      <c r="CI10">
        <f>I10*BB10*365.25/7*'care receipt'!$CL10/10^6</f>
        <v>26.262401266333647</v>
      </c>
      <c r="CJ10">
        <f>J10*BP10*365.25/7*'care receipt'!$CL10/10^6</f>
        <v>10.048398221612342</v>
      </c>
      <c r="CK10">
        <f t="shared" si="27"/>
        <v>100.14667689537684</v>
      </c>
      <c r="CM10" s="1">
        <v>17211</v>
      </c>
      <c r="CN10" s="1">
        <v>23491</v>
      </c>
      <c r="CO10" s="1">
        <v>501</v>
      </c>
      <c r="CP10" s="1">
        <v>7</v>
      </c>
      <c r="CR10">
        <f>'care receipt'!$N$5*'care provision'!CM10/1000</f>
        <v>1137.4865732230103</v>
      </c>
      <c r="CS10">
        <f>'care receipt'!$N$5*'care provision'!CN10/1000</f>
        <v>1552.5359997432881</v>
      </c>
      <c r="CT10">
        <f>'care receipt'!$N$5*'care provision'!CO10/1000</f>
        <v>33.111427179404338</v>
      </c>
      <c r="CU10">
        <f>'care receipt'!$N$5*'care provision'!CP10/1000</f>
        <v>0.46263471108948179</v>
      </c>
      <c r="CW10">
        <f t="shared" si="4"/>
        <v>2026</v>
      </c>
      <c r="CX10">
        <f t="shared" si="5"/>
        <v>0.47374071015689517</v>
      </c>
      <c r="CY10">
        <f t="shared" si="6"/>
        <v>0.45227185213708126</v>
      </c>
      <c r="CZ10">
        <f t="shared" si="7"/>
        <v>1.4130986630563546E-2</v>
      </c>
      <c r="DA10">
        <f t="shared" si="8"/>
        <v>5.4033191817830955E-4</v>
      </c>
      <c r="DC10" s="1">
        <v>537.77089999999998</v>
      </c>
      <c r="DD10" s="1">
        <v>564.96040000000005</v>
      </c>
      <c r="DE10" s="1">
        <v>502.40800000000002</v>
      </c>
      <c r="DF10" s="1">
        <v>408.35610000000003</v>
      </c>
      <c r="DH10">
        <f t="shared" si="9"/>
        <v>7.3404861386406495</v>
      </c>
      <c r="DI10">
        <f t="shared" si="10"/>
        <v>10.525456313152418</v>
      </c>
      <c r="DJ10">
        <f t="shared" si="11"/>
        <v>0.19962535087620212</v>
      </c>
      <c r="DK10">
        <f t="shared" si="12"/>
        <v>2.2670364761415303E-3</v>
      </c>
      <c r="DL10">
        <f>SUM(DH10:DK10)/'care receipt'!DS10</f>
        <v>0.31610796569689753</v>
      </c>
      <c r="DM10">
        <f t="shared" si="28"/>
        <v>18.067834839145412</v>
      </c>
      <c r="DO10" s="1">
        <v>0.24965799999999999</v>
      </c>
      <c r="DP10" s="1">
        <v>0.2123246</v>
      </c>
      <c r="DQ10" s="1">
        <v>0.37611349999999999</v>
      </c>
      <c r="DR10" s="1">
        <v>0.230327</v>
      </c>
      <c r="DS10" s="1">
        <v>2.39077E-2</v>
      </c>
      <c r="DT10" s="1">
        <v>2.0313000000000002E-3</v>
      </c>
      <c r="DU10" s="1">
        <v>0.2474634</v>
      </c>
      <c r="DV10" s="1">
        <v>0.19891020000000001</v>
      </c>
      <c r="DW10" s="1">
        <v>0.21306749999999999</v>
      </c>
      <c r="DX10" s="1">
        <v>0.2108632</v>
      </c>
      <c r="DY10" s="1">
        <v>0.2447985</v>
      </c>
      <c r="EA10">
        <f t="shared" si="29"/>
        <v>0.24965799999999999</v>
      </c>
      <c r="EB10">
        <f t="shared" si="30"/>
        <v>0.37611349999999999</v>
      </c>
      <c r="EC10">
        <f t="shared" si="31"/>
        <v>0.230327</v>
      </c>
      <c r="ED10">
        <f t="shared" si="13"/>
        <v>1.8053235706170338E-2</v>
      </c>
      <c r="EE10">
        <f t="shared" si="32"/>
        <v>5.4164199999999996E-2</v>
      </c>
      <c r="EG10" s="1">
        <v>0.24965799999999999</v>
      </c>
      <c r="EH10" s="1">
        <v>0.2701286</v>
      </c>
      <c r="EI10" s="1">
        <v>0.32194929999999999</v>
      </c>
      <c r="EJ10" s="1">
        <v>0.23498069999999999</v>
      </c>
      <c r="EK10" s="1">
        <v>0.22848199999999999</v>
      </c>
      <c r="EL10" s="1">
        <v>2944.3609999999999</v>
      </c>
      <c r="EM10" s="1">
        <v>3164.5340000000001</v>
      </c>
      <c r="EN10" s="1">
        <v>3661.9470000000001</v>
      </c>
      <c r="EO10" s="1">
        <v>2754.366</v>
      </c>
      <c r="EP10" s="1">
        <v>2671.2350000000001</v>
      </c>
    </row>
    <row r="11" spans="1:146" x14ac:dyDescent="0.25">
      <c r="A11">
        <v>2027</v>
      </c>
      <c r="B11" s="1">
        <v>36644</v>
      </c>
      <c r="C11" s="1">
        <v>52164</v>
      </c>
      <c r="D11" s="1">
        <v>35795</v>
      </c>
      <c r="E11" s="1">
        <v>14255</v>
      </c>
      <c r="G11">
        <f>'care receipt'!$N$5*'care provision'!B11/1000</f>
        <v>2421.8266218804242</v>
      </c>
      <c r="H11">
        <f>'care receipt'!$N$5*'care provision'!C11/1000</f>
        <v>3447.5538670388187</v>
      </c>
      <c r="I11">
        <f>'care receipt'!$N$5*'care provision'!D11/1000</f>
        <v>2365.7156404925713</v>
      </c>
      <c r="J11">
        <f>'care receipt'!$N$5*'care provision'!E11/1000</f>
        <v>942.12254379722322</v>
      </c>
      <c r="K11">
        <f t="shared" si="14"/>
        <v>9177.2186732090377</v>
      </c>
      <c r="L11">
        <f>K11/'care receipt'!BR11</f>
        <v>1.8973819414079582</v>
      </c>
      <c r="N11" s="1">
        <v>13272</v>
      </c>
      <c r="O11" s="1">
        <v>7371</v>
      </c>
      <c r="P11" s="1">
        <v>6716</v>
      </c>
      <c r="Q11" s="1">
        <v>3050</v>
      </c>
      <c r="R11" s="1">
        <v>6404</v>
      </c>
      <c r="S11" s="1">
        <v>18.175339999999998</v>
      </c>
      <c r="U11">
        <f>'care receipt'!$N$5*'care provision'!N11/1000</f>
        <v>877.15541222565753</v>
      </c>
      <c r="V11">
        <f>'care receipt'!$N$5*'care provision'!O11/1000</f>
        <v>487.15435077722435</v>
      </c>
      <c r="W11">
        <f>'care receipt'!$N$5*'care provision'!P11/1000</f>
        <v>443.86495995385144</v>
      </c>
      <c r="X11">
        <f>'care receipt'!$N$5*'care provision'!Q11/1000</f>
        <v>201.5765526889885</v>
      </c>
      <c r="Y11">
        <f>'care receipt'!$N$5*'care provision'!R11/1000</f>
        <v>423.24466997386304</v>
      </c>
      <c r="Z11">
        <f t="shared" si="15"/>
        <v>18.175339999999998</v>
      </c>
      <c r="AB11" s="1">
        <v>21886</v>
      </c>
      <c r="AC11" s="1">
        <v>10556</v>
      </c>
      <c r="AD11" s="1">
        <v>8720</v>
      </c>
      <c r="AE11" s="1">
        <v>3861</v>
      </c>
      <c r="AF11" s="1">
        <v>7423</v>
      </c>
      <c r="AG11" s="1">
        <v>15.60549</v>
      </c>
      <c r="AI11">
        <f>'care receipt'!$N$5*'care provision'!AB11/1000</f>
        <v>1446.4604695577711</v>
      </c>
      <c r="AJ11">
        <f>'care receipt'!$N$5*'care provision'!AC11/1000</f>
        <v>697.65314432293849</v>
      </c>
      <c r="AK11">
        <f>'care receipt'!$N$5*'care provision'!AD11/1000</f>
        <v>576.31066867146876</v>
      </c>
      <c r="AL11">
        <f>'care receipt'!$N$5*'care provision'!AE11/1000</f>
        <v>255.17608850235558</v>
      </c>
      <c r="AM11">
        <f>'care receipt'!$N$5*'care provision'!AF11/1000</f>
        <v>490.59106577388906</v>
      </c>
      <c r="AN11">
        <f t="shared" si="16"/>
        <v>15.60549</v>
      </c>
      <c r="AP11" s="1">
        <v>13467</v>
      </c>
      <c r="AQ11" s="1">
        <v>7314</v>
      </c>
      <c r="AR11" s="1">
        <v>6634</v>
      </c>
      <c r="AS11" s="1">
        <v>3033</v>
      </c>
      <c r="AT11" s="1">
        <v>5536</v>
      </c>
      <c r="AU11" s="1">
        <v>16.620560000000001</v>
      </c>
      <c r="AW11">
        <f>'care receipt'!$N$5*'care provision'!AP11/1000</f>
        <v>890.04309346315017</v>
      </c>
      <c r="AX11">
        <f>'care receipt'!$N$5*'care provision'!AQ11/1000</f>
        <v>483.38718241549566</v>
      </c>
      <c r="AY11">
        <f>'care receipt'!$N$5*'care provision'!AR11/1000</f>
        <v>438.4455247668032</v>
      </c>
      <c r="AZ11">
        <f>'care receipt'!$N$5*'care provision'!AS11/1000</f>
        <v>200.45301124777117</v>
      </c>
      <c r="BA11">
        <f>'care receipt'!$N$5*'care provision'!AT11/1000</f>
        <v>365.87796579876732</v>
      </c>
      <c r="BB11">
        <f t="shared" si="17"/>
        <v>16.620560000000001</v>
      </c>
      <c r="BD11" s="1">
        <v>4817</v>
      </c>
      <c r="BE11" s="1">
        <v>3095</v>
      </c>
      <c r="BF11" s="1">
        <v>2796</v>
      </c>
      <c r="BG11" s="1">
        <v>1300</v>
      </c>
      <c r="BH11" s="1">
        <v>2323</v>
      </c>
      <c r="BI11" s="1">
        <v>17.248280000000001</v>
      </c>
      <c r="BK11">
        <f>'care receipt'!$N$5*'care provision'!BD11/1000</f>
        <v>318.35877190257628</v>
      </c>
      <c r="BL11">
        <f>'care receipt'!$N$5*'care provision'!BE11/1000</f>
        <v>204.55063297456374</v>
      </c>
      <c r="BM11">
        <f>'care receipt'!$N$5*'care provision'!BF11/1000</f>
        <v>184.78952174374157</v>
      </c>
      <c r="BN11">
        <f>'care receipt'!$N$5*'care provision'!BG11/1000</f>
        <v>85.917874916618047</v>
      </c>
      <c r="BO11">
        <f>'care receipt'!$N$5*'care provision'!BH11/1000</f>
        <v>153.52863340869516</v>
      </c>
      <c r="BP11">
        <f t="shared" si="18"/>
        <v>17.248280000000001</v>
      </c>
      <c r="BR11">
        <f t="shared" si="19"/>
        <v>3532.0177471491552</v>
      </c>
      <c r="BS11">
        <f t="shared" si="20"/>
        <v>1872.7453104902224</v>
      </c>
      <c r="BT11">
        <f t="shared" si="21"/>
        <v>1643.4106751358649</v>
      </c>
      <c r="BU11">
        <f t="shared" si="22"/>
        <v>743.12352735573324</v>
      </c>
      <c r="BV11">
        <f t="shared" si="23"/>
        <v>1433.2423349552146</v>
      </c>
      <c r="BW11">
        <f t="shared" si="24"/>
        <v>16.713974822624554</v>
      </c>
      <c r="BY11">
        <f t="shared" si="0"/>
        <v>2296.7714300684579</v>
      </c>
      <c r="BZ11">
        <f t="shared" si="1"/>
        <v>2807.2471845120904</v>
      </c>
      <c r="CA11">
        <f t="shared" si="2"/>
        <v>2051.6363174119197</v>
      </c>
      <c r="CB11">
        <f t="shared" si="3"/>
        <v>847.90144288681472</v>
      </c>
      <c r="CC11">
        <f t="shared" si="25"/>
        <v>8003.5563748792829</v>
      </c>
      <c r="CD11">
        <f t="shared" si="26"/>
        <v>0.6377188309187779</v>
      </c>
      <c r="CE11">
        <f>CC11/'care receipt'!CC11</f>
        <v>1.5341198436814962</v>
      </c>
      <c r="CG11">
        <f>G11*Z11*365.25/7*'care receipt'!$CL11/10^6</f>
        <v>29.72333699557219</v>
      </c>
      <c r="CH11">
        <f>H11*AN11*365.25/7*'care receipt'!$CL11/10^6</f>
        <v>36.329585522855901</v>
      </c>
      <c r="CI11">
        <f>I11*BB11*365.25/7*'care receipt'!$CL11/10^6</f>
        <v>26.550956205934508</v>
      </c>
      <c r="CJ11">
        <f>J11*BP11*365.25/7*'care receipt'!$CL11/10^6</f>
        <v>10.972994524407468</v>
      </c>
      <c r="CK11">
        <f t="shared" si="27"/>
        <v>103.57687324877007</v>
      </c>
      <c r="CM11" s="1">
        <v>17205</v>
      </c>
      <c r="CN11" s="1">
        <v>22775</v>
      </c>
      <c r="CO11" s="1">
        <v>519</v>
      </c>
      <c r="CP11" s="1">
        <v>6</v>
      </c>
      <c r="CR11">
        <f>'care receipt'!$N$5*'care provision'!CM11/1000</f>
        <v>1137.0900291849334</v>
      </c>
      <c r="CS11">
        <f>'care receipt'!$N$5*'care provision'!CN11/1000</f>
        <v>1505.2150778661353</v>
      </c>
      <c r="CT11">
        <f>'care receipt'!$N$5*'care provision'!CO11/1000</f>
        <v>34.301059293634431</v>
      </c>
      <c r="CU11">
        <f>'care receipt'!$N$5*'care provision'!CP11/1000</f>
        <v>0.39654403807669869</v>
      </c>
      <c r="CW11">
        <f t="shared" si="4"/>
        <v>2027</v>
      </c>
      <c r="CX11">
        <f t="shared" si="5"/>
        <v>0.469517519921406</v>
      </c>
      <c r="CY11">
        <f t="shared" si="6"/>
        <v>0.43660378805306332</v>
      </c>
      <c r="CZ11">
        <f t="shared" si="7"/>
        <v>1.4499231736276015E-2</v>
      </c>
      <c r="DA11">
        <f t="shared" si="8"/>
        <v>4.2090494563311125E-4</v>
      </c>
      <c r="DC11" s="1">
        <v>540.53309999999999</v>
      </c>
      <c r="DD11" s="1">
        <v>583.23599999999999</v>
      </c>
      <c r="DE11" s="1">
        <v>527.32240000000002</v>
      </c>
      <c r="DF11" s="1">
        <v>618.73749999999995</v>
      </c>
      <c r="DH11">
        <f t="shared" si="9"/>
        <v>7.3756175814530698</v>
      </c>
      <c r="DI11">
        <f t="shared" si="10"/>
        <v>10.534747453851997</v>
      </c>
      <c r="DJ11">
        <f t="shared" si="11"/>
        <v>0.21705260291113937</v>
      </c>
      <c r="DK11">
        <f t="shared" si="12"/>
        <v>2.9442800011137762E-3</v>
      </c>
      <c r="DL11">
        <f>SUM(DH11:DK11)/'care receipt'!DS11</f>
        <v>0.30041402864112254</v>
      </c>
      <c r="DM11">
        <f t="shared" si="28"/>
        <v>18.130361918217318</v>
      </c>
      <c r="DO11" s="1">
        <v>0.25489980000000001</v>
      </c>
      <c r="DP11" s="1">
        <v>0.21736220000000001</v>
      </c>
      <c r="DQ11" s="1">
        <v>0.38984069999999998</v>
      </c>
      <c r="DR11" s="1">
        <v>0.23082469999999999</v>
      </c>
      <c r="DS11" s="1">
        <v>3.3436300000000002E-2</v>
      </c>
      <c r="DT11" s="1">
        <v>2.0154999999999999E-3</v>
      </c>
      <c r="DU11" s="1">
        <v>0.25264999999999999</v>
      </c>
      <c r="DV11" s="1">
        <v>0.20822209999999999</v>
      </c>
      <c r="DW11" s="1">
        <v>0.20962349999999999</v>
      </c>
      <c r="DX11" s="1">
        <v>0.2271203</v>
      </c>
      <c r="DY11" s="1">
        <v>0.2494094</v>
      </c>
      <c r="EA11">
        <f t="shared" si="29"/>
        <v>0.25489980000000001</v>
      </c>
      <c r="EB11">
        <f t="shared" si="30"/>
        <v>0.38984069999999998</v>
      </c>
      <c r="EC11">
        <f t="shared" si="31"/>
        <v>0.23082469999999999</v>
      </c>
      <c r="ED11">
        <f t="shared" si="13"/>
        <v>2.4487179040959043E-2</v>
      </c>
      <c r="EE11">
        <f t="shared" si="32"/>
        <v>5.4749600000000009E-2</v>
      </c>
      <c r="EG11" s="1">
        <v>0.25489980000000001</v>
      </c>
      <c r="EH11" s="1">
        <v>0.26930009999999999</v>
      </c>
      <c r="EI11" s="1">
        <v>0.33509109999999998</v>
      </c>
      <c r="EJ11" s="1">
        <v>0.22061049999999999</v>
      </c>
      <c r="EK11" s="1">
        <v>0.23731340000000001</v>
      </c>
      <c r="EL11" s="1">
        <v>2942.2910000000002</v>
      </c>
      <c r="EM11" s="1">
        <v>3232.1550000000002</v>
      </c>
      <c r="EN11" s="1">
        <v>3692.2420000000002</v>
      </c>
      <c r="EO11" s="1">
        <v>2664.1060000000002</v>
      </c>
      <c r="EP11" s="1">
        <v>2315.7429999999999</v>
      </c>
    </row>
    <row r="12" spans="1:146" x14ac:dyDescent="0.25">
      <c r="A12">
        <v>2028</v>
      </c>
      <c r="B12" s="1">
        <v>37345</v>
      </c>
      <c r="C12" s="1">
        <v>51918</v>
      </c>
      <c r="D12" s="1">
        <v>36416</v>
      </c>
      <c r="E12" s="1">
        <v>15369</v>
      </c>
      <c r="G12">
        <f>'care receipt'!$N$5*'care provision'!B12/1000</f>
        <v>2468.156183662385</v>
      </c>
      <c r="H12">
        <f>'care receipt'!$N$5*'care provision'!C12/1000</f>
        <v>3431.2955614776738</v>
      </c>
      <c r="I12">
        <f>'care receipt'!$N$5*'care provision'!D12/1000</f>
        <v>2406.7579484335101</v>
      </c>
      <c r="J12">
        <f>'care receipt'!$N$5*'care provision'!E12/1000</f>
        <v>1015.7475535334636</v>
      </c>
      <c r="K12">
        <f t="shared" si="14"/>
        <v>9321.9572471070314</v>
      </c>
      <c r="L12">
        <f>K12/'care receipt'!BR12</f>
        <v>1.8614546078418432</v>
      </c>
      <c r="N12" s="1">
        <v>13395</v>
      </c>
      <c r="O12" s="1">
        <v>7658</v>
      </c>
      <c r="P12" s="1">
        <v>6923</v>
      </c>
      <c r="Q12" s="1">
        <v>3038</v>
      </c>
      <c r="R12" s="1">
        <v>6547</v>
      </c>
      <c r="S12" s="1">
        <v>18.12096</v>
      </c>
      <c r="U12">
        <f>'care receipt'!$N$5*'care provision'!N12/1000</f>
        <v>885.28456500622974</v>
      </c>
      <c r="V12">
        <f>'care receipt'!$N$5*'care provision'!O12/1000</f>
        <v>506.12237393189309</v>
      </c>
      <c r="W12">
        <f>'care receipt'!$N$5*'care provision'!P12/1000</f>
        <v>457.54572926749751</v>
      </c>
      <c r="X12">
        <f>'care receipt'!$N$5*'care provision'!Q12/1000</f>
        <v>200.78346461283508</v>
      </c>
      <c r="Y12">
        <f>'care receipt'!$N$5*'care provision'!R12/1000</f>
        <v>432.69563621469104</v>
      </c>
      <c r="Z12">
        <f t="shared" si="15"/>
        <v>18.12096</v>
      </c>
      <c r="AB12" s="1">
        <v>21667</v>
      </c>
      <c r="AC12" s="1">
        <v>10301</v>
      </c>
      <c r="AD12" s="1">
        <v>8850</v>
      </c>
      <c r="AE12" s="1">
        <v>3863</v>
      </c>
      <c r="AF12" s="1">
        <v>7488</v>
      </c>
      <c r="AG12" s="1">
        <v>15.76122</v>
      </c>
      <c r="AI12">
        <f>'care receipt'!$N$5*'care provision'!AB12/1000</f>
        <v>1431.9866121679718</v>
      </c>
      <c r="AJ12">
        <f>'care receipt'!$N$5*'care provision'!AC12/1000</f>
        <v>680.80002270467878</v>
      </c>
      <c r="AK12">
        <f>'care receipt'!$N$5*'care provision'!AD12/1000</f>
        <v>584.90245616313064</v>
      </c>
      <c r="AL12">
        <f>'care receipt'!$N$5*'care provision'!AE12/1000</f>
        <v>255.30826984838117</v>
      </c>
      <c r="AM12">
        <f>'care receipt'!$N$5*'care provision'!AF12/1000</f>
        <v>494.88695951971994</v>
      </c>
      <c r="AN12">
        <f t="shared" si="16"/>
        <v>15.76122</v>
      </c>
      <c r="AP12" s="1">
        <v>13732</v>
      </c>
      <c r="AQ12" s="1">
        <v>7453</v>
      </c>
      <c r="AR12" s="1">
        <v>6699</v>
      </c>
      <c r="AS12" s="1">
        <v>3039</v>
      </c>
      <c r="AT12" s="1">
        <v>5687</v>
      </c>
      <c r="AU12" s="1">
        <v>16.778289999999998</v>
      </c>
      <c r="AW12">
        <f>'care receipt'!$N$5*'care provision'!AP12/1000</f>
        <v>907.55712181153774</v>
      </c>
      <c r="AX12">
        <f>'care receipt'!$N$5*'care provision'!AQ12/1000</f>
        <v>492.57378596427259</v>
      </c>
      <c r="AY12">
        <f>'care receipt'!$N$5*'care provision'!AR12/1000</f>
        <v>442.74141851263408</v>
      </c>
      <c r="AZ12">
        <f>'care receipt'!$N$5*'care provision'!AS12/1000</f>
        <v>200.84955528584788</v>
      </c>
      <c r="BA12">
        <f>'care receipt'!$N$5*'care provision'!AT12/1000</f>
        <v>375.85765742369756</v>
      </c>
      <c r="BB12">
        <f t="shared" si="17"/>
        <v>16.778289999999998</v>
      </c>
      <c r="BD12" s="1">
        <v>5345</v>
      </c>
      <c r="BE12" s="1">
        <v>3222</v>
      </c>
      <c r="BF12" s="1">
        <v>2984</v>
      </c>
      <c r="BG12" s="1">
        <v>1371</v>
      </c>
      <c r="BH12" s="1">
        <v>2527</v>
      </c>
      <c r="BI12" s="1">
        <v>17.36289</v>
      </c>
      <c r="BK12">
        <f>'care receipt'!$N$5*'care provision'!BD12/1000</f>
        <v>353.25464725332574</v>
      </c>
      <c r="BL12">
        <f>'care receipt'!$N$5*'care provision'!BE12/1000</f>
        <v>212.94414844718719</v>
      </c>
      <c r="BM12">
        <f>'care receipt'!$N$5*'care provision'!BF12/1000</f>
        <v>197.21456827014481</v>
      </c>
      <c r="BN12">
        <f>'care receipt'!$N$5*'care provision'!BG12/1000</f>
        <v>90.610312700525654</v>
      </c>
      <c r="BO12">
        <f>'care receipt'!$N$5*'care provision'!BH12/1000</f>
        <v>167.01113070330291</v>
      </c>
      <c r="BP12">
        <f t="shared" si="18"/>
        <v>17.36289</v>
      </c>
      <c r="BR12">
        <f t="shared" si="19"/>
        <v>3578.0829462390648</v>
      </c>
      <c r="BS12">
        <f t="shared" si="20"/>
        <v>1892.4403310480316</v>
      </c>
      <c r="BT12">
        <f t="shared" si="21"/>
        <v>1682.404172213407</v>
      </c>
      <c r="BU12">
        <f t="shared" si="22"/>
        <v>747.55160244758986</v>
      </c>
      <c r="BV12">
        <f t="shared" si="23"/>
        <v>1470.4513838614116</v>
      </c>
      <c r="BW12">
        <f t="shared" si="24"/>
        <v>16.823115082879589</v>
      </c>
      <c r="BY12">
        <f t="shared" si="0"/>
        <v>2333.705364186073</v>
      </c>
      <c r="BZ12">
        <f t="shared" si="1"/>
        <v>2821.8904135450093</v>
      </c>
      <c r="CA12">
        <f t="shared" si="2"/>
        <v>2107.0376499288373</v>
      </c>
      <c r="CB12">
        <f t="shared" si="3"/>
        <v>920.23761968231815</v>
      </c>
      <c r="CC12">
        <f t="shared" si="25"/>
        <v>8182.871047342237</v>
      </c>
      <c r="CD12">
        <f t="shared" si="26"/>
        <v>0.63004729610221566</v>
      </c>
      <c r="CE12">
        <f>CC12/'care receipt'!CC12</f>
        <v>1.5143529865084913</v>
      </c>
      <c r="CG12">
        <f>G12*Z12*365.25/7*'care receipt'!$CL12/10^6</f>
        <v>30.306223004809038</v>
      </c>
      <c r="CH12">
        <f>H12*AN12*365.25/7*'care receipt'!$CL12/10^6</f>
        <v>36.645945748106449</v>
      </c>
      <c r="CI12">
        <f>I12*BB12*365.25/7*'care receipt'!$CL12/10^6</f>
        <v>27.362645635664162</v>
      </c>
      <c r="CJ12">
        <f>J12*BP12*365.25/7*'care receipt'!$CL12/10^6</f>
        <v>11.950491671956973</v>
      </c>
      <c r="CK12">
        <f t="shared" si="27"/>
        <v>106.26530606053662</v>
      </c>
      <c r="CM12" s="1">
        <v>17570</v>
      </c>
      <c r="CN12" s="1">
        <v>22558</v>
      </c>
      <c r="CO12" s="1">
        <v>586</v>
      </c>
      <c r="CP12" s="1">
        <v>4</v>
      </c>
      <c r="CR12">
        <f>'care receipt'!$N$5*'care provision'!CM12/1000</f>
        <v>1161.2131248345993</v>
      </c>
      <c r="CS12">
        <f>'care receipt'!$N$5*'care provision'!CN12/1000</f>
        <v>1490.8734018223613</v>
      </c>
      <c r="CT12">
        <f>'care receipt'!$N$5*'care provision'!CO12/1000</f>
        <v>38.729134385490909</v>
      </c>
      <c r="CU12">
        <f>'care receipt'!$N$5*'care provision'!CP12/1000</f>
        <v>0.26436269205113244</v>
      </c>
      <c r="CW12">
        <f t="shared" si="4"/>
        <v>2028</v>
      </c>
      <c r="CX12">
        <f t="shared" si="5"/>
        <v>0.47047797563261484</v>
      </c>
      <c r="CY12">
        <f t="shared" si="6"/>
        <v>0.43449285411610611</v>
      </c>
      <c r="CZ12">
        <f t="shared" si="7"/>
        <v>1.6091827768014058E-2</v>
      </c>
      <c r="DA12">
        <f t="shared" si="8"/>
        <v>2.6026416813065264E-4</v>
      </c>
      <c r="DC12" s="1">
        <v>529.41160000000002</v>
      </c>
      <c r="DD12" s="1">
        <v>582.62099999999998</v>
      </c>
      <c r="DE12" s="1">
        <v>564.03369999999995</v>
      </c>
      <c r="DF12" s="1">
        <v>282.30950000000001</v>
      </c>
      <c r="DH12">
        <f t="shared" si="9"/>
        <v>7.3771163803162203</v>
      </c>
      <c r="DI12">
        <f t="shared" si="10"/>
        <v>10.423369826917753</v>
      </c>
      <c r="DJ12">
        <f t="shared" si="11"/>
        <v>0.26213444358294796</v>
      </c>
      <c r="DK12">
        <f t="shared" si="12"/>
        <v>8.955851929393101E-4</v>
      </c>
      <c r="DL12">
        <f>SUM(DH12:DK12)/'care receipt'!DS12</f>
        <v>0.28761257928123707</v>
      </c>
      <c r="DM12">
        <f t="shared" si="28"/>
        <v>18.06351623600986</v>
      </c>
      <c r="DO12" s="1">
        <v>0.2571348</v>
      </c>
      <c r="DP12" s="1">
        <v>0.21726219999999999</v>
      </c>
      <c r="DQ12" s="1">
        <v>0.39824870000000001</v>
      </c>
      <c r="DR12" s="1">
        <v>0.2257682</v>
      </c>
      <c r="DS12" s="1">
        <v>3.6099100000000002E-2</v>
      </c>
      <c r="DT12" s="1">
        <v>1.3959E-3</v>
      </c>
      <c r="DU12" s="1">
        <v>0.25499749999999999</v>
      </c>
      <c r="DV12" s="1">
        <v>0.20800089999999999</v>
      </c>
      <c r="DW12" s="1">
        <v>0.21408150000000001</v>
      </c>
      <c r="DX12" s="1">
        <v>0.21193780000000001</v>
      </c>
      <c r="DY12" s="1">
        <v>0.25220130000000002</v>
      </c>
      <c r="EA12">
        <f t="shared" si="29"/>
        <v>0.2571348</v>
      </c>
      <c r="EB12">
        <f t="shared" si="30"/>
        <v>0.39824870000000001</v>
      </c>
      <c r="EC12">
        <f t="shared" si="31"/>
        <v>0.2257682</v>
      </c>
      <c r="ED12">
        <f t="shared" si="13"/>
        <v>2.5799718310321528E-2</v>
      </c>
      <c r="EE12">
        <f t="shared" si="32"/>
        <v>5.4976000000000025E-2</v>
      </c>
      <c r="EG12" s="1">
        <v>0.2571348</v>
      </c>
      <c r="EH12" s="1">
        <v>0.26985609999999999</v>
      </c>
      <c r="EI12" s="1">
        <v>0.34327269999999999</v>
      </c>
      <c r="EJ12" s="1">
        <v>0.2136815</v>
      </c>
      <c r="EK12" s="1">
        <v>0.23369570000000001</v>
      </c>
      <c r="EL12" s="1">
        <v>2988.248</v>
      </c>
      <c r="EM12" s="1">
        <v>3273.5720000000001</v>
      </c>
      <c r="EN12" s="1">
        <v>3737.25</v>
      </c>
      <c r="EO12" s="1">
        <v>2711.7959999999998</v>
      </c>
      <c r="EP12" s="1">
        <v>2336.1759999999999</v>
      </c>
    </row>
    <row r="13" spans="1:146" x14ac:dyDescent="0.25">
      <c r="A13">
        <v>2029</v>
      </c>
      <c r="B13" s="1">
        <v>37440</v>
      </c>
      <c r="C13" s="1">
        <v>51486</v>
      </c>
      <c r="D13" s="1">
        <v>37439</v>
      </c>
      <c r="E13" s="1">
        <v>16158</v>
      </c>
      <c r="G13">
        <f>'care receipt'!$N$5*'care provision'!B13/1000</f>
        <v>2474.4347975985997</v>
      </c>
      <c r="H13">
        <f>'care receipt'!$N$5*'care provision'!C13/1000</f>
        <v>3402.7443907361517</v>
      </c>
      <c r="I13">
        <f>'care receipt'!$N$5*'care provision'!D13/1000</f>
        <v>2474.3687069255866</v>
      </c>
      <c r="J13">
        <f>'care receipt'!$N$5*'care provision'!E13/1000</f>
        <v>1067.8930945405496</v>
      </c>
      <c r="K13">
        <f t="shared" si="14"/>
        <v>9419.4409898008871</v>
      </c>
      <c r="L13">
        <f>K13/'care receipt'!BR13</f>
        <v>1.8491229435881462</v>
      </c>
      <c r="N13" s="1">
        <v>13306</v>
      </c>
      <c r="O13" s="1">
        <v>7513</v>
      </c>
      <c r="P13" s="1">
        <v>6967</v>
      </c>
      <c r="Q13" s="1">
        <v>3266</v>
      </c>
      <c r="R13" s="1">
        <v>6586</v>
      </c>
      <c r="S13" s="1">
        <v>18.21762</v>
      </c>
      <c r="U13">
        <f>'care receipt'!$N$5*'care provision'!N13/1000</f>
        <v>879.40249510809213</v>
      </c>
      <c r="V13">
        <f>'care receipt'!$N$5*'care provision'!O13/1000</f>
        <v>496.53922634503954</v>
      </c>
      <c r="W13">
        <f>'care receipt'!$N$5*'care provision'!P13/1000</f>
        <v>460.45371888005997</v>
      </c>
      <c r="X13">
        <f>'care receipt'!$N$5*'care provision'!Q13/1000</f>
        <v>215.85213805974965</v>
      </c>
      <c r="Y13">
        <f>'care receipt'!$N$5*'care provision'!R13/1000</f>
        <v>435.27317246218956</v>
      </c>
      <c r="Z13">
        <f t="shared" si="15"/>
        <v>18.21762</v>
      </c>
      <c r="AB13" s="1">
        <v>21795</v>
      </c>
      <c r="AC13" s="1">
        <v>10099</v>
      </c>
      <c r="AD13" s="1">
        <v>8731</v>
      </c>
      <c r="AE13" s="1">
        <v>3857</v>
      </c>
      <c r="AF13" s="1">
        <v>7268</v>
      </c>
      <c r="AG13" s="1">
        <v>15.629300000000001</v>
      </c>
      <c r="AI13">
        <f>'care receipt'!$N$5*'care provision'!AB13/1000</f>
        <v>1440.4462183136079</v>
      </c>
      <c r="AJ13">
        <f>'care receipt'!$N$5*'care provision'!AC13/1000</f>
        <v>667.4497067560967</v>
      </c>
      <c r="AK13">
        <f>'care receipt'!$N$5*'care provision'!AD13/1000</f>
        <v>577.03766607460943</v>
      </c>
      <c r="AL13">
        <f>'care receipt'!$N$5*'care provision'!AE13/1000</f>
        <v>254.91172581030446</v>
      </c>
      <c r="AM13">
        <f>'care receipt'!$N$5*'care provision'!AF13/1000</f>
        <v>480.34701145690769</v>
      </c>
      <c r="AN13">
        <f t="shared" si="16"/>
        <v>15.629300000000001</v>
      </c>
      <c r="AP13" s="1">
        <v>14144</v>
      </c>
      <c r="AQ13" s="1">
        <v>7685</v>
      </c>
      <c r="AR13" s="1">
        <v>6874</v>
      </c>
      <c r="AS13" s="1">
        <v>3089</v>
      </c>
      <c r="AT13" s="1">
        <v>5833</v>
      </c>
      <c r="AU13" s="1">
        <v>16.577850000000002</v>
      </c>
      <c r="AW13">
        <f>'care receipt'!$N$5*'care provision'!AP13/1000</f>
        <v>934.78647909280437</v>
      </c>
      <c r="AX13">
        <f>'care receipt'!$N$5*'care provision'!AQ13/1000</f>
        <v>507.90682210323826</v>
      </c>
      <c r="AY13">
        <f>'care receipt'!$N$5*'care provision'!AR13/1000</f>
        <v>454.30728628987117</v>
      </c>
      <c r="AZ13">
        <f>'care receipt'!$N$5*'care provision'!AS13/1000</f>
        <v>204.15408893648703</v>
      </c>
      <c r="BA13">
        <f>'care receipt'!$N$5*'care provision'!AT13/1000</f>
        <v>385.50689568356387</v>
      </c>
      <c r="BB13">
        <f t="shared" si="17"/>
        <v>16.577850000000002</v>
      </c>
      <c r="BD13" s="1">
        <v>5673</v>
      </c>
      <c r="BE13" s="1">
        <v>3414</v>
      </c>
      <c r="BF13" s="1">
        <v>3107</v>
      </c>
      <c r="BG13" s="1">
        <v>1462</v>
      </c>
      <c r="BH13" s="1">
        <v>2580</v>
      </c>
      <c r="BI13" s="1">
        <v>16.91037</v>
      </c>
      <c r="BK13">
        <f>'care receipt'!$N$5*'care provision'!BD13/1000</f>
        <v>374.93238800151863</v>
      </c>
      <c r="BL13">
        <f>'care receipt'!$N$5*'care provision'!BE13/1000</f>
        <v>225.63355766564158</v>
      </c>
      <c r="BM13">
        <f>'care receipt'!$N$5*'care provision'!BF13/1000</f>
        <v>205.34372105071714</v>
      </c>
      <c r="BN13">
        <f>'care receipt'!$N$5*'care provision'!BG13/1000</f>
        <v>96.624563944688916</v>
      </c>
      <c r="BO13">
        <f>'care receipt'!$N$5*'care provision'!BH13/1000</f>
        <v>170.51393637298045</v>
      </c>
      <c r="BP13">
        <f t="shared" si="18"/>
        <v>16.91037</v>
      </c>
      <c r="BR13">
        <f t="shared" si="19"/>
        <v>3629.5675805160226</v>
      </c>
      <c r="BS13">
        <f t="shared" si="20"/>
        <v>1897.5293128700159</v>
      </c>
      <c r="BT13">
        <f t="shared" si="21"/>
        <v>1697.1423922952577</v>
      </c>
      <c r="BU13">
        <f t="shared" si="22"/>
        <v>771.5425167512301</v>
      </c>
      <c r="BV13">
        <f t="shared" si="23"/>
        <v>1471.6410159756415</v>
      </c>
      <c r="BW13">
        <f t="shared" si="24"/>
        <v>16.703645848108728</v>
      </c>
      <c r="BY13">
        <f t="shared" si="0"/>
        <v>2352.1219673108071</v>
      </c>
      <c r="BZ13">
        <f t="shared" si="1"/>
        <v>2774.9875484235586</v>
      </c>
      <c r="CA13">
        <f t="shared" si="2"/>
        <v>2140.3500387394056</v>
      </c>
      <c r="CB13">
        <f t="shared" si="3"/>
        <v>942.26502846687879</v>
      </c>
      <c r="CC13">
        <f t="shared" si="25"/>
        <v>8209.7245829406493</v>
      </c>
      <c r="CD13">
        <f t="shared" si="26"/>
        <v>0.62451662829082166</v>
      </c>
      <c r="CE13">
        <f>CC13/'care receipt'!CC13</f>
        <v>1.509348130864768</v>
      </c>
      <c r="CG13">
        <f>G13*Z13*365.25/7*'care receipt'!$CL13/10^6</f>
        <v>30.721846862091844</v>
      </c>
      <c r="CH13">
        <f>H13*AN13*365.25/7*'care receipt'!$CL13/10^6</f>
        <v>36.245034777830895</v>
      </c>
      <c r="CI13">
        <f>I13*BB13*365.25/7*'care receipt'!$CL13/10^6</f>
        <v>27.955823309878337</v>
      </c>
      <c r="CJ13">
        <f>J13*BP13*365.25/7*'care receipt'!$CL13/10^6</f>
        <v>12.307236746383774</v>
      </c>
      <c r="CK13">
        <f t="shared" si="27"/>
        <v>107.22994169618487</v>
      </c>
      <c r="CM13" s="1">
        <v>17892</v>
      </c>
      <c r="CN13" s="1">
        <v>22179</v>
      </c>
      <c r="CO13" s="1">
        <v>575</v>
      </c>
      <c r="CP13" s="1">
        <v>2</v>
      </c>
      <c r="CR13">
        <f>'care receipt'!$N$5*'care provision'!CM13/1000</f>
        <v>1182.4943215447154</v>
      </c>
      <c r="CS13">
        <f>'care receipt'!$N$5*'care provision'!CN13/1000</f>
        <v>1465.8250367505166</v>
      </c>
      <c r="CT13">
        <f>'care receipt'!$N$5*'care provision'!CO13/1000</f>
        <v>38.002136982350287</v>
      </c>
      <c r="CU13">
        <f>'care receipt'!$N$5*'care provision'!CP13/1000</f>
        <v>0.13218134602556622</v>
      </c>
      <c r="CW13">
        <f t="shared" si="4"/>
        <v>2029</v>
      </c>
      <c r="CX13">
        <f t="shared" si="5"/>
        <v>0.47788461538461535</v>
      </c>
      <c r="CY13">
        <f t="shared" si="6"/>
        <v>0.43077729868313708</v>
      </c>
      <c r="CZ13">
        <f t="shared" si="7"/>
        <v>1.5358316194342799E-2</v>
      </c>
      <c r="DA13">
        <f t="shared" si="8"/>
        <v>1.2377769525931428E-4</v>
      </c>
      <c r="DC13" s="1">
        <v>536.00800000000004</v>
      </c>
      <c r="DD13" s="1">
        <v>581.00639999999999</v>
      </c>
      <c r="DE13" s="1">
        <v>565.0453</v>
      </c>
      <c r="DF13" s="1">
        <v>251.67570000000001</v>
      </c>
      <c r="DH13">
        <f t="shared" si="9"/>
        <v>7.6059169956304782</v>
      </c>
      <c r="DI13">
        <f t="shared" si="10"/>
        <v>10.219844731587425</v>
      </c>
      <c r="DJ13">
        <f t="shared" si="11"/>
        <v>0.25767514670199854</v>
      </c>
      <c r="DK13">
        <f t="shared" si="12"/>
        <v>3.9920199345511913E-4</v>
      </c>
      <c r="DL13">
        <f>SUM(DH13:DK13)/'care receipt'!DS13</f>
        <v>0.28459681856477953</v>
      </c>
      <c r="DM13">
        <f t="shared" si="28"/>
        <v>18.083836075913357</v>
      </c>
      <c r="DO13" s="1">
        <v>0.25562000000000001</v>
      </c>
      <c r="DP13" s="1">
        <v>0.21317530000000001</v>
      </c>
      <c r="DQ13" s="1">
        <v>0.38983620000000002</v>
      </c>
      <c r="DR13" s="1">
        <v>0.22563449999999999</v>
      </c>
      <c r="DS13" s="1">
        <v>4.0523099999999999E-2</v>
      </c>
      <c r="DT13" s="1">
        <v>1.4465999999999999E-3</v>
      </c>
      <c r="DU13" s="1">
        <v>0.25342959999999998</v>
      </c>
      <c r="DV13" s="1">
        <v>0.19685749999999999</v>
      </c>
      <c r="DW13" s="1">
        <v>0.2080456</v>
      </c>
      <c r="DX13" s="1">
        <v>0.21792800000000001</v>
      </c>
      <c r="DY13" s="1">
        <v>0.25070930000000002</v>
      </c>
      <c r="EA13">
        <f t="shared" si="29"/>
        <v>0.25562000000000001</v>
      </c>
      <c r="EB13">
        <f t="shared" si="30"/>
        <v>0.38983620000000002</v>
      </c>
      <c r="EC13">
        <f t="shared" si="31"/>
        <v>0.22563449999999999</v>
      </c>
      <c r="ED13">
        <f t="shared" si="13"/>
        <v>2.8742625589118789E-2</v>
      </c>
      <c r="EE13">
        <f t="shared" si="32"/>
        <v>4.8001200000000022E-2</v>
      </c>
      <c r="EG13" s="1">
        <v>0.25562000000000001</v>
      </c>
      <c r="EH13" s="1">
        <v>0.2709358</v>
      </c>
      <c r="EI13" s="1">
        <v>0.341835</v>
      </c>
      <c r="EJ13" s="1">
        <v>0.21658169999999999</v>
      </c>
      <c r="EK13" s="1">
        <v>0.2234332</v>
      </c>
      <c r="EL13" s="1">
        <v>3026.5120000000002</v>
      </c>
      <c r="EM13" s="1">
        <v>3287.5329999999999</v>
      </c>
      <c r="EN13" s="1">
        <v>3789.3739999999998</v>
      </c>
      <c r="EO13" s="1">
        <v>2722.9</v>
      </c>
      <c r="EP13" s="1">
        <v>2430.0030000000002</v>
      </c>
    </row>
    <row r="14" spans="1:146" x14ac:dyDescent="0.25">
      <c r="A14">
        <v>2030</v>
      </c>
      <c r="B14" s="1">
        <v>37375</v>
      </c>
      <c r="C14" s="1">
        <v>51330</v>
      </c>
      <c r="D14" s="1">
        <v>38240</v>
      </c>
      <c r="E14" s="1">
        <v>16825</v>
      </c>
      <c r="G14">
        <f>'care receipt'!$N$5*'care provision'!B14/1000</f>
        <v>2470.1389038527686</v>
      </c>
      <c r="H14">
        <f>'care receipt'!$N$5*'care provision'!C14/1000</f>
        <v>3392.4342457461571</v>
      </c>
      <c r="I14">
        <f>'care receipt'!$N$5*'care provision'!D14/1000</f>
        <v>2527.3073360088265</v>
      </c>
      <c r="J14">
        <f>'care receipt'!$N$5*'care provision'!E14/1000</f>
        <v>1111.9755734400758</v>
      </c>
      <c r="K14">
        <f t="shared" si="14"/>
        <v>9501.8560590478264</v>
      </c>
      <c r="L14">
        <f>K14/'care receipt'!BR14</f>
        <v>1.8166999418736887</v>
      </c>
      <c r="N14" s="1">
        <v>13360</v>
      </c>
      <c r="O14" s="1">
        <v>7465</v>
      </c>
      <c r="P14" s="1">
        <v>6941</v>
      </c>
      <c r="Q14" s="1">
        <v>3309</v>
      </c>
      <c r="R14" s="1">
        <v>6490</v>
      </c>
      <c r="S14" s="1">
        <v>18.18327</v>
      </c>
      <c r="U14">
        <f>'care receipt'!$N$5*'care provision'!N14/1000</f>
        <v>882.97139145078245</v>
      </c>
      <c r="V14">
        <f>'care receipt'!$N$5*'care provision'!O14/1000</f>
        <v>493.36687404042596</v>
      </c>
      <c r="W14">
        <f>'care receipt'!$N$5*'care provision'!P14/1000</f>
        <v>458.73536138172761</v>
      </c>
      <c r="X14">
        <f>'care receipt'!$N$5*'care provision'!Q14/1000</f>
        <v>218.69403699929933</v>
      </c>
      <c r="Y14">
        <f>'care receipt'!$N$5*'care provision'!R14/1000</f>
        <v>428.92846785296246</v>
      </c>
      <c r="Z14">
        <f t="shared" si="15"/>
        <v>18.18327</v>
      </c>
      <c r="AB14" s="1">
        <v>21723</v>
      </c>
      <c r="AC14" s="1">
        <v>10354</v>
      </c>
      <c r="AD14" s="1">
        <v>8531</v>
      </c>
      <c r="AE14" s="1">
        <v>3758</v>
      </c>
      <c r="AF14" s="1">
        <v>7219</v>
      </c>
      <c r="AG14" s="1">
        <v>15.431850000000001</v>
      </c>
      <c r="AI14">
        <f>'care receipt'!$N$5*'care provision'!AB14/1000</f>
        <v>1435.6876898566875</v>
      </c>
      <c r="AJ14">
        <f>'care receipt'!$N$5*'care provision'!AC14/1000</f>
        <v>684.30282837435641</v>
      </c>
      <c r="AK14">
        <f>'care receipt'!$N$5*'care provision'!AD14/1000</f>
        <v>563.81953147205274</v>
      </c>
      <c r="AL14">
        <f>'care receipt'!$N$5*'care provision'!AE14/1000</f>
        <v>248.36874918203895</v>
      </c>
      <c r="AM14">
        <f>'care receipt'!$N$5*'care provision'!AF14/1000</f>
        <v>477.1085684792813</v>
      </c>
      <c r="AN14">
        <f t="shared" si="16"/>
        <v>15.431850000000001</v>
      </c>
      <c r="AP14" s="1">
        <v>14704</v>
      </c>
      <c r="AQ14" s="1">
        <v>7643</v>
      </c>
      <c r="AR14" s="1">
        <v>7067</v>
      </c>
      <c r="AS14" s="1">
        <v>3094</v>
      </c>
      <c r="AT14" s="1">
        <v>5935</v>
      </c>
      <c r="AU14" s="1">
        <v>16.56513</v>
      </c>
      <c r="AW14">
        <f>'care receipt'!$N$5*'care provision'!AP14/1000</f>
        <v>971.79725597996287</v>
      </c>
      <c r="AX14">
        <f>'care receipt'!$N$5*'care provision'!AQ14/1000</f>
        <v>505.13101383670136</v>
      </c>
      <c r="AY14">
        <f>'care receipt'!$N$5*'care provision'!AR14/1000</f>
        <v>467.06278618133825</v>
      </c>
      <c r="AZ14">
        <f>'care receipt'!$N$5*'care provision'!AS14/1000</f>
        <v>204.48454230155093</v>
      </c>
      <c r="BA14">
        <f>'care receipt'!$N$5*'care provision'!AT14/1000</f>
        <v>392.24814433086777</v>
      </c>
      <c r="BB14">
        <f t="shared" si="17"/>
        <v>16.56513</v>
      </c>
      <c r="BD14" s="1">
        <v>5916</v>
      </c>
      <c r="BE14" s="1">
        <v>3550</v>
      </c>
      <c r="BF14" s="1">
        <v>3319</v>
      </c>
      <c r="BG14" s="1">
        <v>1429</v>
      </c>
      <c r="BH14" s="1">
        <v>2715</v>
      </c>
      <c r="BI14" s="1">
        <v>17.19509</v>
      </c>
      <c r="BK14">
        <f>'care receipt'!$N$5*'care provision'!BD14/1000</f>
        <v>390.99242154362491</v>
      </c>
      <c r="BL14">
        <f>'care receipt'!$N$5*'care provision'!BE14/1000</f>
        <v>234.62188919538005</v>
      </c>
      <c r="BM14">
        <f>'care receipt'!$N$5*'care provision'!BF14/1000</f>
        <v>219.35494372942713</v>
      </c>
      <c r="BN14">
        <f>'care receipt'!$N$5*'care provision'!BG14/1000</f>
        <v>94.443571735267071</v>
      </c>
      <c r="BO14">
        <f>'care receipt'!$N$5*'care provision'!BH14/1000</f>
        <v>179.43617722970615</v>
      </c>
      <c r="BP14">
        <f t="shared" si="18"/>
        <v>17.19509</v>
      </c>
      <c r="BR14">
        <f t="shared" si="19"/>
        <v>3681.4487588310576</v>
      </c>
      <c r="BS14">
        <f t="shared" si="20"/>
        <v>1917.4226054468636</v>
      </c>
      <c r="BT14">
        <f t="shared" si="21"/>
        <v>1708.9726227645458</v>
      </c>
      <c r="BU14">
        <f t="shared" si="22"/>
        <v>765.9909002181563</v>
      </c>
      <c r="BV14">
        <f t="shared" si="23"/>
        <v>1477.7213578928177</v>
      </c>
      <c r="BW14">
        <f t="shared" si="24"/>
        <v>16.654896968769563</v>
      </c>
      <c r="BY14">
        <f t="shared" si="0"/>
        <v>2343.6111084630106</v>
      </c>
      <c r="BZ14">
        <f t="shared" si="1"/>
        <v>2731.6283822369023</v>
      </c>
      <c r="CA14">
        <f t="shared" si="2"/>
        <v>2184.4650017193994</v>
      </c>
      <c r="CB14">
        <f t="shared" si="3"/>
        <v>997.68142186409011</v>
      </c>
      <c r="CC14">
        <f t="shared" si="25"/>
        <v>8257.3859142834026</v>
      </c>
      <c r="CD14">
        <f t="shared" si="26"/>
        <v>0.61463028897812566</v>
      </c>
      <c r="CE14">
        <f>CC14/'care receipt'!CC14</f>
        <v>1.4737286819233986</v>
      </c>
      <c r="CG14">
        <f>G14*Z14*365.25/7*'care receipt'!$CL14/10^6</f>
        <v>31.069991092518901</v>
      </c>
      <c r="CH14">
        <f>H14*AN14*365.25/7*'care receipt'!$CL14/10^6</f>
        <v>36.214058380971309</v>
      </c>
      <c r="CI14">
        <f>I14*BB14*365.25/7*'care receipt'!$CL14/10^6</f>
        <v>28.96014099790321</v>
      </c>
      <c r="CJ14">
        <f>J14*BP14*365.25/7*'care receipt'!$CL14/10^6</f>
        <v>13.226577045377628</v>
      </c>
      <c r="CK14">
        <f t="shared" si="27"/>
        <v>109.47076751677105</v>
      </c>
      <c r="CM14" s="1">
        <v>17638</v>
      </c>
      <c r="CN14" s="1">
        <v>22254</v>
      </c>
      <c r="CO14" s="1">
        <v>595</v>
      </c>
      <c r="CP14" s="1">
        <v>4</v>
      </c>
      <c r="CR14">
        <f>'care receipt'!$N$5*'care provision'!CM14/1000</f>
        <v>1165.7072905994687</v>
      </c>
      <c r="CS14">
        <f>'care receipt'!$N$5*'care provision'!CN14/1000</f>
        <v>1470.7818372264753</v>
      </c>
      <c r="CT14">
        <f>'care receipt'!$N$5*'care provision'!CO14/1000</f>
        <v>39.323950442605948</v>
      </c>
      <c r="CU14">
        <f>'care receipt'!$N$5*'care provision'!CP14/1000</f>
        <v>0.26436269205113244</v>
      </c>
      <c r="CW14">
        <f t="shared" si="4"/>
        <v>2030</v>
      </c>
      <c r="CX14">
        <f t="shared" si="5"/>
        <v>0.47191973244147167</v>
      </c>
      <c r="CY14">
        <f t="shared" si="6"/>
        <v>0.43354763296317944</v>
      </c>
      <c r="CZ14">
        <f t="shared" si="7"/>
        <v>1.555962343096234E-2</v>
      </c>
      <c r="DA14">
        <f t="shared" si="8"/>
        <v>2.3774145616641904E-4</v>
      </c>
      <c r="DC14" s="1">
        <v>532.43439999999998</v>
      </c>
      <c r="DD14" s="1">
        <v>581.202</v>
      </c>
      <c r="DE14" s="1">
        <v>530.7165</v>
      </c>
      <c r="DF14" s="1">
        <v>239.68020000000001</v>
      </c>
      <c r="DH14">
        <f t="shared" si="9"/>
        <v>7.4479519421514455</v>
      </c>
      <c r="DI14">
        <f t="shared" si="10"/>
        <v>10.257856144316424</v>
      </c>
      <c r="DJ14">
        <f t="shared" si="11"/>
        <v>0.25043843214087935</v>
      </c>
      <c r="DK14">
        <f t="shared" si="12"/>
        <v>7.6035003484024605E-4</v>
      </c>
      <c r="DL14">
        <f>SUM(DH14:DK14)/'care receipt'!DS14</f>
        <v>0.27105723858619735</v>
      </c>
      <c r="DM14">
        <f t="shared" si="28"/>
        <v>17.957006868643589</v>
      </c>
      <c r="DO14" s="1">
        <v>0.25756220000000002</v>
      </c>
      <c r="DP14" s="1">
        <v>0.21441679999999999</v>
      </c>
      <c r="DQ14" s="1">
        <v>0.40054489999999998</v>
      </c>
      <c r="DR14" s="1">
        <v>0.2262334</v>
      </c>
      <c r="DS14" s="1">
        <v>4.1273700000000003E-2</v>
      </c>
      <c r="DT14" s="1">
        <v>1.7845000000000001E-3</v>
      </c>
      <c r="DU14" s="1">
        <v>0.25522400000000001</v>
      </c>
      <c r="DV14" s="1">
        <v>0.20432610000000001</v>
      </c>
      <c r="DW14" s="1">
        <v>0.2105496</v>
      </c>
      <c r="DX14" s="1">
        <v>0.22089549999999999</v>
      </c>
      <c r="DY14" s="1">
        <v>0.25300600000000001</v>
      </c>
      <c r="EA14">
        <f t="shared" si="29"/>
        <v>0.25756220000000002</v>
      </c>
      <c r="EB14">
        <f t="shared" si="30"/>
        <v>0.40054489999999998</v>
      </c>
      <c r="EC14">
        <f t="shared" si="31"/>
        <v>0.2262334</v>
      </c>
      <c r="ED14">
        <f t="shared" si="13"/>
        <v>2.9207854363025521E-2</v>
      </c>
      <c r="EE14">
        <f t="shared" si="32"/>
        <v>5.1328800000000008E-2</v>
      </c>
      <c r="EG14" s="1">
        <v>0.25756220000000002</v>
      </c>
      <c r="EH14" s="1">
        <v>0.27364110000000003</v>
      </c>
      <c r="EI14" s="1">
        <v>0.34921609999999997</v>
      </c>
      <c r="EJ14" s="1">
        <v>0.2162664</v>
      </c>
      <c r="EK14" s="1">
        <v>0.22446240000000001</v>
      </c>
      <c r="EL14" s="1">
        <v>3087.73</v>
      </c>
      <c r="EM14" s="1">
        <v>3361.1190000000001</v>
      </c>
      <c r="EN14" s="1">
        <v>3869.74</v>
      </c>
      <c r="EO14" s="1">
        <v>2786.8989999999999</v>
      </c>
      <c r="EP14" s="1">
        <v>2510.79</v>
      </c>
    </row>
    <row r="15" spans="1:146" x14ac:dyDescent="0.25">
      <c r="A15">
        <v>2031</v>
      </c>
      <c r="B15" s="1">
        <v>37582</v>
      </c>
      <c r="C15" s="1">
        <v>51667</v>
      </c>
      <c r="D15" s="1">
        <v>39020</v>
      </c>
      <c r="E15" s="1">
        <v>17316</v>
      </c>
      <c r="G15">
        <f>'care receipt'!$N$5*'care provision'!B15/1000</f>
        <v>2483.8196731664152</v>
      </c>
      <c r="H15">
        <f>'care receipt'!$N$5*'care provision'!C15/1000</f>
        <v>3414.706802551465</v>
      </c>
      <c r="I15">
        <f>'care receipt'!$N$5*'care provision'!D15/1000</f>
        <v>2578.8580609587971</v>
      </c>
      <c r="J15">
        <f>'care receipt'!$N$5*'care provision'!E15/1000</f>
        <v>1144.4260938893524</v>
      </c>
      <c r="K15">
        <f t="shared" si="14"/>
        <v>9621.8106305660294</v>
      </c>
      <c r="L15">
        <f>K15/'care receipt'!BR15</f>
        <v>1.800368519984171</v>
      </c>
      <c r="N15" s="1">
        <v>13201</v>
      </c>
      <c r="O15" s="1">
        <v>7771</v>
      </c>
      <c r="P15" s="1">
        <v>7093</v>
      </c>
      <c r="Q15" s="1">
        <v>3149</v>
      </c>
      <c r="R15" s="1">
        <v>6567</v>
      </c>
      <c r="S15" s="1">
        <v>18.18572</v>
      </c>
      <c r="U15">
        <f>'care receipt'!$N$5*'care provision'!N15/1000</f>
        <v>872.46297444174991</v>
      </c>
      <c r="V15">
        <f>'care receipt'!$N$5*'care provision'!O15/1000</f>
        <v>513.59061998233756</v>
      </c>
      <c r="W15">
        <f>'care receipt'!$N$5*'care provision'!P15/1000</f>
        <v>468.78114367967066</v>
      </c>
      <c r="X15">
        <f>'care receipt'!$N$5*'care provision'!Q15/1000</f>
        <v>208.11952931725403</v>
      </c>
      <c r="Y15">
        <f>'care receipt'!$N$5*'care provision'!R15/1000</f>
        <v>434.0174496749467</v>
      </c>
      <c r="Z15">
        <f t="shared" si="15"/>
        <v>18.18572</v>
      </c>
      <c r="AB15" s="1">
        <v>21957</v>
      </c>
      <c r="AC15" s="1">
        <v>10291</v>
      </c>
      <c r="AD15" s="1">
        <v>8732</v>
      </c>
      <c r="AE15" s="1">
        <v>3753</v>
      </c>
      <c r="AF15" s="1">
        <v>7189</v>
      </c>
      <c r="AG15" s="1">
        <v>15.33639</v>
      </c>
      <c r="AI15">
        <f>'care receipt'!$N$5*'care provision'!AB15/1000</f>
        <v>1451.1529073416789</v>
      </c>
      <c r="AJ15">
        <f>'care receipt'!$N$5*'care provision'!AC15/1000</f>
        <v>680.13911597455103</v>
      </c>
      <c r="AK15">
        <f>'care receipt'!$N$5*'care provision'!AD15/1000</f>
        <v>577.10375674762213</v>
      </c>
      <c r="AL15">
        <f>'care receipt'!$N$5*'care provision'!AE15/1000</f>
        <v>248.03829581697502</v>
      </c>
      <c r="AM15">
        <f>'care receipt'!$N$5*'care provision'!AF15/1000</f>
        <v>475.12584828889783</v>
      </c>
      <c r="AN15">
        <f t="shared" si="16"/>
        <v>15.33639</v>
      </c>
      <c r="AP15" s="1">
        <v>14927</v>
      </c>
      <c r="AQ15" s="1">
        <v>8220</v>
      </c>
      <c r="AR15" s="1">
        <v>7063</v>
      </c>
      <c r="AS15" s="1">
        <v>3112</v>
      </c>
      <c r="AT15" s="1">
        <v>5876</v>
      </c>
      <c r="AU15" s="1">
        <v>16.092610000000001</v>
      </c>
      <c r="AW15">
        <f>'care receipt'!$N$5*'care provision'!AP15/1000</f>
        <v>986.53547606181348</v>
      </c>
      <c r="AX15">
        <f>'care receipt'!$N$5*'care provision'!AQ15/1000</f>
        <v>543.26533216507721</v>
      </c>
      <c r="AY15">
        <f>'care receipt'!$N$5*'care provision'!AR15/1000</f>
        <v>466.79842348928713</v>
      </c>
      <c r="AZ15">
        <f>'care receipt'!$N$5*'care provision'!AS15/1000</f>
        <v>205.67417441578104</v>
      </c>
      <c r="BA15">
        <f>'care receipt'!$N$5*'care provision'!AT15/1000</f>
        <v>388.34879462311358</v>
      </c>
      <c r="BB15">
        <f t="shared" si="17"/>
        <v>16.092610000000001</v>
      </c>
      <c r="BD15" s="1">
        <v>6134</v>
      </c>
      <c r="BE15" s="1">
        <v>3590</v>
      </c>
      <c r="BF15" s="1">
        <v>3367</v>
      </c>
      <c r="BG15" s="1">
        <v>1519</v>
      </c>
      <c r="BH15" s="1">
        <v>2796</v>
      </c>
      <c r="BI15" s="1">
        <v>17.073340000000002</v>
      </c>
      <c r="BK15">
        <f>'care receipt'!$N$5*'care provision'!BD15/1000</f>
        <v>405.4001882604116</v>
      </c>
      <c r="BL15">
        <f>'care receipt'!$N$5*'care provision'!BE15/1000</f>
        <v>237.26551611589136</v>
      </c>
      <c r="BM15">
        <f>'care receipt'!$N$5*'care provision'!BF15/1000</f>
        <v>222.52729603404075</v>
      </c>
      <c r="BN15">
        <f>'care receipt'!$N$5*'care provision'!BG15/1000</f>
        <v>100.39173230641754</v>
      </c>
      <c r="BO15">
        <f>'care receipt'!$N$5*'care provision'!BH15/1000</f>
        <v>184.78952174374157</v>
      </c>
      <c r="BP15">
        <f t="shared" si="18"/>
        <v>17.073340000000002</v>
      </c>
      <c r="BR15">
        <f t="shared" si="19"/>
        <v>3715.5515461056539</v>
      </c>
      <c r="BS15">
        <f t="shared" si="20"/>
        <v>1974.2605842378571</v>
      </c>
      <c r="BT15">
        <f t="shared" si="21"/>
        <v>1735.2106199506206</v>
      </c>
      <c r="BU15">
        <f t="shared" si="22"/>
        <v>762.22373185642755</v>
      </c>
      <c r="BV15">
        <f t="shared" si="23"/>
        <v>1482.2816143306998</v>
      </c>
      <c r="BW15">
        <f t="shared" si="24"/>
        <v>16.481207465123468</v>
      </c>
      <c r="BY15">
        <f t="shared" si="0"/>
        <v>2356.9086337458129</v>
      </c>
      <c r="BZ15">
        <f t="shared" si="1"/>
        <v>2732.5539697946315</v>
      </c>
      <c r="CA15">
        <f t="shared" si="2"/>
        <v>2165.4397788126762</v>
      </c>
      <c r="CB15">
        <f t="shared" si="3"/>
        <v>1019.5262804406897</v>
      </c>
      <c r="CC15">
        <f t="shared" si="25"/>
        <v>8274.4286627938109</v>
      </c>
      <c r="CD15">
        <f t="shared" si="26"/>
        <v>0.61508326567915783</v>
      </c>
      <c r="CE15">
        <f>CC15/'care receipt'!CC15</f>
        <v>1.4784631084711573</v>
      </c>
      <c r="CG15">
        <f>G15*Z15*365.25/7*'care receipt'!$CL15/10^6</f>
        <v>31.730794061755876</v>
      </c>
      <c r="CH15">
        <f>H15*AN15*365.25/7*'care receipt'!$CL15/10^6</f>
        <v>36.788064686404809</v>
      </c>
      <c r="CI15">
        <f>I15*BB15*365.25/7*'care receipt'!$CL15/10^6</f>
        <v>29.153070547939436</v>
      </c>
      <c r="CJ15">
        <f>J15*BP15*365.25/7*'care receipt'!$CL15/10^6</f>
        <v>13.725766871920419</v>
      </c>
      <c r="CK15">
        <f t="shared" si="27"/>
        <v>111.39769616802053</v>
      </c>
      <c r="CM15" s="1">
        <v>17696</v>
      </c>
      <c r="CN15" s="1">
        <v>22327</v>
      </c>
      <c r="CO15" s="1">
        <v>606</v>
      </c>
      <c r="CP15" s="1">
        <v>7</v>
      </c>
      <c r="CR15">
        <f>'care receipt'!$N$5*'care provision'!CM15/1000</f>
        <v>1169.54054963421</v>
      </c>
      <c r="CS15">
        <f>'care receipt'!$N$5*'care provision'!CN15/1000</f>
        <v>1475.6064563564084</v>
      </c>
      <c r="CT15">
        <f>'care receipt'!$N$5*'care provision'!CO15/1000</f>
        <v>40.050947845746563</v>
      </c>
      <c r="CU15">
        <f>'care receipt'!$N$5*'care provision'!CP15/1000</f>
        <v>0.46263471108948179</v>
      </c>
      <c r="CW15">
        <f t="shared" si="4"/>
        <v>2031</v>
      </c>
      <c r="CX15">
        <f t="shared" si="5"/>
        <v>0.47086371135117872</v>
      </c>
      <c r="CY15">
        <f t="shared" si="6"/>
        <v>0.43213269591809084</v>
      </c>
      <c r="CZ15">
        <f t="shared" si="7"/>
        <v>1.5530497180932855E-2</v>
      </c>
      <c r="DA15">
        <f t="shared" si="8"/>
        <v>4.0425040425040424E-4</v>
      </c>
      <c r="DC15" s="1">
        <v>524.46510000000001</v>
      </c>
      <c r="DD15" s="1">
        <v>575.59770000000003</v>
      </c>
      <c r="DE15" s="1">
        <v>532.30330000000004</v>
      </c>
      <c r="DF15" s="1">
        <v>421.24880000000002</v>
      </c>
      <c r="DH15">
        <f t="shared" si="9"/>
        <v>7.3605984158155326</v>
      </c>
      <c r="DI15">
        <f t="shared" si="10"/>
        <v>10.192268188606789</v>
      </c>
      <c r="DJ15">
        <f t="shared" si="11"/>
        <v>0.25583102047702549</v>
      </c>
      <c r="DK15">
        <f t="shared" si="12"/>
        <v>2.3386118026174907E-3</v>
      </c>
      <c r="DL15">
        <f>SUM(DH15:DK15)/'care receipt'!DS15</f>
        <v>0.26573617917454717</v>
      </c>
      <c r="DM15">
        <f t="shared" si="28"/>
        <v>17.811036236701963</v>
      </c>
      <c r="DO15" s="1">
        <v>0.26341160000000002</v>
      </c>
      <c r="DP15" s="1">
        <v>0.2177693</v>
      </c>
      <c r="DQ15" s="1">
        <v>0.41133120000000001</v>
      </c>
      <c r="DR15" s="1">
        <v>0.2285317</v>
      </c>
      <c r="DS15" s="1">
        <v>4.1523699999999997E-2</v>
      </c>
      <c r="DT15" s="1">
        <v>1.2669999999999999E-3</v>
      </c>
      <c r="DU15" s="1">
        <v>0.26136730000000002</v>
      </c>
      <c r="DV15" s="1">
        <v>0.2061788</v>
      </c>
      <c r="DW15" s="1">
        <v>0.21899270000000001</v>
      </c>
      <c r="DX15" s="1">
        <v>0.22171299999999999</v>
      </c>
      <c r="DY15" s="1">
        <v>0.25256960000000001</v>
      </c>
      <c r="EA15">
        <f t="shared" si="29"/>
        <v>0.26341160000000002</v>
      </c>
      <c r="EB15">
        <f t="shared" si="30"/>
        <v>0.41133120000000001</v>
      </c>
      <c r="EC15">
        <f t="shared" si="31"/>
        <v>0.2285317</v>
      </c>
      <c r="ED15">
        <f t="shared" si="13"/>
        <v>2.9149995491337687E-2</v>
      </c>
      <c r="EE15">
        <f t="shared" si="32"/>
        <v>5.7690999999999992E-2</v>
      </c>
      <c r="EG15" s="1">
        <v>0.26341160000000002</v>
      </c>
      <c r="EH15" s="1">
        <v>0.27800469999999999</v>
      </c>
      <c r="EI15" s="1">
        <v>0.35364020000000002</v>
      </c>
      <c r="EJ15" s="1">
        <v>0.22026589999999999</v>
      </c>
      <c r="EK15" s="1">
        <v>0.21326400000000001</v>
      </c>
      <c r="EL15" s="1">
        <v>3117.7779999999998</v>
      </c>
      <c r="EM15" s="1">
        <v>3396.598</v>
      </c>
      <c r="EN15" s="1">
        <v>3868.2939999999999</v>
      </c>
      <c r="EO15" s="1">
        <v>2797.317</v>
      </c>
      <c r="EP15" s="1">
        <v>2552.415</v>
      </c>
    </row>
    <row r="16" spans="1:146" x14ac:dyDescent="0.25">
      <c r="A16">
        <v>2032</v>
      </c>
      <c r="B16" s="1">
        <v>37566</v>
      </c>
      <c r="C16" s="1">
        <v>51686</v>
      </c>
      <c r="D16" s="1">
        <v>39766</v>
      </c>
      <c r="E16" s="1">
        <v>17729</v>
      </c>
      <c r="G16">
        <f>'care receipt'!$N$5*'care provision'!B16/1000</f>
        <v>2482.7622223982103</v>
      </c>
      <c r="H16">
        <f>'care receipt'!$N$5*'care provision'!C16/1000</f>
        <v>3415.962525338708</v>
      </c>
      <c r="I16">
        <f>'care receipt'!$N$5*'care provision'!D16/1000</f>
        <v>2628.1617030263333</v>
      </c>
      <c r="J16">
        <f>'care receipt'!$N$5*'care provision'!E16/1000</f>
        <v>1171.7215418436317</v>
      </c>
      <c r="K16">
        <f t="shared" si="14"/>
        <v>9698.6079926068833</v>
      </c>
      <c r="L16">
        <f>K16/'care receipt'!BR16</f>
        <v>1.781926584338154</v>
      </c>
      <c r="N16" s="1">
        <v>13441</v>
      </c>
      <c r="O16" s="1">
        <v>7751</v>
      </c>
      <c r="P16" s="1">
        <v>6963</v>
      </c>
      <c r="Q16" s="1">
        <v>3176</v>
      </c>
      <c r="R16" s="1">
        <v>6440</v>
      </c>
      <c r="S16" s="1">
        <v>17.967690000000001</v>
      </c>
      <c r="U16">
        <f>'care receipt'!$N$5*'care provision'!N16/1000</f>
        <v>888.32473596481782</v>
      </c>
      <c r="V16">
        <f>'care receipt'!$N$5*'care provision'!O16/1000</f>
        <v>512.26880652208195</v>
      </c>
      <c r="W16">
        <f>'care receipt'!$N$5*'care provision'!P16/1000</f>
        <v>460.18935618800879</v>
      </c>
      <c r="X16">
        <f>'care receipt'!$N$5*'care provision'!Q16/1000</f>
        <v>209.90397748859917</v>
      </c>
      <c r="Y16">
        <f>'care receipt'!$N$5*'care provision'!R16/1000</f>
        <v>425.62393420232326</v>
      </c>
      <c r="Z16">
        <f t="shared" si="15"/>
        <v>17.967690000000001</v>
      </c>
      <c r="AB16" s="1">
        <v>21949</v>
      </c>
      <c r="AC16" s="1">
        <v>10114</v>
      </c>
      <c r="AD16" s="1">
        <v>8769</v>
      </c>
      <c r="AE16" s="1">
        <v>3792</v>
      </c>
      <c r="AF16" s="1">
        <v>7322</v>
      </c>
      <c r="AG16" s="1">
        <v>15.55433</v>
      </c>
      <c r="AI16">
        <f>'care receipt'!$N$5*'care provision'!AB16/1000</f>
        <v>1450.6241819575766</v>
      </c>
      <c r="AJ16">
        <f>'care receipt'!$N$5*'care provision'!AC16/1000</f>
        <v>668.44106685128838</v>
      </c>
      <c r="AK16">
        <f>'care receipt'!$N$5*'care provision'!AD16/1000</f>
        <v>579.54911164909504</v>
      </c>
      <c r="AL16">
        <f>'care receipt'!$N$5*'care provision'!AE16/1000</f>
        <v>250.61583206447355</v>
      </c>
      <c r="AM16">
        <f>'care receipt'!$N$5*'care provision'!AF16/1000</f>
        <v>483.91590779959796</v>
      </c>
      <c r="AN16">
        <f t="shared" si="16"/>
        <v>15.55433</v>
      </c>
      <c r="AP16" s="1">
        <v>15216</v>
      </c>
      <c r="AQ16" s="1">
        <v>8029</v>
      </c>
      <c r="AR16" s="1">
        <v>7226</v>
      </c>
      <c r="AS16" s="1">
        <v>3318</v>
      </c>
      <c r="AT16" s="1">
        <v>6199</v>
      </c>
      <c r="AU16" s="1">
        <v>16.569189999999999</v>
      </c>
      <c r="AW16">
        <f>'care receipt'!$N$5*'care provision'!AP16/1000</f>
        <v>1005.6356805625078</v>
      </c>
      <c r="AX16">
        <f>'care receipt'!$N$5*'care provision'!AQ16/1000</f>
        <v>530.64201361963558</v>
      </c>
      <c r="AY16">
        <f>'care receipt'!$N$5*'care provision'!AR16/1000</f>
        <v>477.57120319037074</v>
      </c>
      <c r="AZ16">
        <f>'care receipt'!$N$5*'care provision'!AS16/1000</f>
        <v>219.28885305641438</v>
      </c>
      <c r="BA16">
        <f>'care receipt'!$N$5*'care provision'!AT16/1000</f>
        <v>409.69608200624253</v>
      </c>
      <c r="BB16">
        <f t="shared" si="17"/>
        <v>16.569189999999999</v>
      </c>
      <c r="BD16" s="1">
        <v>6237</v>
      </c>
      <c r="BE16" s="1">
        <v>3731</v>
      </c>
      <c r="BF16" s="1">
        <v>3522</v>
      </c>
      <c r="BG16" s="1">
        <v>1573</v>
      </c>
      <c r="BH16" s="1">
        <v>2753</v>
      </c>
      <c r="BI16" s="1">
        <v>16.80189</v>
      </c>
      <c r="BK16">
        <f>'care receipt'!$N$5*'care provision'!BD16/1000</f>
        <v>412.20752758072831</v>
      </c>
      <c r="BL16">
        <f>'care receipt'!$N$5*'care provision'!BE16/1000</f>
        <v>246.58430101069379</v>
      </c>
      <c r="BM16">
        <f>'care receipt'!$N$5*'care provision'!BF16/1000</f>
        <v>232.77135035102211</v>
      </c>
      <c r="BN16">
        <f>'care receipt'!$N$5*'care provision'!BG16/1000</f>
        <v>103.96062864910783</v>
      </c>
      <c r="BO16">
        <f>'care receipt'!$N$5*'care provision'!BH16/1000</f>
        <v>181.94762280419192</v>
      </c>
      <c r="BP16">
        <f t="shared" si="18"/>
        <v>16.80189</v>
      </c>
      <c r="BR16">
        <f t="shared" si="19"/>
        <v>3756.7921260656303</v>
      </c>
      <c r="BS16">
        <f t="shared" si="20"/>
        <v>1957.9361880036995</v>
      </c>
      <c r="BT16">
        <f t="shared" si="21"/>
        <v>1750.0810213784966</v>
      </c>
      <c r="BU16">
        <f t="shared" si="22"/>
        <v>783.76929125859488</v>
      </c>
      <c r="BV16">
        <f t="shared" si="23"/>
        <v>1501.1835468123556</v>
      </c>
      <c r="BW16">
        <f t="shared" si="24"/>
        <v>16.597862036498192</v>
      </c>
      <c r="BY16">
        <f t="shared" si="0"/>
        <v>2327.6600841917293</v>
      </c>
      <c r="BZ16">
        <f t="shared" si="1"/>
        <v>2772.4044733230048</v>
      </c>
      <c r="CA16">
        <f t="shared" si="2"/>
        <v>2272.1947142332792</v>
      </c>
      <c r="CB16">
        <f t="shared" si="3"/>
        <v>1027.2466558292804</v>
      </c>
      <c r="CC16">
        <f t="shared" si="25"/>
        <v>8399.5059275772928</v>
      </c>
      <c r="CD16">
        <f t="shared" si="26"/>
        <v>0.60718625613087318</v>
      </c>
      <c r="CE16">
        <f>CC16/'care receipt'!CC16</f>
        <v>1.4547104396803132</v>
      </c>
      <c r="CG16">
        <f>G16*Z16*365.25/7*'care receipt'!$CL16/10^6</f>
        <v>31.838659327523825</v>
      </c>
      <c r="CH16">
        <f>H16*AN16*365.25/7*'care receipt'!$CL16/10^6</f>
        <v>37.922049763071634</v>
      </c>
      <c r="CI16">
        <f>I16*BB16*365.25/7*'care receipt'!$CL16/10^6</f>
        <v>31.079981962828032</v>
      </c>
      <c r="CJ16">
        <f>J16*BP16*365.25/7*'care receipt'!$CL16/10^6</f>
        <v>14.051087846722112</v>
      </c>
      <c r="CK16">
        <f t="shared" si="27"/>
        <v>114.8917789001456</v>
      </c>
      <c r="CM16" s="1">
        <v>17721</v>
      </c>
      <c r="CN16" s="1">
        <v>22125</v>
      </c>
      <c r="CO16" s="1">
        <v>599</v>
      </c>
      <c r="CP16" s="1">
        <v>7</v>
      </c>
      <c r="CR16">
        <f>'care receipt'!$N$5*'care provision'!CM16/1000</f>
        <v>1171.1928164595295</v>
      </c>
      <c r="CS16">
        <f>'care receipt'!$N$5*'care provision'!CN16/1000</f>
        <v>1462.2561404078263</v>
      </c>
      <c r="CT16">
        <f>'care receipt'!$N$5*'care provision'!CO16/1000</f>
        <v>39.588313134657085</v>
      </c>
      <c r="CU16">
        <f>'care receipt'!$N$5*'care provision'!CP16/1000</f>
        <v>0.46263471108948179</v>
      </c>
      <c r="CW16">
        <f t="shared" si="4"/>
        <v>2032</v>
      </c>
      <c r="CX16">
        <f t="shared" si="5"/>
        <v>0.47172975563009106</v>
      </c>
      <c r="CY16">
        <f t="shared" si="6"/>
        <v>0.42806562705568235</v>
      </c>
      <c r="CZ16">
        <f t="shared" si="7"/>
        <v>1.506311924759845E-2</v>
      </c>
      <c r="DA16">
        <f t="shared" si="8"/>
        <v>3.9483332393253995E-4</v>
      </c>
      <c r="DC16" s="1">
        <v>524.346</v>
      </c>
      <c r="DD16" s="1">
        <v>571.91020000000003</v>
      </c>
      <c r="DE16" s="1">
        <v>554.25469999999996</v>
      </c>
      <c r="DF16" s="1">
        <v>275.64260000000002</v>
      </c>
      <c r="DH16">
        <f t="shared" si="9"/>
        <v>7.3693232224714604</v>
      </c>
      <c r="DI16">
        <f t="shared" si="10"/>
        <v>10.035350420542416</v>
      </c>
      <c r="DJ16">
        <f t="shared" si="11"/>
        <v>0.26330410343946503</v>
      </c>
      <c r="DK16">
        <f t="shared" si="12"/>
        <v>1.5302620153794433E-3</v>
      </c>
      <c r="DL16">
        <f>SUM(DH16:DK16)/'care receipt'!DS16</f>
        <v>0.25166268608182862</v>
      </c>
      <c r="DM16">
        <f t="shared" si="28"/>
        <v>17.669508008468721</v>
      </c>
      <c r="DO16" s="1">
        <v>0.26477729999999999</v>
      </c>
      <c r="DP16" s="1">
        <v>0.2201863</v>
      </c>
      <c r="DQ16" s="1">
        <v>0.41805189999999998</v>
      </c>
      <c r="DR16" s="1">
        <v>0.2316926</v>
      </c>
      <c r="DS16" s="1">
        <v>4.1739699999999998E-2</v>
      </c>
      <c r="DT16" s="1">
        <v>1.6934000000000001E-3</v>
      </c>
      <c r="DU16" s="1">
        <v>0.26273380000000002</v>
      </c>
      <c r="DV16" s="1">
        <v>0.209759</v>
      </c>
      <c r="DW16" s="1">
        <v>0.21357999999999999</v>
      </c>
      <c r="DX16" s="1">
        <v>0.22722539999999999</v>
      </c>
      <c r="DY16" s="1">
        <v>0.25471329999999998</v>
      </c>
      <c r="EA16">
        <f t="shared" si="29"/>
        <v>0.26477729999999999</v>
      </c>
      <c r="EB16">
        <f t="shared" si="30"/>
        <v>0.41805189999999998</v>
      </c>
      <c r="EC16">
        <f t="shared" si="31"/>
        <v>0.2316926</v>
      </c>
      <c r="ED16">
        <f t="shared" si="13"/>
        <v>2.9391133121140965E-2</v>
      </c>
      <c r="EE16">
        <f t="shared" si="32"/>
        <v>5.705509999999997E-2</v>
      </c>
      <c r="EG16" s="1">
        <v>0.26477729999999999</v>
      </c>
      <c r="EH16" s="1">
        <v>0.2849797</v>
      </c>
      <c r="EI16" s="1">
        <v>0.36099680000000001</v>
      </c>
      <c r="EJ16" s="1">
        <v>0.2256476</v>
      </c>
      <c r="EK16" s="1">
        <v>0.22733249999999999</v>
      </c>
      <c r="EL16" s="1">
        <v>3177.049</v>
      </c>
      <c r="EM16" s="1">
        <v>3434.605</v>
      </c>
      <c r="EN16" s="1">
        <v>3921.4490000000001</v>
      </c>
      <c r="EO16" s="1">
        <v>2871.8789999999999</v>
      </c>
      <c r="EP16" s="1">
        <v>2601.36</v>
      </c>
    </row>
    <row r="17" spans="1:146" x14ac:dyDescent="0.25">
      <c r="A17">
        <v>2033</v>
      </c>
      <c r="B17" s="1">
        <v>37258</v>
      </c>
      <c r="C17" s="1">
        <v>51840</v>
      </c>
      <c r="D17" s="1">
        <v>40374</v>
      </c>
      <c r="E17" s="1">
        <v>18154</v>
      </c>
      <c r="G17">
        <f>'care receipt'!$N$5*'care provision'!B17/1000</f>
        <v>2462.4062951102733</v>
      </c>
      <c r="H17">
        <f>'care receipt'!$N$5*'care provision'!C17/1000</f>
        <v>3426.1404889826767</v>
      </c>
      <c r="I17">
        <f>'care receipt'!$N$5*'care provision'!D17/1000</f>
        <v>2668.3448322181052</v>
      </c>
      <c r="J17">
        <f>'care receipt'!$N$5*'care provision'!E17/1000</f>
        <v>1199.8100778740647</v>
      </c>
      <c r="K17">
        <f t="shared" si="14"/>
        <v>9756.7016941851198</v>
      </c>
      <c r="L17">
        <f>K17/'care receipt'!BR17</f>
        <v>1.7667065581618002</v>
      </c>
      <c r="N17" s="1">
        <v>13331</v>
      </c>
      <c r="O17" s="1">
        <v>7654</v>
      </c>
      <c r="P17" s="1">
        <v>7072</v>
      </c>
      <c r="Q17" s="1">
        <v>3197</v>
      </c>
      <c r="R17" s="1">
        <v>6200</v>
      </c>
      <c r="S17" s="1">
        <v>17.783539999999999</v>
      </c>
      <c r="U17">
        <f>'care receipt'!$N$5*'care provision'!N17/1000</f>
        <v>881.05476193341167</v>
      </c>
      <c r="V17">
        <f>'care receipt'!$N$5*'care provision'!O17/1000</f>
        <v>505.85801123984191</v>
      </c>
      <c r="W17">
        <f>'care receipt'!$N$5*'care provision'!P17/1000</f>
        <v>467.39323954640219</v>
      </c>
      <c r="X17">
        <f>'care receipt'!$N$5*'care provision'!Q17/1000</f>
        <v>211.29188162186762</v>
      </c>
      <c r="Y17">
        <f>'care receipt'!$N$5*'care provision'!R17/1000</f>
        <v>409.76217267925529</v>
      </c>
      <c r="Z17">
        <f t="shared" si="15"/>
        <v>17.783539999999999</v>
      </c>
      <c r="AB17" s="1">
        <v>21874</v>
      </c>
      <c r="AC17" s="1">
        <v>10373</v>
      </c>
      <c r="AD17" s="1">
        <v>8984</v>
      </c>
      <c r="AE17" s="1">
        <v>3746</v>
      </c>
      <c r="AF17" s="1">
        <v>7166</v>
      </c>
      <c r="AG17" s="1">
        <v>15.32952</v>
      </c>
      <c r="AI17">
        <f>'care receipt'!$N$5*'care provision'!AB17/1000</f>
        <v>1445.6673814816179</v>
      </c>
      <c r="AJ17">
        <f>'care receipt'!$N$5*'care provision'!AC17/1000</f>
        <v>685.55855116159921</v>
      </c>
      <c r="AK17">
        <f>'care receipt'!$N$5*'care provision'!AD17/1000</f>
        <v>593.75860634684352</v>
      </c>
      <c r="AL17">
        <f>'care receipt'!$N$5*'care provision'!AE17/1000</f>
        <v>247.57566110588556</v>
      </c>
      <c r="AM17">
        <f>'care receipt'!$N$5*'care provision'!AF17/1000</f>
        <v>473.60576280960379</v>
      </c>
      <c r="AN17">
        <f t="shared" si="16"/>
        <v>15.32952</v>
      </c>
      <c r="AP17" s="1">
        <v>15523</v>
      </c>
      <c r="AQ17" s="1">
        <v>8299</v>
      </c>
      <c r="AR17" s="1">
        <v>7358</v>
      </c>
      <c r="AS17" s="1">
        <v>3315</v>
      </c>
      <c r="AT17" s="1">
        <v>6096</v>
      </c>
      <c r="AU17" s="1">
        <v>16.28923</v>
      </c>
      <c r="AW17">
        <f>'care receipt'!$N$5*'care provision'!AP17/1000</f>
        <v>1025.9255171774323</v>
      </c>
      <c r="AX17">
        <f>'care receipt'!$N$5*'care provision'!AQ17/1000</f>
        <v>548.48649533308708</v>
      </c>
      <c r="AY17">
        <f>'care receipt'!$N$5*'care provision'!AR17/1000</f>
        <v>486.29517202805818</v>
      </c>
      <c r="AZ17">
        <f>'care receipt'!$N$5*'care provision'!AS17/1000</f>
        <v>219.09058103737601</v>
      </c>
      <c r="BA17">
        <f>'care receipt'!$N$5*'care provision'!AT17/1000</f>
        <v>402.88874268592588</v>
      </c>
      <c r="BB17">
        <f t="shared" si="17"/>
        <v>16.28923</v>
      </c>
      <c r="BD17" s="1">
        <v>6340</v>
      </c>
      <c r="BE17" s="1">
        <v>3881</v>
      </c>
      <c r="BF17" s="1">
        <v>3527</v>
      </c>
      <c r="BG17" s="1">
        <v>1599</v>
      </c>
      <c r="BH17" s="1">
        <v>2906</v>
      </c>
      <c r="BI17" s="1">
        <v>16.909960000000002</v>
      </c>
      <c r="BK17">
        <f>'care receipt'!$N$5*'care provision'!BD17/1000</f>
        <v>419.01486690104497</v>
      </c>
      <c r="BL17">
        <f>'care receipt'!$N$5*'care provision'!BE17/1000</f>
        <v>256.49790196261125</v>
      </c>
      <c r="BM17">
        <f>'care receipt'!$N$5*'care provision'!BF17/1000</f>
        <v>233.10180371608607</v>
      </c>
      <c r="BN17">
        <f>'care receipt'!$N$5*'care provision'!BG17/1000</f>
        <v>105.6789861474402</v>
      </c>
      <c r="BO17">
        <f>'care receipt'!$N$5*'care provision'!BH17/1000</f>
        <v>192.05949577514772</v>
      </c>
      <c r="BP17">
        <f t="shared" si="18"/>
        <v>16.909960000000002</v>
      </c>
      <c r="BR17">
        <f t="shared" si="19"/>
        <v>3771.6625274935068</v>
      </c>
      <c r="BS17">
        <f t="shared" si="20"/>
        <v>1996.4009596971393</v>
      </c>
      <c r="BT17">
        <f t="shared" si="21"/>
        <v>1780.5488216373899</v>
      </c>
      <c r="BU17">
        <f t="shared" si="22"/>
        <v>783.63710991256926</v>
      </c>
      <c r="BV17">
        <f t="shared" si="23"/>
        <v>1478.3161739499328</v>
      </c>
      <c r="BW17">
        <f t="shared" si="24"/>
        <v>16.405688943546529</v>
      </c>
      <c r="BY17">
        <f t="shared" si="0"/>
        <v>2284.9153405374836</v>
      </c>
      <c r="BZ17">
        <f t="shared" si="1"/>
        <v>2740.4754016502307</v>
      </c>
      <c r="CA17">
        <f t="shared" si="2"/>
        <v>2267.9563575716793</v>
      </c>
      <c r="CB17">
        <f t="shared" si="3"/>
        <v>1058.6374914327691</v>
      </c>
      <c r="CC17">
        <f t="shared" si="25"/>
        <v>8351.984591192162</v>
      </c>
      <c r="CD17">
        <f t="shared" si="26"/>
        <v>0.60170019320765888</v>
      </c>
      <c r="CE17">
        <f>CC17/'care receipt'!CC17</f>
        <v>1.4554988015614063</v>
      </c>
      <c r="CG17">
        <f>G17*Z17*365.25/7*'care receipt'!$CL17/10^6</f>
        <v>31.7699585171206</v>
      </c>
      <c r="CH17">
        <f>H17*AN17*365.25/7*'care receipt'!$CL17/10^6</f>
        <v>38.104164422624464</v>
      </c>
      <c r="CI17">
        <f>I17*BB17*365.25/7*'care receipt'!$CL17/10^6</f>
        <v>31.534157139381403</v>
      </c>
      <c r="CJ17">
        <f>J17*BP17*365.25/7*'care receipt'!$CL17/10^6</f>
        <v>14.71952531054222</v>
      </c>
      <c r="CK17">
        <f t="shared" si="27"/>
        <v>116.12780538966869</v>
      </c>
      <c r="CM17" s="1">
        <v>17545</v>
      </c>
      <c r="CN17" s="1">
        <v>22292</v>
      </c>
      <c r="CO17" s="1">
        <v>569</v>
      </c>
      <c r="CP17" s="1">
        <v>4</v>
      </c>
      <c r="CR17">
        <f>'care receipt'!$N$5*'care provision'!CM17/1000</f>
        <v>1159.5608580092796</v>
      </c>
      <c r="CS17">
        <f>'care receipt'!$N$5*'care provision'!CN17/1000</f>
        <v>1473.2932828009614</v>
      </c>
      <c r="CT17">
        <f>'care receipt'!$N$5*'care provision'!CO17/1000</f>
        <v>37.605592944273596</v>
      </c>
      <c r="CU17">
        <f>'care receipt'!$N$5*'care provision'!CP17/1000</f>
        <v>0.26436269205113244</v>
      </c>
      <c r="CW17">
        <f t="shared" si="4"/>
        <v>2033</v>
      </c>
      <c r="CX17">
        <f t="shared" si="5"/>
        <v>0.47090557732567495</v>
      </c>
      <c r="CY17">
        <f t="shared" si="6"/>
        <v>0.43001543209876547</v>
      </c>
      <c r="CZ17">
        <f t="shared" si="7"/>
        <v>1.4093228315252393E-2</v>
      </c>
      <c r="DA17">
        <f t="shared" si="8"/>
        <v>2.2033711578715431E-4</v>
      </c>
      <c r="DC17" s="1">
        <v>532.42589999999996</v>
      </c>
      <c r="DD17" s="1">
        <v>580.78589999999997</v>
      </c>
      <c r="DE17" s="1">
        <v>522.18489999999997</v>
      </c>
      <c r="DF17" s="1">
        <v>447.44369999999998</v>
      </c>
      <c r="DH17">
        <f t="shared" si="9"/>
        <v>7.4085628011643552</v>
      </c>
      <c r="DI17">
        <f t="shared" si="10"/>
        <v>10.268015582586131</v>
      </c>
      <c r="DJ17">
        <f t="shared" si="11"/>
        <v>0.23564487349255453</v>
      </c>
      <c r="DK17">
        <f t="shared" si="12"/>
        <v>1.4194490528798315E-3</v>
      </c>
      <c r="DL17">
        <f>SUM(DH17:DK17)/'care receipt'!DS17</f>
        <v>0.25192197359815005</v>
      </c>
      <c r="DM17">
        <f t="shared" si="28"/>
        <v>17.913642706295917</v>
      </c>
      <c r="DO17" s="1">
        <v>0.26751360000000002</v>
      </c>
      <c r="DP17" s="1">
        <v>0.2220953</v>
      </c>
      <c r="DQ17" s="1">
        <v>0.42048089999999999</v>
      </c>
      <c r="DR17" s="1">
        <v>0.23950479999999999</v>
      </c>
      <c r="DS17" s="1">
        <v>4.4321100000000002E-2</v>
      </c>
      <c r="DT17" s="1">
        <v>1.5857E-3</v>
      </c>
      <c r="DU17" s="1">
        <v>0.26552890000000001</v>
      </c>
      <c r="DV17" s="1">
        <v>0.20980509999999999</v>
      </c>
      <c r="DW17" s="1">
        <v>0.21683040000000001</v>
      </c>
      <c r="DX17" s="1">
        <v>0.2239458</v>
      </c>
      <c r="DY17" s="1">
        <v>0.25984800000000002</v>
      </c>
      <c r="EA17">
        <f t="shared" si="29"/>
        <v>0.26751360000000002</v>
      </c>
      <c r="EB17">
        <f t="shared" si="30"/>
        <v>0.42048089999999999</v>
      </c>
      <c r="EC17">
        <f t="shared" si="31"/>
        <v>0.23950479999999999</v>
      </c>
      <c r="ED17">
        <f t="shared" si="13"/>
        <v>3.1065590643794425E-2</v>
      </c>
      <c r="EE17">
        <f t="shared" si="32"/>
        <v>5.4020200000000018E-2</v>
      </c>
      <c r="EG17" s="1">
        <v>0.26751360000000002</v>
      </c>
      <c r="EH17" s="1">
        <v>0.29349170000000002</v>
      </c>
      <c r="EI17" s="1">
        <v>0.36646069999999997</v>
      </c>
      <c r="EJ17" s="1">
        <v>0.23790639999999999</v>
      </c>
      <c r="EK17" s="1">
        <v>0.23928079999999999</v>
      </c>
      <c r="EL17" s="1">
        <v>3265.489</v>
      </c>
      <c r="EM17" s="1">
        <v>3546.299</v>
      </c>
      <c r="EN17" s="1">
        <v>4005.902</v>
      </c>
      <c r="EO17" s="1">
        <v>2919.971</v>
      </c>
      <c r="EP17" s="1">
        <v>2630.529</v>
      </c>
    </row>
    <row r="18" spans="1:146" x14ac:dyDescent="0.25">
      <c r="A18">
        <v>2034</v>
      </c>
      <c r="B18" s="1">
        <v>37550</v>
      </c>
      <c r="C18" s="1">
        <v>51623</v>
      </c>
      <c r="D18" s="1">
        <v>40886</v>
      </c>
      <c r="E18" s="1">
        <v>18417</v>
      </c>
      <c r="G18">
        <f>'care receipt'!$N$5*'care provision'!B18/1000</f>
        <v>2481.7047716300058</v>
      </c>
      <c r="H18">
        <f>'care receipt'!$N$5*'care provision'!C18/1000</f>
        <v>3411.7988129389023</v>
      </c>
      <c r="I18">
        <f>'care receipt'!$N$5*'care provision'!D18/1000</f>
        <v>2702.1832568006507</v>
      </c>
      <c r="J18">
        <f>'care receipt'!$N$5*'care provision'!E18/1000</f>
        <v>1217.1919248764266</v>
      </c>
      <c r="K18">
        <f t="shared" si="14"/>
        <v>9812.8787662459854</v>
      </c>
      <c r="L18">
        <f>K18/'care receipt'!BR18</f>
        <v>1.7448878860527428</v>
      </c>
      <c r="N18" s="1">
        <v>13551</v>
      </c>
      <c r="O18" s="1">
        <v>7546</v>
      </c>
      <c r="P18" s="1">
        <v>6886</v>
      </c>
      <c r="Q18" s="1">
        <v>3300</v>
      </c>
      <c r="R18" s="1">
        <v>6452</v>
      </c>
      <c r="S18" s="1">
        <v>17.957190000000001</v>
      </c>
      <c r="U18">
        <f>'care receipt'!$N$5*'care provision'!N18/1000</f>
        <v>895.59470999622408</v>
      </c>
      <c r="V18">
        <f>'care receipt'!$N$5*'care provision'!O18/1000</f>
        <v>498.72021855446138</v>
      </c>
      <c r="W18">
        <f>'care receipt'!$N$5*'care provision'!P18/1000</f>
        <v>455.10037436602448</v>
      </c>
      <c r="X18">
        <f>'care receipt'!$N$5*'care provision'!Q18/1000</f>
        <v>218.09922094218427</v>
      </c>
      <c r="Y18">
        <f>'care receipt'!$N$5*'care provision'!R18/1000</f>
        <v>426.41702227847662</v>
      </c>
      <c r="Z18">
        <f t="shared" si="15"/>
        <v>17.957190000000001</v>
      </c>
      <c r="AB18" s="1">
        <v>21631</v>
      </c>
      <c r="AC18" s="1">
        <v>10370</v>
      </c>
      <c r="AD18" s="1">
        <v>8790</v>
      </c>
      <c r="AE18" s="1">
        <v>3821</v>
      </c>
      <c r="AF18" s="1">
        <v>7260</v>
      </c>
      <c r="AG18" s="1">
        <v>15.525370000000001</v>
      </c>
      <c r="AI18">
        <f>'care receipt'!$N$5*'care provision'!AB18/1000</f>
        <v>1429.6073479395116</v>
      </c>
      <c r="AJ18">
        <f>'care receipt'!$N$5*'care provision'!AC18/1000</f>
        <v>685.3602791425609</v>
      </c>
      <c r="AK18">
        <f>'care receipt'!$N$5*'care provision'!AD18/1000</f>
        <v>580.93701578236357</v>
      </c>
      <c r="AL18">
        <f>'care receipt'!$N$5*'care provision'!AE18/1000</f>
        <v>252.53246158184427</v>
      </c>
      <c r="AM18">
        <f>'care receipt'!$N$5*'care provision'!AF18/1000</f>
        <v>479.81828607280539</v>
      </c>
      <c r="AN18">
        <f t="shared" si="16"/>
        <v>15.525370000000001</v>
      </c>
      <c r="AP18" s="1">
        <v>15669</v>
      </c>
      <c r="AQ18" s="1">
        <v>8298</v>
      </c>
      <c r="AR18" s="1">
        <v>7531</v>
      </c>
      <c r="AS18" s="1">
        <v>3425</v>
      </c>
      <c r="AT18" s="1">
        <v>6186</v>
      </c>
      <c r="AU18" s="1">
        <v>16.403860000000002</v>
      </c>
      <c r="AW18">
        <f>'care receipt'!$N$5*'care provision'!AP18/1000</f>
        <v>1035.5747554372986</v>
      </c>
      <c r="AX18">
        <f>'care receipt'!$N$5*'care provision'!AQ18/1000</f>
        <v>548.42040466007427</v>
      </c>
      <c r="AY18">
        <f>'care receipt'!$N$5*'care provision'!AR18/1000</f>
        <v>497.72885845926965</v>
      </c>
      <c r="AZ18">
        <f>'care receipt'!$N$5*'care provision'!AS18/1000</f>
        <v>226.36055506878216</v>
      </c>
      <c r="BA18">
        <f>'care receipt'!$N$5*'care provision'!AT18/1000</f>
        <v>408.83690325707636</v>
      </c>
      <c r="BB18">
        <f t="shared" si="17"/>
        <v>16.403860000000002</v>
      </c>
      <c r="BD18" s="1">
        <v>6546</v>
      </c>
      <c r="BE18" s="1">
        <v>3961</v>
      </c>
      <c r="BF18" s="1">
        <v>3520</v>
      </c>
      <c r="BG18" s="1">
        <v>1511</v>
      </c>
      <c r="BH18" s="1">
        <v>2962</v>
      </c>
      <c r="BI18" s="1">
        <v>16.95194</v>
      </c>
      <c r="BK18">
        <f>'care receipt'!$N$5*'care provision'!BD18/1000</f>
        <v>432.62954554167828</v>
      </c>
      <c r="BL18">
        <f>'care receipt'!$N$5*'care provision'!BE18/1000</f>
        <v>261.78515580363393</v>
      </c>
      <c r="BM18">
        <f>'care receipt'!$N$5*'care provision'!BF18/1000</f>
        <v>232.63916900499657</v>
      </c>
      <c r="BN18">
        <f>'care receipt'!$N$5*'care provision'!BG18/1000</f>
        <v>99.863006922315279</v>
      </c>
      <c r="BO18">
        <f>'care receipt'!$N$5*'care provision'!BH18/1000</f>
        <v>195.76057346386358</v>
      </c>
      <c r="BP18">
        <f t="shared" si="18"/>
        <v>16.95194</v>
      </c>
      <c r="BR18">
        <f t="shared" si="19"/>
        <v>3793.4063589147127</v>
      </c>
      <c r="BS18">
        <f t="shared" si="20"/>
        <v>1994.2860581607304</v>
      </c>
      <c r="BT18">
        <f t="shared" si="21"/>
        <v>1766.4054176126542</v>
      </c>
      <c r="BU18">
        <f t="shared" si="22"/>
        <v>796.85524451512595</v>
      </c>
      <c r="BV18">
        <f t="shared" si="23"/>
        <v>1510.8327850722221</v>
      </c>
      <c r="BW18">
        <f t="shared" si="24"/>
        <v>16.559247009280963</v>
      </c>
      <c r="BY18">
        <f t="shared" si="0"/>
        <v>2325.3090300673334</v>
      </c>
      <c r="BZ18">
        <f t="shared" si="1"/>
        <v>2763.8696530762436</v>
      </c>
      <c r="CA18">
        <f t="shared" si="2"/>
        <v>2312.8796628798468</v>
      </c>
      <c r="CB18">
        <f t="shared" si="3"/>
        <v>1076.6403537072836</v>
      </c>
      <c r="CC18">
        <f t="shared" si="25"/>
        <v>8478.6986997307067</v>
      </c>
      <c r="CD18">
        <f t="shared" si="26"/>
        <v>0.60023110425013859</v>
      </c>
      <c r="CE18">
        <f>CC18/'care receipt'!CC18</f>
        <v>1.4421426015249434</v>
      </c>
      <c r="CG18">
        <f>G18*Z18*365.25/7*'care receipt'!$CL18/10^6</f>
        <v>32.873521894116216</v>
      </c>
      <c r="CH18">
        <f>H18*AN18*365.25/7*'care receipt'!$CL18/10^6</f>
        <v>39.073571890035765</v>
      </c>
      <c r="CI18">
        <f>I18*BB18*365.25/7*'care receipt'!$CL18/10^6</f>
        <v>32.697804572640017</v>
      </c>
      <c r="CJ18">
        <f>J18*BP18*365.25/7*'care receipt'!$CL18/10^6</f>
        <v>15.220755513369568</v>
      </c>
      <c r="CK18">
        <f t="shared" si="27"/>
        <v>119.86565387016157</v>
      </c>
      <c r="CM18" s="1">
        <v>17667</v>
      </c>
      <c r="CN18" s="1">
        <v>21994</v>
      </c>
      <c r="CO18" s="1">
        <v>605</v>
      </c>
      <c r="CP18" s="1">
        <v>5</v>
      </c>
      <c r="CR18">
        <f>'care receipt'!$N$5*'care provision'!CM18/1000</f>
        <v>1167.6239201168391</v>
      </c>
      <c r="CS18">
        <f>'care receipt'!$N$5*'care provision'!CN18/1000</f>
        <v>1453.5982622431518</v>
      </c>
      <c r="CT18">
        <f>'care receipt'!$N$5*'care provision'!CO18/1000</f>
        <v>39.984857172733783</v>
      </c>
      <c r="CU18">
        <f>'care receipt'!$N$5*'care provision'!CP18/1000</f>
        <v>0.33045336506391554</v>
      </c>
      <c r="CW18">
        <f t="shared" si="4"/>
        <v>2034</v>
      </c>
      <c r="CX18">
        <f t="shared" si="5"/>
        <v>0.47049267643142473</v>
      </c>
      <c r="CY18">
        <f t="shared" si="6"/>
        <v>0.42605040388973914</v>
      </c>
      <c r="CZ18">
        <f t="shared" si="7"/>
        <v>1.4797241109426207E-2</v>
      </c>
      <c r="DA18">
        <f t="shared" si="8"/>
        <v>2.7148829885431934E-4</v>
      </c>
      <c r="DC18" s="1">
        <v>527.14869999999996</v>
      </c>
      <c r="DD18" s="1">
        <v>582.47559999999999</v>
      </c>
      <c r="DE18" s="1">
        <v>564.52110000000005</v>
      </c>
      <c r="DF18" s="1">
        <v>569.27959999999996</v>
      </c>
      <c r="DH18">
        <f t="shared" si="9"/>
        <v>7.3861371789419463</v>
      </c>
      <c r="DI18">
        <f t="shared" si="10"/>
        <v>10.160226239508447</v>
      </c>
      <c r="DJ18">
        <f t="shared" si="11"/>
        <v>0.27086754665393475</v>
      </c>
      <c r="DK18">
        <f t="shared" si="12"/>
        <v>2.2574443137868775E-3</v>
      </c>
      <c r="DL18">
        <f>SUM(DH18:DK18)/'care receipt'!DS18</f>
        <v>0.2411216578727762</v>
      </c>
      <c r="DM18">
        <f t="shared" si="28"/>
        <v>17.819488409418117</v>
      </c>
      <c r="DO18" s="1">
        <v>0.26937169999999999</v>
      </c>
      <c r="DP18" s="1">
        <v>0.22648889999999999</v>
      </c>
      <c r="DQ18" s="1">
        <v>0.42497940000000001</v>
      </c>
      <c r="DR18" s="1">
        <v>0.25005230000000001</v>
      </c>
      <c r="DS18" s="1">
        <v>4.6056100000000003E-2</v>
      </c>
      <c r="DT18" s="1">
        <v>2.4355000000000002E-3</v>
      </c>
      <c r="DU18" s="1">
        <v>0.26722800000000002</v>
      </c>
      <c r="DV18" s="1">
        <v>0.22002189999999999</v>
      </c>
      <c r="DW18" s="1">
        <v>0.21995390000000001</v>
      </c>
      <c r="DX18" s="1">
        <v>0.2312092</v>
      </c>
      <c r="DY18" s="1">
        <v>0.26319039999999999</v>
      </c>
      <c r="EA18">
        <f t="shared" si="29"/>
        <v>0.26937169999999999</v>
      </c>
      <c r="EB18">
        <f t="shared" si="30"/>
        <v>0.42497940000000001</v>
      </c>
      <c r="EC18">
        <f t="shared" si="31"/>
        <v>0.25005230000000001</v>
      </c>
      <c r="ED18">
        <f t="shared" si="13"/>
        <v>3.2509389206279618E-2</v>
      </c>
      <c r="EE18">
        <f t="shared" si="32"/>
        <v>4.7464900000000032E-2</v>
      </c>
      <c r="EG18" s="1">
        <v>0.26937169999999999</v>
      </c>
      <c r="EH18" s="1">
        <v>0.30354350000000002</v>
      </c>
      <c r="EI18" s="1">
        <v>0.37751449999999998</v>
      </c>
      <c r="EJ18" s="1">
        <v>0.247395</v>
      </c>
      <c r="EK18" s="1">
        <v>0.2493369</v>
      </c>
      <c r="EL18" s="1">
        <v>3334.0230000000001</v>
      </c>
      <c r="EM18" s="1">
        <v>3591.2420000000002</v>
      </c>
      <c r="EN18" s="1">
        <v>4031.915</v>
      </c>
      <c r="EO18" s="1">
        <v>2993.4540000000002</v>
      </c>
      <c r="EP18" s="1">
        <v>2680.1239999999998</v>
      </c>
    </row>
    <row r="19" spans="1:146" x14ac:dyDescent="0.25">
      <c r="A19">
        <v>2035</v>
      </c>
      <c r="B19" s="1">
        <v>37333</v>
      </c>
      <c r="C19" s="1">
        <v>51665</v>
      </c>
      <c r="D19" s="1">
        <v>41658</v>
      </c>
      <c r="E19" s="1">
        <v>18771</v>
      </c>
      <c r="G19">
        <f>'care receipt'!$N$5*'care provision'!B19/1000</f>
        <v>2467.3630955862318</v>
      </c>
      <c r="H19">
        <f>'care receipt'!$N$5*'care provision'!C19/1000</f>
        <v>3414.5746212054396</v>
      </c>
      <c r="I19">
        <f>'care receipt'!$N$5*'care provision'!D19/1000</f>
        <v>2753.2052563665188</v>
      </c>
      <c r="J19">
        <f>'care receipt'!$N$5*'care provision'!E19/1000</f>
        <v>1240.5880231229519</v>
      </c>
      <c r="K19">
        <f t="shared" si="14"/>
        <v>9875.7309962811414</v>
      </c>
      <c r="L19">
        <f>K19/'care receipt'!BR19</f>
        <v>1.7253853703596789</v>
      </c>
      <c r="N19" s="1">
        <v>13404</v>
      </c>
      <c r="O19" s="1">
        <v>7770</v>
      </c>
      <c r="P19" s="1">
        <v>6831</v>
      </c>
      <c r="Q19" s="1">
        <v>3147</v>
      </c>
      <c r="R19" s="1">
        <v>6409</v>
      </c>
      <c r="S19" s="1">
        <v>18.055959999999999</v>
      </c>
      <c r="U19">
        <f>'care receipt'!$N$5*'care provision'!N19/1000</f>
        <v>885.87938106334491</v>
      </c>
      <c r="V19">
        <f>'care receipt'!$N$5*'care provision'!O19/1000</f>
        <v>513.52452930932475</v>
      </c>
      <c r="W19">
        <f>'care receipt'!$N$5*'care provision'!P19/1000</f>
        <v>451.46538735032146</v>
      </c>
      <c r="X19">
        <f>'care receipt'!$N$5*'care provision'!Q19/1000</f>
        <v>207.98734797122844</v>
      </c>
      <c r="Y19">
        <f>'care receipt'!$N$5*'care provision'!R19/1000</f>
        <v>423.57512333892697</v>
      </c>
      <c r="Z19">
        <f t="shared" si="15"/>
        <v>18.055959999999999</v>
      </c>
      <c r="AB19" s="1">
        <v>21768</v>
      </c>
      <c r="AC19" s="1">
        <v>10427</v>
      </c>
      <c r="AD19" s="1">
        <v>8830</v>
      </c>
      <c r="AE19" s="1">
        <v>3742</v>
      </c>
      <c r="AF19" s="1">
        <v>7167</v>
      </c>
      <c r="AG19" s="1">
        <v>15.3825</v>
      </c>
      <c r="AI19">
        <f>'care receipt'!$N$5*'care provision'!AB19/1000</f>
        <v>1438.6617701422629</v>
      </c>
      <c r="AJ19">
        <f>'care receipt'!$N$5*'care provision'!AC19/1000</f>
        <v>689.12744750428953</v>
      </c>
      <c r="AK19">
        <f>'care receipt'!$N$5*'care provision'!AD19/1000</f>
        <v>583.5806427028748</v>
      </c>
      <c r="AL19">
        <f>'care receipt'!$N$5*'care provision'!AE19/1000</f>
        <v>247.31129841383441</v>
      </c>
      <c r="AM19">
        <f>'care receipt'!$N$5*'care provision'!AF19/1000</f>
        <v>473.6718534826166</v>
      </c>
      <c r="AN19">
        <f t="shared" si="16"/>
        <v>15.3825</v>
      </c>
      <c r="AP19" s="1">
        <v>15943</v>
      </c>
      <c r="AQ19" s="1">
        <v>8674</v>
      </c>
      <c r="AR19" s="1">
        <v>7610</v>
      </c>
      <c r="AS19" s="1">
        <v>3390</v>
      </c>
      <c r="AT19" s="1">
        <v>6264</v>
      </c>
      <c r="AU19" s="1">
        <v>16.233000000000001</v>
      </c>
      <c r="AW19">
        <f>'care receipt'!$N$5*'care provision'!AP19/1000</f>
        <v>1053.6835998428012</v>
      </c>
      <c r="AX19">
        <f>'care receipt'!$N$5*'care provision'!AQ19/1000</f>
        <v>573.27049771288068</v>
      </c>
      <c r="AY19">
        <f>'care receipt'!$N$5*'care provision'!AR19/1000</f>
        <v>502.95002162727951</v>
      </c>
      <c r="AZ19">
        <f>'care receipt'!$N$5*'care provision'!AS19/1000</f>
        <v>224.04738151333476</v>
      </c>
      <c r="BA19">
        <f>'care receipt'!$N$5*'care provision'!AT19/1000</f>
        <v>413.99197575207342</v>
      </c>
      <c r="BB19">
        <f t="shared" si="17"/>
        <v>16.233000000000001</v>
      </c>
      <c r="BD19" s="1">
        <v>6656</v>
      </c>
      <c r="BE19" s="1">
        <v>3946</v>
      </c>
      <c r="BF19" s="1">
        <v>3744</v>
      </c>
      <c r="BG19" s="1">
        <v>1582</v>
      </c>
      <c r="BH19" s="1">
        <v>2932</v>
      </c>
      <c r="BI19" s="1">
        <v>16.843350000000001</v>
      </c>
      <c r="BK19">
        <f>'care receipt'!$N$5*'care provision'!BD19/1000</f>
        <v>439.89951957308443</v>
      </c>
      <c r="BL19">
        <f>'care receipt'!$N$5*'care provision'!BE19/1000</f>
        <v>260.79379570844219</v>
      </c>
      <c r="BM19">
        <f>'care receipt'!$N$5*'care provision'!BF19/1000</f>
        <v>247.44347975985997</v>
      </c>
      <c r="BN19">
        <f>'care receipt'!$N$5*'care provision'!BG19/1000</f>
        <v>104.55544470622289</v>
      </c>
      <c r="BO19">
        <f>'care receipt'!$N$5*'care provision'!BH19/1000</f>
        <v>193.77785327348008</v>
      </c>
      <c r="BP19">
        <f t="shared" si="18"/>
        <v>16.843350000000001</v>
      </c>
      <c r="BR19">
        <f t="shared" si="19"/>
        <v>3818.1242706214935</v>
      </c>
      <c r="BS19">
        <f t="shared" si="20"/>
        <v>2036.7162702349374</v>
      </c>
      <c r="BT19">
        <f t="shared" si="21"/>
        <v>1785.4395314403357</v>
      </c>
      <c r="BU19">
        <f t="shared" si="22"/>
        <v>783.90147260462049</v>
      </c>
      <c r="BV19">
        <f t="shared" si="23"/>
        <v>1505.016805847097</v>
      </c>
      <c r="BW19">
        <f t="shared" si="24"/>
        <v>16.471058470222918</v>
      </c>
      <c r="BY19">
        <f t="shared" si="0"/>
        <v>2324.5871526448536</v>
      </c>
      <c r="BZ19">
        <f t="shared" si="1"/>
        <v>2740.6635034186429</v>
      </c>
      <c r="CA19">
        <f t="shared" si="2"/>
        <v>2332.0054619199732</v>
      </c>
      <c r="CB19">
        <f t="shared" si="3"/>
        <v>1090.3055980718038</v>
      </c>
      <c r="CC19">
        <f t="shared" si="25"/>
        <v>8487.5617160552738</v>
      </c>
      <c r="CD19">
        <f t="shared" si="26"/>
        <v>0.59678513400167066</v>
      </c>
      <c r="CE19">
        <f>CC19/'care receipt'!CC19</f>
        <v>1.4297925588417741</v>
      </c>
      <c r="CG19">
        <f>G19*Z19*365.25/7*'care receipt'!$CL19/10^6</f>
        <v>33.414149532866602</v>
      </c>
      <c r="CH19">
        <f>H19*AN19*365.25/7*'care receipt'!$CL19/10^6</f>
        <v>39.39492654353991</v>
      </c>
      <c r="CI19">
        <f>I19*BB19*365.25/7*'care receipt'!$CL19/10^6</f>
        <v>33.520782013872044</v>
      </c>
      <c r="CJ19">
        <f>J19*BP19*365.25/7*'care receipt'!$CL19/10^6</f>
        <v>15.672303036279736</v>
      </c>
      <c r="CK19">
        <f t="shared" si="27"/>
        <v>122.00216112655829</v>
      </c>
      <c r="CM19" s="1">
        <v>17628</v>
      </c>
      <c r="CN19" s="1">
        <v>22063</v>
      </c>
      <c r="CO19" s="1">
        <v>603</v>
      </c>
      <c r="CP19" s="1">
        <v>3</v>
      </c>
      <c r="CR19">
        <f>'care receipt'!$N$5*'care provision'!CM19/1000</f>
        <v>1165.0463838693406</v>
      </c>
      <c r="CS19">
        <f>'care receipt'!$N$5*'care provision'!CN19/1000</f>
        <v>1458.1585186810337</v>
      </c>
      <c r="CT19">
        <f>'care receipt'!$N$5*'care provision'!CO19/1000</f>
        <v>39.852675826708222</v>
      </c>
      <c r="CU19">
        <f>'care receipt'!$N$5*'care provision'!CP19/1000</f>
        <v>0.19827201903834935</v>
      </c>
      <c r="CW19">
        <f t="shared" si="4"/>
        <v>2035</v>
      </c>
      <c r="CX19">
        <f t="shared" si="5"/>
        <v>0.47218278734631558</v>
      </c>
      <c r="CY19">
        <f t="shared" si="6"/>
        <v>0.42703958192199742</v>
      </c>
      <c r="CZ19">
        <f t="shared" si="7"/>
        <v>1.447501080224687E-2</v>
      </c>
      <c r="DA19">
        <f t="shared" si="8"/>
        <v>1.59821000479463E-4</v>
      </c>
      <c r="DC19" s="1">
        <v>532.66319999999996</v>
      </c>
      <c r="DD19" s="1">
        <v>586.1703</v>
      </c>
      <c r="DE19" s="1">
        <v>527.99310000000003</v>
      </c>
      <c r="DF19" s="1">
        <v>400.35219999999998</v>
      </c>
      <c r="DH19">
        <f t="shared" si="9"/>
        <v>7.4469280197632557</v>
      </c>
      <c r="DI19">
        <f t="shared" si="10"/>
        <v>10.256750596113804</v>
      </c>
      <c r="DJ19">
        <f t="shared" si="11"/>
        <v>0.25250325423646486</v>
      </c>
      <c r="DK19">
        <f t="shared" si="12"/>
        <v>9.5254366824534039E-4</v>
      </c>
      <c r="DL19">
        <f>SUM(DH19:DK19)/'care receipt'!DS19</f>
        <v>0.23630626340600697</v>
      </c>
      <c r="DM19">
        <f t="shared" si="28"/>
        <v>17.95713441378177</v>
      </c>
      <c r="DO19" s="1">
        <v>0.27130159999999998</v>
      </c>
      <c r="DP19" s="1">
        <v>0.2271234</v>
      </c>
      <c r="DQ19" s="1">
        <v>0.42683520000000003</v>
      </c>
      <c r="DR19" s="1">
        <v>0.25355149999999999</v>
      </c>
      <c r="DS19" s="1">
        <v>4.5073799999999997E-2</v>
      </c>
      <c r="DT19" s="1">
        <v>2.4624999999999998E-3</v>
      </c>
      <c r="DU19" s="1">
        <v>0.26953060000000001</v>
      </c>
      <c r="DV19" s="1">
        <v>0.2152693</v>
      </c>
      <c r="DW19" s="1">
        <v>0.22309039999999999</v>
      </c>
      <c r="DX19" s="1">
        <v>0.24066689999999999</v>
      </c>
      <c r="DY19" s="1">
        <v>0.26444030000000002</v>
      </c>
      <c r="EA19">
        <f t="shared" si="29"/>
        <v>0.27130159999999998</v>
      </c>
      <c r="EB19">
        <f t="shared" si="30"/>
        <v>0.42683520000000003</v>
      </c>
      <c r="EC19">
        <f t="shared" si="31"/>
        <v>0.25355149999999999</v>
      </c>
      <c r="ED19">
        <f t="shared" si="13"/>
        <v>3.18374943801817E-2</v>
      </c>
      <c r="EE19">
        <f t="shared" si="32"/>
        <v>5.3067799999999998E-2</v>
      </c>
      <c r="EG19" s="1">
        <v>0.27130159999999998</v>
      </c>
      <c r="EH19" s="1">
        <v>0.30275210000000002</v>
      </c>
      <c r="EI19" s="1">
        <v>0.37376740000000003</v>
      </c>
      <c r="EJ19" s="1">
        <v>0.24880769999999999</v>
      </c>
      <c r="EK19" s="1">
        <v>0.25390629999999997</v>
      </c>
      <c r="EL19" s="1">
        <v>3412.8270000000002</v>
      </c>
      <c r="EM19" s="1">
        <v>3665.4209999999998</v>
      </c>
      <c r="EN19" s="1">
        <v>4069.51</v>
      </c>
      <c r="EO19" s="1">
        <v>3082.6729999999998</v>
      </c>
      <c r="EP19" s="1">
        <v>2775.4160000000002</v>
      </c>
    </row>
    <row r="20" spans="1:146" x14ac:dyDescent="0.25">
      <c r="A20">
        <v>2036</v>
      </c>
      <c r="B20" s="1">
        <v>37422</v>
      </c>
      <c r="C20" s="1">
        <v>51587</v>
      </c>
      <c r="D20" s="1">
        <v>42284</v>
      </c>
      <c r="E20" s="1">
        <v>19050</v>
      </c>
      <c r="G20">
        <f>'care receipt'!$N$5*'care provision'!B20/1000</f>
        <v>2473.2451654843699</v>
      </c>
      <c r="H20">
        <f>'care receipt'!$N$5*'care provision'!C20/1000</f>
        <v>3409.4195487104425</v>
      </c>
      <c r="I20">
        <f>'care receipt'!$N$5*'care provision'!D20/1000</f>
        <v>2794.5780176725211</v>
      </c>
      <c r="J20">
        <f>'care receipt'!$N$5*'care provision'!E20/1000</f>
        <v>1259.0273208935184</v>
      </c>
      <c r="K20">
        <f t="shared" si="14"/>
        <v>9936.2700527608504</v>
      </c>
      <c r="L20">
        <f>K20/'care receipt'!BR20</f>
        <v>1.7127054829632833</v>
      </c>
      <c r="N20" s="1">
        <v>13203</v>
      </c>
      <c r="O20" s="1">
        <v>7809</v>
      </c>
      <c r="P20" s="1">
        <v>7025</v>
      </c>
      <c r="Q20" s="1">
        <v>3282</v>
      </c>
      <c r="R20" s="1">
        <v>6289</v>
      </c>
      <c r="S20" s="1">
        <v>17.82122</v>
      </c>
      <c r="U20">
        <f>'care receipt'!$N$5*'care provision'!N20/1000</f>
        <v>872.59515578777541</v>
      </c>
      <c r="V20">
        <f>'care receipt'!$N$5*'care provision'!O20/1000</f>
        <v>516.10206555682339</v>
      </c>
      <c r="W20">
        <f>'care receipt'!$N$5*'care provision'!P20/1000</f>
        <v>464.28697791480141</v>
      </c>
      <c r="X20">
        <f>'care receipt'!$N$5*'care provision'!Q20/1000</f>
        <v>216.90958882795417</v>
      </c>
      <c r="Y20">
        <f>'care receipt'!$N$5*'care provision'!R20/1000</f>
        <v>415.64424257739302</v>
      </c>
      <c r="Z20">
        <f t="shared" si="15"/>
        <v>17.82122</v>
      </c>
      <c r="AB20" s="1">
        <v>21976</v>
      </c>
      <c r="AC20" s="1">
        <v>10340</v>
      </c>
      <c r="AD20" s="1">
        <v>8687</v>
      </c>
      <c r="AE20" s="1">
        <v>3752</v>
      </c>
      <c r="AF20" s="1">
        <v>7122</v>
      </c>
      <c r="AG20" s="1">
        <v>15.24996</v>
      </c>
      <c r="AI20">
        <f>'care receipt'!$N$5*'care provision'!AB20/1000</f>
        <v>1452.4086301289217</v>
      </c>
      <c r="AJ20">
        <f>'care receipt'!$N$5*'care provision'!AC20/1000</f>
        <v>683.37755895217742</v>
      </c>
      <c r="AK20">
        <f>'care receipt'!$N$5*'care provision'!AD20/1000</f>
        <v>574.12967646204697</v>
      </c>
      <c r="AL20">
        <f>'care receipt'!$N$5*'care provision'!AE20/1000</f>
        <v>247.97220514396224</v>
      </c>
      <c r="AM20">
        <f>'care receipt'!$N$5*'care provision'!AF20/1000</f>
        <v>470.69777319704139</v>
      </c>
      <c r="AN20">
        <f t="shared" si="16"/>
        <v>15.24996</v>
      </c>
      <c r="AP20" s="1">
        <v>16264</v>
      </c>
      <c r="AQ20" s="1">
        <v>8593</v>
      </c>
      <c r="AR20" s="1">
        <v>7751</v>
      </c>
      <c r="AS20" s="1">
        <v>3458</v>
      </c>
      <c r="AT20" s="1">
        <v>6440</v>
      </c>
      <c r="AU20" s="1">
        <v>16.348780000000001</v>
      </c>
      <c r="AW20">
        <f>'care receipt'!$N$5*'care provision'!AP20/1000</f>
        <v>1074.8987058799046</v>
      </c>
      <c r="AX20">
        <f>'care receipt'!$N$5*'care provision'!AQ20/1000</f>
        <v>567.91715319884531</v>
      </c>
      <c r="AY20">
        <f>'care receipt'!$N$5*'care provision'!AR20/1000</f>
        <v>512.26880652208195</v>
      </c>
      <c r="AZ20">
        <f>'care receipt'!$N$5*'care provision'!AS20/1000</f>
        <v>228.54154727820401</v>
      </c>
      <c r="BA20">
        <f>'care receipt'!$N$5*'care provision'!AT20/1000</f>
        <v>425.62393420232326</v>
      </c>
      <c r="BB20">
        <f t="shared" si="17"/>
        <v>16.348780000000001</v>
      </c>
      <c r="BD20" s="1">
        <v>6789</v>
      </c>
      <c r="BE20" s="1">
        <v>4018</v>
      </c>
      <c r="BF20" s="1">
        <v>3735</v>
      </c>
      <c r="BG20" s="1">
        <v>1641</v>
      </c>
      <c r="BH20" s="1">
        <v>2954</v>
      </c>
      <c r="BI20" s="1">
        <v>16.79607</v>
      </c>
      <c r="BK20">
        <f>'care receipt'!$N$5*'care provision'!BD20/1000</f>
        <v>448.68957908378457</v>
      </c>
      <c r="BL20">
        <f>'care receipt'!$N$5*'care provision'!BE20/1000</f>
        <v>265.55232416536256</v>
      </c>
      <c r="BM20">
        <f>'care receipt'!$N$5*'care provision'!BF20/1000</f>
        <v>246.84866370274494</v>
      </c>
      <c r="BN20">
        <f>'care receipt'!$N$5*'care provision'!BG20/1000</f>
        <v>108.45479441397708</v>
      </c>
      <c r="BO20">
        <f>'care receipt'!$N$5*'care provision'!BH20/1000</f>
        <v>195.23184807976131</v>
      </c>
      <c r="BP20">
        <f t="shared" si="18"/>
        <v>16.79607</v>
      </c>
      <c r="BR20">
        <f t="shared" si="19"/>
        <v>3848.592070880386</v>
      </c>
      <c r="BS20">
        <f t="shared" si="20"/>
        <v>2032.9491018732087</v>
      </c>
      <c r="BT20">
        <f t="shared" si="21"/>
        <v>1797.5341246016751</v>
      </c>
      <c r="BU20">
        <f t="shared" si="22"/>
        <v>801.8781356640975</v>
      </c>
      <c r="BV20">
        <f t="shared" si="23"/>
        <v>1507.1977980565189</v>
      </c>
      <c r="BW20">
        <f t="shared" si="24"/>
        <v>16.394925792221791</v>
      </c>
      <c r="BY20">
        <f t="shared" si="0"/>
        <v>2299.8355610691697</v>
      </c>
      <c r="BZ20">
        <f t="shared" si="1"/>
        <v>2712.9471662027649</v>
      </c>
      <c r="CA20">
        <f t="shared" si="2"/>
        <v>2383.9315035249806</v>
      </c>
      <c r="CB20">
        <f t="shared" si="3"/>
        <v>1103.4051711045727</v>
      </c>
      <c r="CC20">
        <f t="shared" si="25"/>
        <v>8500.1194019014874</v>
      </c>
      <c r="CD20">
        <f t="shared" si="26"/>
        <v>0.58973086026892385</v>
      </c>
      <c r="CE20">
        <f>CC20/'care receipt'!CC20</f>
        <v>1.4172206019727565</v>
      </c>
      <c r="CG20">
        <f>G20*Z20*365.25/7*'care receipt'!$CL20/10^6</f>
        <v>33.612466750503195</v>
      </c>
      <c r="CH20">
        <f>H20*AN20*365.25/7*'care receipt'!$CL20/10^6</f>
        <v>39.6501593259431</v>
      </c>
      <c r="CI20">
        <f>I20*BB20*365.25/7*'care receipt'!$CL20/10^6</f>
        <v>34.841542479871464</v>
      </c>
      <c r="CJ20">
        <f>J20*BP20*365.25/7*'care receipt'!$CL20/10^6</f>
        <v>16.126444104918459</v>
      </c>
      <c r="CK20">
        <f t="shared" si="27"/>
        <v>124.23061266123622</v>
      </c>
      <c r="CM20" s="1">
        <v>17890</v>
      </c>
      <c r="CN20" s="1">
        <v>22113</v>
      </c>
      <c r="CO20" s="1">
        <v>541</v>
      </c>
      <c r="CP20" s="1">
        <v>7</v>
      </c>
      <c r="CR20">
        <f>'care receipt'!$N$5*'care provision'!CM20/1000</f>
        <v>1182.36214019869</v>
      </c>
      <c r="CS20">
        <f>'care receipt'!$N$5*'care provision'!CN20/1000</f>
        <v>1461.463052331673</v>
      </c>
      <c r="CT20">
        <f>'care receipt'!$N$5*'care provision'!CO20/1000</f>
        <v>35.755054099915668</v>
      </c>
      <c r="CU20">
        <f>'care receipt'!$N$5*'care provision'!CP20/1000</f>
        <v>0.46263471108948179</v>
      </c>
      <c r="CW20">
        <f t="shared" si="4"/>
        <v>2036</v>
      </c>
      <c r="CX20">
        <f t="shared" si="5"/>
        <v>0.47806103361658919</v>
      </c>
      <c r="CY20">
        <f t="shared" si="6"/>
        <v>0.42865450598018878</v>
      </c>
      <c r="CZ20">
        <f t="shared" si="7"/>
        <v>1.2794437612335638E-2</v>
      </c>
      <c r="DA20">
        <f t="shared" si="8"/>
        <v>3.6745406824146979E-4</v>
      </c>
      <c r="DC20" s="1">
        <v>530.20579999999995</v>
      </c>
      <c r="DD20" s="1">
        <v>585.25850000000003</v>
      </c>
      <c r="DE20" s="1">
        <v>549.78229999999996</v>
      </c>
      <c r="DF20" s="1">
        <v>586.04</v>
      </c>
      <c r="DH20">
        <f t="shared" si="9"/>
        <v>7.5227431732051029</v>
      </c>
      <c r="DI20">
        <f t="shared" si="10"/>
        <v>10.264004085756678</v>
      </c>
      <c r="DJ20">
        <f t="shared" si="11"/>
        <v>0.23588995055611281</v>
      </c>
      <c r="DK20">
        <f t="shared" si="12"/>
        <v>3.2534693530425589E-3</v>
      </c>
      <c r="DL20">
        <f>SUM(DH20:DK20)/'care receipt'!DS20</f>
        <v>0.23189176714981569</v>
      </c>
      <c r="DM20">
        <f t="shared" si="28"/>
        <v>18.025890678870937</v>
      </c>
      <c r="DO20" s="1">
        <v>0.27129330000000001</v>
      </c>
      <c r="DP20" s="1">
        <v>0.23087260000000001</v>
      </c>
      <c r="DQ20" s="1">
        <v>0.43836320000000001</v>
      </c>
      <c r="DR20" s="1">
        <v>0.25738850000000002</v>
      </c>
      <c r="DS20" s="1">
        <v>4.42887E-2</v>
      </c>
      <c r="DT20" s="1">
        <v>2.5511000000000002E-3</v>
      </c>
      <c r="DU20" s="1">
        <v>0.26943600000000001</v>
      </c>
      <c r="DV20" s="1">
        <v>0.22344069999999999</v>
      </c>
      <c r="DW20" s="1">
        <v>0.2153515</v>
      </c>
      <c r="DX20" s="1">
        <v>0.23729149999999999</v>
      </c>
      <c r="DY20" s="1">
        <v>0.26937879999999997</v>
      </c>
      <c r="EA20">
        <f t="shared" si="29"/>
        <v>0.27129330000000001</v>
      </c>
      <c r="EB20">
        <f t="shared" si="30"/>
        <v>0.43836320000000001</v>
      </c>
      <c r="EC20">
        <f t="shared" si="31"/>
        <v>0.25738850000000002</v>
      </c>
      <c r="ED20">
        <f t="shared" si="13"/>
        <v>3.1325233081162161E-2</v>
      </c>
      <c r="EE20">
        <f t="shared" si="32"/>
        <v>5.6032999999999999E-2</v>
      </c>
      <c r="EG20" s="1">
        <v>0.27129330000000001</v>
      </c>
      <c r="EH20" s="1">
        <v>0.30901830000000002</v>
      </c>
      <c r="EI20" s="1">
        <v>0.38233020000000001</v>
      </c>
      <c r="EJ20" s="1">
        <v>0.25103540000000002</v>
      </c>
      <c r="EK20" s="1">
        <v>0.26008969999999998</v>
      </c>
      <c r="EL20" s="1">
        <v>3458.1869999999999</v>
      </c>
      <c r="EM20" s="1">
        <v>3690.0509999999999</v>
      </c>
      <c r="EN20" s="1">
        <v>4109.768</v>
      </c>
      <c r="EO20" s="1">
        <v>3172.9360000000001</v>
      </c>
      <c r="EP20" s="1">
        <v>2862.1840000000002</v>
      </c>
    </row>
    <row r="21" spans="1:146" x14ac:dyDescent="0.25">
      <c r="A21">
        <v>2037</v>
      </c>
      <c r="B21" s="1">
        <v>36944</v>
      </c>
      <c r="C21" s="1">
        <v>51674</v>
      </c>
      <c r="D21" s="1">
        <v>42731</v>
      </c>
      <c r="E21" s="1">
        <v>19397</v>
      </c>
      <c r="G21">
        <f>'care receipt'!$N$5*'care provision'!B21/1000</f>
        <v>2441.6538237842592</v>
      </c>
      <c r="H21">
        <f>'care receipt'!$N$5*'care provision'!C21/1000</f>
        <v>3415.1694372625548</v>
      </c>
      <c r="I21">
        <f>'care receipt'!$N$5*'care provision'!D21/1000</f>
        <v>2824.1205485092351</v>
      </c>
      <c r="J21">
        <f>'care receipt'!$N$5*'care provision'!E21/1000</f>
        <v>1281.9607844289542</v>
      </c>
      <c r="K21">
        <f t="shared" si="14"/>
        <v>9962.9045939850039</v>
      </c>
      <c r="L21">
        <f>K21/'care receipt'!BR21</f>
        <v>1.6956996141688885</v>
      </c>
      <c r="N21" s="1">
        <v>13307</v>
      </c>
      <c r="O21" s="1">
        <v>7596</v>
      </c>
      <c r="P21" s="1">
        <v>6695</v>
      </c>
      <c r="Q21" s="1">
        <v>3113</v>
      </c>
      <c r="R21" s="1">
        <v>6399</v>
      </c>
      <c r="S21" s="1">
        <v>18.05348</v>
      </c>
      <c r="U21">
        <f>'care receipt'!$N$5*'care provision'!N21/1000</f>
        <v>879.46858578110482</v>
      </c>
      <c r="V21">
        <f>'care receipt'!$N$5*'care provision'!O21/1000</f>
        <v>502.02475220510053</v>
      </c>
      <c r="W21">
        <f>'care receipt'!$N$5*'care provision'!P21/1000</f>
        <v>442.47705582058296</v>
      </c>
      <c r="X21">
        <f>'care receipt'!$N$5*'care provision'!Q21/1000</f>
        <v>205.74026508879382</v>
      </c>
      <c r="Y21">
        <f>'care receipt'!$N$5*'care provision'!R21/1000</f>
        <v>422.91421660879911</v>
      </c>
      <c r="Z21">
        <f t="shared" si="15"/>
        <v>18.05348</v>
      </c>
      <c r="AB21" s="1">
        <v>21899</v>
      </c>
      <c r="AC21" s="1">
        <v>10287</v>
      </c>
      <c r="AD21" s="1">
        <v>8802</v>
      </c>
      <c r="AE21" s="1">
        <v>3801</v>
      </c>
      <c r="AF21" s="1">
        <v>7156</v>
      </c>
      <c r="AG21" s="1">
        <v>15.376099999999999</v>
      </c>
      <c r="AI21">
        <f>'care receipt'!$N$5*'care provision'!AB21/1000</f>
        <v>1447.3196483069373</v>
      </c>
      <c r="AJ21">
        <f>'care receipt'!$N$5*'care provision'!AC21/1000</f>
        <v>679.8747532824998</v>
      </c>
      <c r="AK21">
        <f>'care receipt'!$N$5*'care provision'!AD21/1000</f>
        <v>581.73010385851705</v>
      </c>
      <c r="AL21">
        <f>'care receipt'!$N$5*'care provision'!AE21/1000</f>
        <v>251.2106481215886</v>
      </c>
      <c r="AM21">
        <f>'care receipt'!$N$5*'care provision'!AF21/1000</f>
        <v>472.94485607947593</v>
      </c>
      <c r="AN21">
        <f t="shared" si="16"/>
        <v>15.376099999999999</v>
      </c>
      <c r="AP21" s="1">
        <v>16298</v>
      </c>
      <c r="AQ21" s="1">
        <v>8771</v>
      </c>
      <c r="AR21" s="1">
        <v>7846</v>
      </c>
      <c r="AS21" s="1">
        <v>3593</v>
      </c>
      <c r="AT21" s="1">
        <v>6432</v>
      </c>
      <c r="AU21" s="1">
        <v>16.366779999999999</v>
      </c>
      <c r="AW21">
        <f>'care receipt'!$N$5*'care provision'!AP21/1000</f>
        <v>1077.1457887623392</v>
      </c>
      <c r="AX21">
        <f>'care receipt'!$N$5*'care provision'!AQ21/1000</f>
        <v>579.68129299512077</v>
      </c>
      <c r="AY21">
        <f>'care receipt'!$N$5*'care provision'!AR21/1000</f>
        <v>518.5474204582963</v>
      </c>
      <c r="AZ21">
        <f>'care receipt'!$N$5*'care provision'!AS21/1000</f>
        <v>237.46378813492973</v>
      </c>
      <c r="BA21">
        <f>'care receipt'!$N$5*'care provision'!AT21/1000</f>
        <v>425.09520881822101</v>
      </c>
      <c r="BB21">
        <f t="shared" si="17"/>
        <v>16.366779999999999</v>
      </c>
      <c r="BD21" s="1">
        <v>7048</v>
      </c>
      <c r="BE21" s="1">
        <v>4088</v>
      </c>
      <c r="BF21" s="1">
        <v>3661</v>
      </c>
      <c r="BG21" s="1">
        <v>1658</v>
      </c>
      <c r="BH21" s="1">
        <v>3035</v>
      </c>
      <c r="BI21" s="1">
        <v>16.825620000000001</v>
      </c>
      <c r="BK21">
        <f>'care receipt'!$N$5*'care provision'!BD21/1000</f>
        <v>465.80706339409539</v>
      </c>
      <c r="BL21">
        <f>'care receipt'!$N$5*'care provision'!BE21/1000</f>
        <v>270.17867127625738</v>
      </c>
      <c r="BM21">
        <f>'care receipt'!$N$5*'care provision'!BF21/1000</f>
        <v>241.95795389979898</v>
      </c>
      <c r="BN21">
        <f>'care receipt'!$N$5*'care provision'!BG21/1000</f>
        <v>109.5783358551944</v>
      </c>
      <c r="BO21">
        <f>'care receipt'!$N$5*'care provision'!BH21/1000</f>
        <v>200.58519259379676</v>
      </c>
      <c r="BP21">
        <f t="shared" si="18"/>
        <v>16.825620000000001</v>
      </c>
      <c r="BR21">
        <f t="shared" si="19"/>
        <v>3869.7410862444767</v>
      </c>
      <c r="BS21">
        <f t="shared" si="20"/>
        <v>2031.7594697589784</v>
      </c>
      <c r="BT21">
        <f t="shared" si="21"/>
        <v>1784.7125340371954</v>
      </c>
      <c r="BU21">
        <f t="shared" si="22"/>
        <v>803.99303720050648</v>
      </c>
      <c r="BV21">
        <f t="shared" si="23"/>
        <v>1521.5394741002929</v>
      </c>
      <c r="BW21">
        <f t="shared" si="24"/>
        <v>16.499593911878257</v>
      </c>
      <c r="BY21">
        <f t="shared" si="0"/>
        <v>2300.0496114788957</v>
      </c>
      <c r="BZ21">
        <f t="shared" si="1"/>
        <v>2740.0004532804187</v>
      </c>
      <c r="CA21">
        <f t="shared" si="2"/>
        <v>2411.7853906310247</v>
      </c>
      <c r="CB21">
        <f t="shared" si="3"/>
        <v>1125.4805680364577</v>
      </c>
      <c r="CC21">
        <f t="shared" si="25"/>
        <v>8577.3160234267962</v>
      </c>
      <c r="CD21">
        <f t="shared" si="26"/>
        <v>0.58760223489418795</v>
      </c>
      <c r="CE21">
        <f>CC21/'care receipt'!CC21</f>
        <v>1.4135830936588059</v>
      </c>
      <c r="CG21">
        <f>G21*Z21*365.25/7*'care receipt'!$CL21/10^6</f>
        <v>34.220181497063393</v>
      </c>
      <c r="CH21">
        <f>H21*AN21*365.25/7*'care receipt'!$CL21/10^6</f>
        <v>40.765778418580958</v>
      </c>
      <c r="CI21">
        <f>I21*BB21*365.25/7*'care receipt'!$CL21/10^6</f>
        <v>35.882588526554862</v>
      </c>
      <c r="CJ21">
        <f>J21*BP21*365.25/7*'care receipt'!$CL21/10^6</f>
        <v>16.744921117097814</v>
      </c>
      <c r="CK21">
        <f t="shared" si="27"/>
        <v>127.61346955929702</v>
      </c>
      <c r="CM21" s="1">
        <v>17477</v>
      </c>
      <c r="CN21" s="1">
        <v>22368</v>
      </c>
      <c r="CO21" s="1">
        <v>526</v>
      </c>
      <c r="CP21" s="1">
        <v>4</v>
      </c>
      <c r="CR21">
        <f>'care receipt'!$N$5*'care provision'!CM21/1000</f>
        <v>1155.0666922444104</v>
      </c>
      <c r="CS21">
        <f>'care receipt'!$N$5*'care provision'!CN21/1000</f>
        <v>1478.3161739499326</v>
      </c>
      <c r="CT21">
        <f>'care receipt'!$N$5*'care provision'!CO21/1000</f>
        <v>34.763694004723916</v>
      </c>
      <c r="CU21">
        <f>'care receipt'!$N$5*'care provision'!CP21/1000</f>
        <v>0.26436269205113244</v>
      </c>
      <c r="CW21">
        <f t="shared" si="4"/>
        <v>2037</v>
      </c>
      <c r="CX21">
        <f t="shared" si="5"/>
        <v>0.47306734517106974</v>
      </c>
      <c r="CY21">
        <f t="shared" si="6"/>
        <v>0.43286759298680183</v>
      </c>
      <c r="CZ21">
        <f t="shared" si="7"/>
        <v>1.2309564484800263E-2</v>
      </c>
      <c r="DA21">
        <f t="shared" si="8"/>
        <v>2.0621745630767643E-4</v>
      </c>
      <c r="DC21" s="1">
        <v>530.87549999999999</v>
      </c>
      <c r="DD21" s="1">
        <v>584.98609999999996</v>
      </c>
      <c r="DE21" s="1">
        <v>569.28499999999997</v>
      </c>
      <c r="DF21" s="1">
        <v>288.24900000000002</v>
      </c>
      <c r="DH21">
        <f t="shared" si="9"/>
        <v>7.3583592933431694</v>
      </c>
      <c r="DI21">
        <f t="shared" si="10"/>
        <v>10.377532957990711</v>
      </c>
      <c r="DJ21">
        <f t="shared" si="11"/>
        <v>0.23748539449775105</v>
      </c>
      <c r="DK21">
        <f t="shared" si="12"/>
        <v>9.1442737945256246E-4</v>
      </c>
      <c r="DL21">
        <f>SUM(DH21:DK21)/'care receipt'!DS21</f>
        <v>0.22505116494795274</v>
      </c>
      <c r="DM21">
        <f t="shared" si="28"/>
        <v>17.974292073211082</v>
      </c>
      <c r="DO21" s="1">
        <v>0.2725207</v>
      </c>
      <c r="DP21" s="1">
        <v>0.23288610000000001</v>
      </c>
      <c r="DQ21" s="1">
        <v>0.44075999999999999</v>
      </c>
      <c r="DR21" s="1">
        <v>0.26483400000000001</v>
      </c>
      <c r="DS21" s="1">
        <v>4.4721400000000001E-2</v>
      </c>
      <c r="DT21" s="1">
        <v>4.1002E-3</v>
      </c>
      <c r="DU21" s="1">
        <v>0.27080070000000001</v>
      </c>
      <c r="DV21" s="1">
        <v>0.22580900000000001</v>
      </c>
      <c r="DW21" s="1">
        <v>0.224964</v>
      </c>
      <c r="DX21" s="1">
        <v>0.22773289999999999</v>
      </c>
      <c r="DY21" s="1">
        <v>0.27247559999999998</v>
      </c>
      <c r="EA21">
        <f t="shared" si="29"/>
        <v>0.2725207</v>
      </c>
      <c r="EB21">
        <f t="shared" si="30"/>
        <v>0.44075999999999999</v>
      </c>
      <c r="EC21">
        <f t="shared" si="31"/>
        <v>0.26483400000000001</v>
      </c>
      <c r="ED21">
        <f t="shared" si="13"/>
        <v>3.2039043954416688E-2</v>
      </c>
      <c r="EE21">
        <f t="shared" si="32"/>
        <v>5.2712099999999984E-2</v>
      </c>
      <c r="EG21" s="1">
        <v>0.2725207</v>
      </c>
      <c r="EH21" s="1">
        <v>0.31440249999999997</v>
      </c>
      <c r="EI21" s="1">
        <v>0.3880479</v>
      </c>
      <c r="EJ21" s="1">
        <v>0.25912230000000003</v>
      </c>
      <c r="EK21" s="1">
        <v>0.24810889999999999</v>
      </c>
      <c r="EL21" s="1">
        <v>3513.9160000000002</v>
      </c>
      <c r="EM21" s="1">
        <v>3756.0740000000001</v>
      </c>
      <c r="EN21" s="1">
        <v>4119.3639999999996</v>
      </c>
      <c r="EO21" s="1">
        <v>3177.11</v>
      </c>
      <c r="EP21" s="1">
        <v>2863.65</v>
      </c>
    </row>
    <row r="22" spans="1:146" x14ac:dyDescent="0.25">
      <c r="A22">
        <v>2038</v>
      </c>
      <c r="B22" s="1">
        <v>37190</v>
      </c>
      <c r="C22" s="1">
        <v>51862</v>
      </c>
      <c r="D22" s="1">
        <v>43088</v>
      </c>
      <c r="E22" s="1">
        <v>19535</v>
      </c>
      <c r="G22">
        <f>'care receipt'!$N$5*'care provision'!B22/1000</f>
        <v>2457.9121293454041</v>
      </c>
      <c r="H22">
        <f>'care receipt'!$N$5*'care provision'!C22/1000</f>
        <v>3427.5944837889579</v>
      </c>
      <c r="I22">
        <f>'care receipt'!$N$5*'care provision'!D22/1000</f>
        <v>2847.7149187747991</v>
      </c>
      <c r="J22">
        <f>'care receipt'!$N$5*'care provision'!E22/1000</f>
        <v>1291.081297304718</v>
      </c>
      <c r="K22">
        <f t="shared" si="14"/>
        <v>10024.302829213879</v>
      </c>
      <c r="L22">
        <f>K22/'care receipt'!BR22</f>
        <v>1.6831457931065095</v>
      </c>
      <c r="N22" s="1">
        <v>13335</v>
      </c>
      <c r="O22" s="1">
        <v>7545</v>
      </c>
      <c r="P22" s="1">
        <v>6926</v>
      </c>
      <c r="Q22" s="1">
        <v>3158</v>
      </c>
      <c r="R22" s="1">
        <v>6410</v>
      </c>
      <c r="S22" s="1">
        <v>18.022929999999999</v>
      </c>
      <c r="U22">
        <f>'care receipt'!$N$5*'care provision'!N22/1000</f>
        <v>881.31912462546279</v>
      </c>
      <c r="V22">
        <f>'care receipt'!$N$5*'care provision'!O22/1000</f>
        <v>498.65412788144857</v>
      </c>
      <c r="W22">
        <f>'care receipt'!$N$5*'care provision'!P22/1000</f>
        <v>457.74400128653588</v>
      </c>
      <c r="X22">
        <f>'care receipt'!$N$5*'care provision'!Q22/1000</f>
        <v>208.71434537436906</v>
      </c>
      <c r="Y22">
        <f>'care receipt'!$N$5*'care provision'!R22/1000</f>
        <v>423.64121401193978</v>
      </c>
      <c r="Z22">
        <f t="shared" si="15"/>
        <v>18.022929999999999</v>
      </c>
      <c r="AB22" s="1">
        <v>22078</v>
      </c>
      <c r="AC22" s="1">
        <v>10395</v>
      </c>
      <c r="AD22" s="1">
        <v>8752</v>
      </c>
      <c r="AE22" s="1">
        <v>3779</v>
      </c>
      <c r="AF22" s="1">
        <v>7101</v>
      </c>
      <c r="AG22" s="1">
        <v>15.21691</v>
      </c>
      <c r="AI22">
        <f>'care receipt'!$N$5*'care provision'!AB22/1000</f>
        <v>1459.1498787762255</v>
      </c>
      <c r="AJ22">
        <f>'care receipt'!$N$5*'care provision'!AC22/1000</f>
        <v>687.01254596788056</v>
      </c>
      <c r="AK22">
        <f>'care receipt'!$N$5*'care provision'!AD22/1000</f>
        <v>578.42557020787774</v>
      </c>
      <c r="AL22">
        <f>'care receipt'!$N$5*'care provision'!AE22/1000</f>
        <v>249.7566533153074</v>
      </c>
      <c r="AM22">
        <f>'care receipt'!$N$5*'care provision'!AF22/1000</f>
        <v>469.30986906377291</v>
      </c>
      <c r="AN22">
        <f t="shared" si="16"/>
        <v>15.21691</v>
      </c>
      <c r="AP22" s="1">
        <v>16528</v>
      </c>
      <c r="AQ22" s="1">
        <v>8811</v>
      </c>
      <c r="AR22" s="1">
        <v>7983</v>
      </c>
      <c r="AS22" s="1">
        <v>3594</v>
      </c>
      <c r="AT22" s="1">
        <v>6378</v>
      </c>
      <c r="AU22" s="1">
        <v>16.1493</v>
      </c>
      <c r="AW22">
        <f>'care receipt'!$N$5*'care provision'!AP22/1000</f>
        <v>1092.3466435552793</v>
      </c>
      <c r="AX22">
        <f>'care receipt'!$N$5*'care provision'!AQ22/1000</f>
        <v>582.32491991563199</v>
      </c>
      <c r="AY22">
        <f>'care receipt'!$N$5*'care provision'!AR22/1000</f>
        <v>527.60184266104761</v>
      </c>
      <c r="AZ22">
        <f>'care receipt'!$N$5*'care provision'!AS22/1000</f>
        <v>237.52987880794251</v>
      </c>
      <c r="BA22">
        <f>'care receipt'!$N$5*'care provision'!AT22/1000</f>
        <v>421.52631247553074</v>
      </c>
      <c r="BB22">
        <f t="shared" si="17"/>
        <v>16.1493</v>
      </c>
      <c r="BD22" s="1">
        <v>7055</v>
      </c>
      <c r="BE22" s="1">
        <v>4136</v>
      </c>
      <c r="BF22" s="1">
        <v>3693</v>
      </c>
      <c r="BG22" s="1">
        <v>1679</v>
      </c>
      <c r="BH22" s="1">
        <v>3073</v>
      </c>
      <c r="BI22" s="1">
        <v>16.579180000000001</v>
      </c>
      <c r="BK22">
        <f>'care receipt'!$N$5*'care provision'!BD22/1000</f>
        <v>466.26969810518489</v>
      </c>
      <c r="BL22">
        <f>'care receipt'!$N$5*'care provision'!BE22/1000</f>
        <v>273.35102358087096</v>
      </c>
      <c r="BM22">
        <f>'care receipt'!$N$5*'care provision'!BF22/1000</f>
        <v>244.07285543620804</v>
      </c>
      <c r="BN22">
        <f>'care receipt'!$N$5*'care provision'!BG22/1000</f>
        <v>110.96623998846286</v>
      </c>
      <c r="BO22">
        <f>'care receipt'!$N$5*'care provision'!BH22/1000</f>
        <v>203.09663816828251</v>
      </c>
      <c r="BP22">
        <f t="shared" si="18"/>
        <v>16.579180000000001</v>
      </c>
      <c r="BR22">
        <f t="shared" si="19"/>
        <v>3899.0853450621526</v>
      </c>
      <c r="BS22">
        <f t="shared" si="20"/>
        <v>2041.3426173458322</v>
      </c>
      <c r="BT22">
        <f t="shared" si="21"/>
        <v>1807.8442695916692</v>
      </c>
      <c r="BU22">
        <f t="shared" si="22"/>
        <v>806.96711748608186</v>
      </c>
      <c r="BV22">
        <f t="shared" si="23"/>
        <v>1517.5740337195259</v>
      </c>
      <c r="BW22">
        <f t="shared" si="24"/>
        <v>16.345261070182957</v>
      </c>
      <c r="BY22">
        <f t="shared" si="0"/>
        <v>2311.4469652905123</v>
      </c>
      <c r="BZ22">
        <f t="shared" si="1"/>
        <v>2721.4984532211906</v>
      </c>
      <c r="CA22">
        <f t="shared" si="2"/>
        <v>2399.6195824172059</v>
      </c>
      <c r="CB22">
        <f t="shared" si="3"/>
        <v>1116.8859333674773</v>
      </c>
      <c r="CC22">
        <f t="shared" si="25"/>
        <v>8549.4509342963865</v>
      </c>
      <c r="CD22">
        <f t="shared" si="26"/>
        <v>0.58868639134729539</v>
      </c>
      <c r="CE22">
        <f>CC22/'care receipt'!CC22</f>
        <v>1.4001972930799469</v>
      </c>
      <c r="CG22">
        <f>G22*Z22*365.25/7*'care receipt'!$CL22/10^6</f>
        <v>35.008261338135526</v>
      </c>
      <c r="CH22">
        <f>H22*AN22*365.25/7*'care receipt'!$CL22/10^6</f>
        <v>41.218738959785945</v>
      </c>
      <c r="CI22">
        <f>I22*BB22*365.25/7*'care receipt'!$CL22/10^6</f>
        <v>36.343688916440648</v>
      </c>
      <c r="CJ22">
        <f>J22*BP22*365.25/7*'care receipt'!$CL22/10^6</f>
        <v>16.915912511668541</v>
      </c>
      <c r="CK22">
        <f t="shared" si="27"/>
        <v>129.48660172603067</v>
      </c>
      <c r="CM22" s="1">
        <v>17698</v>
      </c>
      <c r="CN22" s="1">
        <v>22473</v>
      </c>
      <c r="CO22" s="1">
        <v>546</v>
      </c>
      <c r="CP22" s="1">
        <v>6</v>
      </c>
      <c r="CR22">
        <f>'care receipt'!$N$5*'care provision'!CM22/1000</f>
        <v>1169.6727309802357</v>
      </c>
      <c r="CS22">
        <f>'care receipt'!$N$5*'care provision'!CN22/1000</f>
        <v>1485.2556946162749</v>
      </c>
      <c r="CT22">
        <f>'care receipt'!$N$5*'care provision'!CO22/1000</f>
        <v>36.085507464979578</v>
      </c>
      <c r="CU22">
        <f>'care receipt'!$N$5*'care provision'!CP22/1000</f>
        <v>0.39654403807669869</v>
      </c>
      <c r="CW22">
        <f t="shared" si="4"/>
        <v>2038</v>
      </c>
      <c r="CX22">
        <f t="shared" si="5"/>
        <v>0.47588061306802909</v>
      </c>
      <c r="CY22">
        <f t="shared" si="6"/>
        <v>0.43332304963171492</v>
      </c>
      <c r="CZ22">
        <f t="shared" si="7"/>
        <v>1.2671741552172296E-2</v>
      </c>
      <c r="DA22">
        <f t="shared" si="8"/>
        <v>3.0714102892244694E-4</v>
      </c>
      <c r="DC22" s="1">
        <v>524.83860000000004</v>
      </c>
      <c r="DD22" s="1">
        <v>601.15200000000004</v>
      </c>
      <c r="DE22" s="1">
        <v>558.03689999999995</v>
      </c>
      <c r="DF22" s="1">
        <v>433.83940000000001</v>
      </c>
      <c r="DH22">
        <f t="shared" si="9"/>
        <v>7.3666727830301229</v>
      </c>
      <c r="DI22">
        <f t="shared" si="10"/>
        <v>10.714373175959555</v>
      </c>
      <c r="DJ22">
        <f t="shared" si="11"/>
        <v>0.24164453664820873</v>
      </c>
      <c r="DK22">
        <f t="shared" si="12"/>
        <v>2.0644371306332656E-3</v>
      </c>
      <c r="DL22">
        <f>SUM(DH22:DK22)/'care receipt'!DS22</f>
        <v>0.22452190891670246</v>
      </c>
      <c r="DM22">
        <f t="shared" si="28"/>
        <v>18.324754932768521</v>
      </c>
      <c r="DO22" s="1">
        <v>0.27272649999999998</v>
      </c>
      <c r="DP22" s="1">
        <v>0.23020370000000001</v>
      </c>
      <c r="DQ22" s="1">
        <v>0.44161790000000001</v>
      </c>
      <c r="DR22" s="1">
        <v>0.2587739</v>
      </c>
      <c r="DS22" s="1">
        <v>4.5423100000000001E-2</v>
      </c>
      <c r="DT22" s="1">
        <v>5.3451999999999996E-3</v>
      </c>
      <c r="DU22" s="1">
        <v>0.27072760000000001</v>
      </c>
      <c r="DV22" s="1">
        <v>0.2134317</v>
      </c>
      <c r="DW22" s="1">
        <v>0.2241687</v>
      </c>
      <c r="DX22" s="1">
        <v>0.24159069999999999</v>
      </c>
      <c r="DY22" s="1">
        <v>0.27540730000000002</v>
      </c>
      <c r="EA22">
        <f t="shared" si="29"/>
        <v>0.27272649999999998</v>
      </c>
      <c r="EB22">
        <f t="shared" si="30"/>
        <v>0.44161790000000001</v>
      </c>
      <c r="EC22">
        <f t="shared" si="31"/>
        <v>0.2587739</v>
      </c>
      <c r="ED22">
        <f t="shared" si="13"/>
        <v>3.2920955795793884E-2</v>
      </c>
      <c r="EE22">
        <f t="shared" si="32"/>
        <v>5.0333000000000017E-2</v>
      </c>
      <c r="EG22" s="1">
        <v>0.27272649999999998</v>
      </c>
      <c r="EH22" s="1">
        <v>0.3104634</v>
      </c>
      <c r="EI22" s="1">
        <v>0.39128489999999999</v>
      </c>
      <c r="EJ22" s="1">
        <v>0.25081029999999999</v>
      </c>
      <c r="EK22" s="1">
        <v>0.2365747</v>
      </c>
      <c r="EL22" s="1">
        <v>3558.623</v>
      </c>
      <c r="EM22" s="1">
        <v>3787.5259999999998</v>
      </c>
      <c r="EN22" s="1">
        <v>4144.7439999999997</v>
      </c>
      <c r="EO22" s="1">
        <v>3258.7660000000001</v>
      </c>
      <c r="EP22" s="1">
        <v>2930.4290000000001</v>
      </c>
    </row>
    <row r="23" spans="1:146" x14ac:dyDescent="0.25">
      <c r="A23">
        <v>2039</v>
      </c>
      <c r="B23" s="1">
        <v>37180</v>
      </c>
      <c r="C23" s="1">
        <v>52352</v>
      </c>
      <c r="D23" s="1">
        <v>43049</v>
      </c>
      <c r="E23" s="1">
        <v>20011</v>
      </c>
      <c r="G23">
        <f>'care receipt'!$N$5*'care provision'!B23/1000</f>
        <v>2457.2512226152762</v>
      </c>
      <c r="H23">
        <f>'care receipt'!$N$5*'care provision'!C23/1000</f>
        <v>3459.9789135652218</v>
      </c>
      <c r="I23">
        <f>'care receipt'!$N$5*'care provision'!D23/1000</f>
        <v>2845.1373825273004</v>
      </c>
      <c r="J23">
        <f>'care receipt'!$N$5*'care provision'!E23/1000</f>
        <v>1322.5404576588028</v>
      </c>
      <c r="K23">
        <f t="shared" si="14"/>
        <v>10084.907976366601</v>
      </c>
      <c r="L23">
        <f>K23/'care receipt'!BR23</f>
        <v>1.6730661696178937</v>
      </c>
      <c r="N23" s="1">
        <v>13382</v>
      </c>
      <c r="O23" s="1">
        <v>7542</v>
      </c>
      <c r="P23" s="1">
        <v>6972</v>
      </c>
      <c r="Q23" s="1">
        <v>3153</v>
      </c>
      <c r="R23" s="1">
        <v>6319</v>
      </c>
      <c r="S23" s="1">
        <v>17.82741</v>
      </c>
      <c r="U23">
        <f>'care receipt'!$N$5*'care provision'!N23/1000</f>
        <v>884.42538625706356</v>
      </c>
      <c r="V23">
        <f>'care receipt'!$N$5*'care provision'!O23/1000</f>
        <v>498.45585586241026</v>
      </c>
      <c r="W23">
        <f>'care receipt'!$N$5*'care provision'!P23/1000</f>
        <v>460.7841722451239</v>
      </c>
      <c r="X23">
        <f>'care receipt'!$N$5*'care provision'!Q23/1000</f>
        <v>208.38389200930516</v>
      </c>
      <c r="Y23">
        <f>'care receipt'!$N$5*'care provision'!R23/1000</f>
        <v>417.62696276777649</v>
      </c>
      <c r="Z23">
        <f t="shared" si="15"/>
        <v>17.82741</v>
      </c>
      <c r="AB23" s="1">
        <v>22481</v>
      </c>
      <c r="AC23" s="1">
        <v>10442</v>
      </c>
      <c r="AD23" s="1">
        <v>8903</v>
      </c>
      <c r="AE23" s="1">
        <v>3738</v>
      </c>
      <c r="AF23" s="1">
        <v>7040</v>
      </c>
      <c r="AG23" s="1">
        <v>14.96477</v>
      </c>
      <c r="AI23">
        <f>'care receipt'!$N$5*'care provision'!AB23/1000</f>
        <v>1485.7844200003772</v>
      </c>
      <c r="AJ23">
        <f>'care receipt'!$N$5*'care provision'!AC23/1000</f>
        <v>690.11880759948133</v>
      </c>
      <c r="AK23">
        <f>'care receipt'!$N$5*'care provision'!AD23/1000</f>
        <v>588.40526183280804</v>
      </c>
      <c r="AL23">
        <f>'care receipt'!$N$5*'care provision'!AE23/1000</f>
        <v>247.04693572178329</v>
      </c>
      <c r="AM23">
        <f>'care receipt'!$N$5*'care provision'!AF23/1000</f>
        <v>465.27833800999315</v>
      </c>
      <c r="AN23">
        <f t="shared" si="16"/>
        <v>14.96477</v>
      </c>
      <c r="AP23" s="1">
        <v>16547</v>
      </c>
      <c r="AQ23" s="1">
        <v>8782</v>
      </c>
      <c r="AR23" s="1">
        <v>7952</v>
      </c>
      <c r="AS23" s="1">
        <v>3452</v>
      </c>
      <c r="AT23" s="1">
        <v>6521</v>
      </c>
      <c r="AU23" s="1">
        <v>16.17727</v>
      </c>
      <c r="AW23">
        <f>'care receipt'!$N$5*'care provision'!AP23/1000</f>
        <v>1093.6023663425221</v>
      </c>
      <c r="AX23">
        <f>'care receipt'!$N$5*'care provision'!AQ23/1000</f>
        <v>580.40829039826133</v>
      </c>
      <c r="AY23">
        <f>'care receipt'!$N$5*'care provision'!AR23/1000</f>
        <v>525.55303179765133</v>
      </c>
      <c r="AZ23">
        <f>'care receipt'!$N$5*'care provision'!AS23/1000</f>
        <v>228.14500324012732</v>
      </c>
      <c r="BA23">
        <f>'care receipt'!$N$5*'care provision'!AT23/1000</f>
        <v>430.97727871635868</v>
      </c>
      <c r="BB23">
        <f t="shared" si="17"/>
        <v>16.17727</v>
      </c>
      <c r="BD23" s="1">
        <v>7178</v>
      </c>
      <c r="BE23" s="1">
        <v>4325</v>
      </c>
      <c r="BF23" s="1">
        <v>3866</v>
      </c>
      <c r="BG23" s="1">
        <v>1695</v>
      </c>
      <c r="BH23" s="1">
        <v>3056</v>
      </c>
      <c r="BI23" s="1">
        <v>16.3735</v>
      </c>
      <c r="BK23">
        <f>'care receipt'!$N$5*'care provision'!BD23/1000</f>
        <v>474.39885088575721</v>
      </c>
      <c r="BL23">
        <f>'care receipt'!$N$5*'care provision'!BE23/1000</f>
        <v>285.84216078028692</v>
      </c>
      <c r="BM23">
        <f>'care receipt'!$N$5*'care provision'!BF23/1000</f>
        <v>255.50654186741951</v>
      </c>
      <c r="BN23">
        <f>'care receipt'!$N$5*'care provision'!BG23/1000</f>
        <v>112.02369075666738</v>
      </c>
      <c r="BO23">
        <f>'care receipt'!$N$5*'care provision'!BH23/1000</f>
        <v>201.97309672706518</v>
      </c>
      <c r="BP23">
        <f t="shared" si="18"/>
        <v>16.3735</v>
      </c>
      <c r="BR23">
        <f t="shared" si="19"/>
        <v>3938.21102348572</v>
      </c>
      <c r="BS23">
        <f t="shared" si="20"/>
        <v>2054.82511464044</v>
      </c>
      <c r="BT23">
        <f t="shared" si="21"/>
        <v>1830.2490077430029</v>
      </c>
      <c r="BU23">
        <f t="shared" si="22"/>
        <v>795.59952172788303</v>
      </c>
      <c r="BV23">
        <f t="shared" si="23"/>
        <v>1515.8556762211933</v>
      </c>
      <c r="BW23">
        <f t="shared" si="24"/>
        <v>16.189080342154242</v>
      </c>
      <c r="BY23">
        <f t="shared" si="0"/>
        <v>2285.7566768614897</v>
      </c>
      <c r="BZ23">
        <f t="shared" si="1"/>
        <v>2701.6910432972272</v>
      </c>
      <c r="CA23">
        <f t="shared" si="2"/>
        <v>2401.5999202503885</v>
      </c>
      <c r="CB23">
        <f t="shared" si="3"/>
        <v>1129.9069372878225</v>
      </c>
      <c r="CC23">
        <f t="shared" si="25"/>
        <v>8518.954577696928</v>
      </c>
      <c r="CD23">
        <f t="shared" si="26"/>
        <v>0.58545302415581812</v>
      </c>
      <c r="CE23">
        <f>CC23/'care receipt'!CC23</f>
        <v>1.3953302102141791</v>
      </c>
      <c r="CG23">
        <f>G23*Z23*365.25/7*'care receipt'!$CL23/10^6</f>
        <v>35.24180228223139</v>
      </c>
      <c r="CH23">
        <f>H23*AN23*365.25/7*'care receipt'!$CL23/10^6</f>
        <v>41.654679406335568</v>
      </c>
      <c r="CI23">
        <f>I23*BB23*365.25/7*'care receipt'!$CL23/10^6</f>
        <v>37.02787370469337</v>
      </c>
      <c r="CJ23">
        <f>J23*BP23*365.25/7*'care receipt'!$CL23/10^6</f>
        <v>17.420908045161994</v>
      </c>
      <c r="CK23">
        <f t="shared" si="27"/>
        <v>131.34526343842231</v>
      </c>
      <c r="CM23" s="1">
        <v>17689</v>
      </c>
      <c r="CN23" s="1">
        <v>22825</v>
      </c>
      <c r="CO23" s="1">
        <v>557</v>
      </c>
      <c r="CP23" s="1">
        <v>8</v>
      </c>
      <c r="CR23">
        <f>'care receipt'!$N$5*'care provision'!CM23/1000</f>
        <v>1169.0779149231205</v>
      </c>
      <c r="CS23">
        <f>'care receipt'!$N$5*'care provision'!CN23/1000</f>
        <v>1508.5196115167746</v>
      </c>
      <c r="CT23">
        <f>'care receipt'!$N$5*'care provision'!CO23/1000</f>
        <v>36.812504868120193</v>
      </c>
      <c r="CU23">
        <f>'care receipt'!$N$5*'care provision'!CP23/1000</f>
        <v>0.52872538410226488</v>
      </c>
      <c r="CW23">
        <f t="shared" si="4"/>
        <v>2039</v>
      </c>
      <c r="CX23">
        <f t="shared" si="5"/>
        <v>0.47576654115115652</v>
      </c>
      <c r="CY23">
        <f t="shared" si="6"/>
        <v>0.43599098410757947</v>
      </c>
      <c r="CZ23">
        <f t="shared" si="7"/>
        <v>1.2938744221700852E-2</v>
      </c>
      <c r="DA23">
        <f t="shared" si="8"/>
        <v>3.9978012093348661E-4</v>
      </c>
      <c r="DC23" s="1">
        <v>530.96950000000004</v>
      </c>
      <c r="DD23" s="1">
        <v>597.22929999999997</v>
      </c>
      <c r="DE23" s="1">
        <v>569.62540000000001</v>
      </c>
      <c r="DF23" s="1">
        <v>442.03769999999997</v>
      </c>
      <c r="DH23">
        <f t="shared" si="9"/>
        <v>7.448936591373263</v>
      </c>
      <c r="DI23">
        <f t="shared" si="10"/>
        <v>10.811185339469223</v>
      </c>
      <c r="DJ23">
        <f t="shared" si="11"/>
        <v>0.25163205372605896</v>
      </c>
      <c r="DK23">
        <f t="shared" si="12"/>
        <v>2.8045986326421806E-3</v>
      </c>
      <c r="DL23">
        <f>SUM(DH23:DK23)/'care receipt'!DS23</f>
        <v>0.22277337814769441</v>
      </c>
      <c r="DM23">
        <f t="shared" si="28"/>
        <v>18.51455858320119</v>
      </c>
      <c r="DO23" s="1">
        <v>0.2741846</v>
      </c>
      <c r="DP23" s="1">
        <v>0.23403109999999999</v>
      </c>
      <c r="DQ23" s="1">
        <v>0.45276620000000001</v>
      </c>
      <c r="DR23" s="1">
        <v>0.25991189999999997</v>
      </c>
      <c r="DS23" s="1">
        <v>4.5608999999999997E-2</v>
      </c>
      <c r="DT23" s="1">
        <v>4.9002999999999998E-3</v>
      </c>
      <c r="DU23" s="1">
        <v>0.27227119999999999</v>
      </c>
      <c r="DV23" s="1">
        <v>0.22347439999999999</v>
      </c>
      <c r="DW23" s="1">
        <v>0.2277594</v>
      </c>
      <c r="DX23" s="1">
        <v>0.2434463</v>
      </c>
      <c r="DY23" s="1">
        <v>0.2771226</v>
      </c>
      <c r="EA23">
        <f t="shared" si="29"/>
        <v>0.2741846</v>
      </c>
      <c r="EB23">
        <f t="shared" si="30"/>
        <v>0.45276620000000001</v>
      </c>
      <c r="EC23">
        <f t="shared" si="31"/>
        <v>0.25991189999999997</v>
      </c>
      <c r="ED23">
        <f t="shared" si="13"/>
        <v>3.2690798355534414E-2</v>
      </c>
      <c r="EE23">
        <f t="shared" si="32"/>
        <v>5.6586100000000028E-2</v>
      </c>
      <c r="EG23" s="1">
        <v>0.2741846</v>
      </c>
      <c r="EH23" s="1">
        <v>0.31575740000000002</v>
      </c>
      <c r="EI23" s="1">
        <v>0.39618009999999998</v>
      </c>
      <c r="EJ23" s="1">
        <v>0.25602550000000002</v>
      </c>
      <c r="EK23" s="1">
        <v>0.25525949999999997</v>
      </c>
      <c r="EL23" s="1">
        <v>3579.683</v>
      </c>
      <c r="EM23" s="1">
        <v>3794.8429999999998</v>
      </c>
      <c r="EN23" s="1">
        <v>4152.4709999999995</v>
      </c>
      <c r="EO23" s="1">
        <v>3294.4810000000002</v>
      </c>
      <c r="EP23" s="1">
        <v>3021.5360000000001</v>
      </c>
    </row>
    <row r="24" spans="1:146" x14ac:dyDescent="0.25">
      <c r="A24">
        <v>2040</v>
      </c>
      <c r="B24" s="1">
        <v>37150</v>
      </c>
      <c r="C24" s="1">
        <v>52525</v>
      </c>
      <c r="D24" s="1">
        <v>42781</v>
      </c>
      <c r="E24" s="1">
        <v>20535</v>
      </c>
      <c r="G24">
        <f>'care receipt'!$N$5*'care provision'!B24/1000</f>
        <v>2455.2685024248926</v>
      </c>
      <c r="H24">
        <f>'care receipt'!$N$5*'care provision'!C24/1000</f>
        <v>3471.4125999964331</v>
      </c>
      <c r="I24">
        <f>'care receipt'!$N$5*'care provision'!D24/1000</f>
        <v>2827.4250821598744</v>
      </c>
      <c r="J24">
        <f>'care receipt'!$N$5*'care provision'!E24/1000</f>
        <v>1357.1719703175013</v>
      </c>
      <c r="K24">
        <f t="shared" si="14"/>
        <v>10111.2781548987</v>
      </c>
      <c r="L24">
        <f>K24/'care receipt'!BR24</f>
        <v>1.6607253346069928</v>
      </c>
      <c r="N24" s="1">
        <v>13341</v>
      </c>
      <c r="O24" s="1">
        <v>7587</v>
      </c>
      <c r="P24" s="1">
        <v>6817</v>
      </c>
      <c r="Q24" s="1">
        <v>3150</v>
      </c>
      <c r="R24" s="1">
        <v>6445</v>
      </c>
      <c r="S24" s="1">
        <v>18.215060000000001</v>
      </c>
      <c r="U24">
        <f>'care receipt'!$N$5*'care provision'!N24/1000</f>
        <v>881.71566866353953</v>
      </c>
      <c r="V24">
        <f>'care receipt'!$N$5*'care provision'!O24/1000</f>
        <v>501.42993614798553</v>
      </c>
      <c r="W24">
        <f>'care receipt'!$N$5*'care provision'!P24/1000</f>
        <v>450.54011792814248</v>
      </c>
      <c r="X24">
        <f>'care receipt'!$N$5*'care provision'!Q24/1000</f>
        <v>208.18561999026682</v>
      </c>
      <c r="Y24">
        <f>'care receipt'!$N$5*'care provision'!R24/1000</f>
        <v>425.95438756738719</v>
      </c>
      <c r="Z24">
        <f t="shared" si="15"/>
        <v>18.215060000000001</v>
      </c>
      <c r="AB24" s="1">
        <v>22515</v>
      </c>
      <c r="AC24" s="1">
        <v>10575</v>
      </c>
      <c r="AD24" s="1">
        <v>8769</v>
      </c>
      <c r="AE24" s="1">
        <v>3711</v>
      </c>
      <c r="AF24" s="1">
        <v>7234</v>
      </c>
      <c r="AG24" s="1">
        <v>15.21599</v>
      </c>
      <c r="AI24">
        <f>'care receipt'!$N$5*'care provision'!AB24/1000</f>
        <v>1488.0315028828118</v>
      </c>
      <c r="AJ24">
        <f>'care receipt'!$N$5*'care provision'!AC24/1000</f>
        <v>698.90886711018152</v>
      </c>
      <c r="AK24">
        <f>'care receipt'!$N$5*'care provision'!AD24/1000</f>
        <v>579.54911164909504</v>
      </c>
      <c r="AL24">
        <f>'care receipt'!$N$5*'care provision'!AE24/1000</f>
        <v>245.26248755043815</v>
      </c>
      <c r="AM24">
        <f>'care receipt'!$N$5*'care provision'!AF24/1000</f>
        <v>478.0999285744731</v>
      </c>
      <c r="AN24">
        <f t="shared" si="16"/>
        <v>15.21599</v>
      </c>
      <c r="AP24" s="1">
        <v>16558</v>
      </c>
      <c r="AQ24" s="1">
        <v>8642</v>
      </c>
      <c r="AR24" s="1">
        <v>7932</v>
      </c>
      <c r="AS24" s="1">
        <v>3591</v>
      </c>
      <c r="AT24" s="1">
        <v>6266</v>
      </c>
      <c r="AU24" s="1">
        <v>16.070309999999999</v>
      </c>
      <c r="AW24">
        <f>'care receipt'!$N$5*'care provision'!AP24/1000</f>
        <v>1094.3293637456629</v>
      </c>
      <c r="AX24">
        <f>'care receipt'!$N$5*'care provision'!AQ24/1000</f>
        <v>571.1555961764717</v>
      </c>
      <c r="AY24">
        <f>'care receipt'!$N$5*'care provision'!AR24/1000</f>
        <v>524.2312183373956</v>
      </c>
      <c r="AZ24">
        <f>'care receipt'!$N$5*'care provision'!AS24/1000</f>
        <v>237.33160678890417</v>
      </c>
      <c r="BA24">
        <f>'care receipt'!$N$5*'care provision'!AT24/1000</f>
        <v>414.12415709809903</v>
      </c>
      <c r="BB24">
        <f t="shared" si="17"/>
        <v>16.070309999999999</v>
      </c>
      <c r="BD24" s="1">
        <v>7523</v>
      </c>
      <c r="BE24" s="1">
        <v>4261</v>
      </c>
      <c r="BF24" s="1">
        <v>3965</v>
      </c>
      <c r="BG24" s="1">
        <v>1775</v>
      </c>
      <c r="BH24" s="1">
        <v>3128</v>
      </c>
      <c r="BI24" s="1">
        <v>16.36206</v>
      </c>
      <c r="BK24">
        <f>'care receipt'!$N$5*'care provision'!BD24/1000</f>
        <v>497.20013307516734</v>
      </c>
      <c r="BL24">
        <f>'care receipt'!$N$5*'care provision'!BE24/1000</f>
        <v>281.61235770746885</v>
      </c>
      <c r="BM24">
        <f>'care receipt'!$N$5*'care provision'!BF24/1000</f>
        <v>262.04951849568505</v>
      </c>
      <c r="BN24">
        <f>'care receipt'!$N$5*'care provision'!BG24/1000</f>
        <v>117.31094459769002</v>
      </c>
      <c r="BO24">
        <f>'care receipt'!$N$5*'care provision'!BH24/1000</f>
        <v>206.73162518398556</v>
      </c>
      <c r="BP24">
        <f t="shared" si="18"/>
        <v>16.36206</v>
      </c>
      <c r="BR24">
        <f t="shared" si="19"/>
        <v>3961.2766683671812</v>
      </c>
      <c r="BS24">
        <f t="shared" si="20"/>
        <v>2053.1067571421077</v>
      </c>
      <c r="BT24">
        <f t="shared" si="21"/>
        <v>1816.3699664103183</v>
      </c>
      <c r="BU24">
        <f t="shared" si="22"/>
        <v>808.09065892729905</v>
      </c>
      <c r="BV24">
        <f t="shared" si="23"/>
        <v>1524.9100984239449</v>
      </c>
      <c r="BW24">
        <f t="shared" si="24"/>
        <v>16.33696222627475</v>
      </c>
      <c r="BY24">
        <f t="shared" si="0"/>
        <v>2333.5751061159267</v>
      </c>
      <c r="BZ24">
        <f t="shared" si="1"/>
        <v>2756.1232469371512</v>
      </c>
      <c r="CA24">
        <f t="shared" si="2"/>
        <v>2370.8689304577024</v>
      </c>
      <c r="CB24">
        <f t="shared" si="3"/>
        <v>1158.6840990657961</v>
      </c>
      <c r="CC24">
        <f t="shared" si="25"/>
        <v>8619.2513825765764</v>
      </c>
      <c r="CD24">
        <f t="shared" si="26"/>
        <v>0.59050352833909348</v>
      </c>
      <c r="CE24">
        <f>CC24/'care receipt'!CC24</f>
        <v>1.4025615642612865</v>
      </c>
      <c r="CG24">
        <f>G24*Z24*365.25/7*'care receipt'!$CL24/10^6</f>
        <v>36.626161047729646</v>
      </c>
      <c r="CH24">
        <f>H24*AN24*365.25/7*'care receipt'!$CL24/10^6</f>
        <v>43.258180825270117</v>
      </c>
      <c r="CI24">
        <f>I24*BB24*365.25/7*'care receipt'!$CL24/10^6</f>
        <v>37.211498803882314</v>
      </c>
      <c r="CJ24">
        <f>J24*BP24*365.25/7*'care receipt'!$CL24/10^6</f>
        <v>18.185894383516427</v>
      </c>
      <c r="CK24">
        <f t="shared" si="27"/>
        <v>135.28173506039849</v>
      </c>
      <c r="CM24" s="1">
        <v>17761</v>
      </c>
      <c r="CN24" s="1">
        <v>23027</v>
      </c>
      <c r="CO24" s="1">
        <v>546</v>
      </c>
      <c r="CP24" s="1">
        <v>4</v>
      </c>
      <c r="CR24">
        <f>'care receipt'!$N$5*'care provision'!CM24/1000</f>
        <v>1173.8364433800409</v>
      </c>
      <c r="CS24">
        <f>'care receipt'!$N$5*'care provision'!CN24/1000</f>
        <v>1521.8699274653566</v>
      </c>
      <c r="CT24">
        <f>'care receipt'!$N$5*'care provision'!CO24/1000</f>
        <v>36.085507464979578</v>
      </c>
      <c r="CU24">
        <f>'care receipt'!$N$5*'care provision'!CP24/1000</f>
        <v>0.26436269205113244</v>
      </c>
      <c r="CW24">
        <f t="shared" si="4"/>
        <v>2040</v>
      </c>
      <c r="CX24">
        <f t="shared" si="5"/>
        <v>0.47808882907133243</v>
      </c>
      <c r="CY24">
        <f t="shared" si="6"/>
        <v>0.43840076154212276</v>
      </c>
      <c r="CZ24">
        <f t="shared" si="7"/>
        <v>1.2762675019284261E-2</v>
      </c>
      <c r="DA24">
        <f t="shared" si="8"/>
        <v>1.9478938397857315E-4</v>
      </c>
      <c r="DC24" s="1">
        <v>532.37940000000003</v>
      </c>
      <c r="DD24" s="1">
        <v>593.97400000000005</v>
      </c>
      <c r="DE24" s="1">
        <v>585.75360000000001</v>
      </c>
      <c r="DF24" s="1">
        <v>513.87570000000005</v>
      </c>
      <c r="DH24">
        <f t="shared" si="9"/>
        <v>7.4991160970976027</v>
      </c>
      <c r="DI24">
        <f t="shared" si="10"/>
        <v>10.847414019555693</v>
      </c>
      <c r="DJ24">
        <f t="shared" si="11"/>
        <v>0.25364659086526392</v>
      </c>
      <c r="DK24">
        <f t="shared" si="12"/>
        <v>1.6301947611799214E-3</v>
      </c>
      <c r="DL24">
        <f>SUM(DH24:DK24)/'care receipt'!DS24</f>
        <v>0.2189950964221391</v>
      </c>
      <c r="DM24">
        <f t="shared" si="28"/>
        <v>18.601806902279737</v>
      </c>
      <c r="DO24" s="1">
        <v>0.2747502</v>
      </c>
      <c r="DP24" s="1">
        <v>0.2316531</v>
      </c>
      <c r="DQ24" s="1">
        <v>0.44873420000000003</v>
      </c>
      <c r="DR24" s="1">
        <v>0.2587296</v>
      </c>
      <c r="DS24" s="1">
        <v>4.3868699999999997E-2</v>
      </c>
      <c r="DT24" s="1">
        <v>5.9037999999999998E-3</v>
      </c>
      <c r="DU24" s="1">
        <v>0.27309749999999999</v>
      </c>
      <c r="DV24" s="1">
        <v>0.21701819999999999</v>
      </c>
      <c r="DW24" s="1">
        <v>0.2261785</v>
      </c>
      <c r="DX24" s="1">
        <v>0.2343903</v>
      </c>
      <c r="DY24" s="1">
        <v>0.2794856</v>
      </c>
      <c r="EA24">
        <f t="shared" si="29"/>
        <v>0.2747502</v>
      </c>
      <c r="EB24">
        <f t="shared" si="30"/>
        <v>0.44873420000000003</v>
      </c>
      <c r="EC24">
        <f t="shared" si="31"/>
        <v>0.2587296</v>
      </c>
      <c r="ED24">
        <f t="shared" si="13"/>
        <v>3.1555710842441083E-2</v>
      </c>
      <c r="EE24">
        <f t="shared" si="32"/>
        <v>5.5103000000000013E-2</v>
      </c>
      <c r="EG24" s="1">
        <v>0.2747502</v>
      </c>
      <c r="EH24" s="1">
        <v>0.31527889999999997</v>
      </c>
      <c r="EI24" s="1">
        <v>0.39363120000000001</v>
      </c>
      <c r="EJ24" s="1">
        <v>0.25869730000000002</v>
      </c>
      <c r="EK24" s="1">
        <v>0.25108849999999999</v>
      </c>
      <c r="EL24" s="1">
        <v>3641.0439999999999</v>
      </c>
      <c r="EM24" s="1">
        <v>3858.029</v>
      </c>
      <c r="EN24" s="1">
        <v>4178.4889999999996</v>
      </c>
      <c r="EO24" s="1">
        <v>3337.4569999999999</v>
      </c>
      <c r="EP24" s="1">
        <v>3083.2860000000001</v>
      </c>
    </row>
    <row r="25" spans="1:146" x14ac:dyDescent="0.25">
      <c r="A25">
        <v>2041</v>
      </c>
      <c r="B25" s="1">
        <v>37215</v>
      </c>
      <c r="C25" s="1">
        <v>52530</v>
      </c>
      <c r="D25" s="1">
        <v>42189</v>
      </c>
      <c r="E25" s="1">
        <v>20862</v>
      </c>
      <c r="G25">
        <f>'care receipt'!$N$5*'care provision'!B25/1000</f>
        <v>2459.5643961707237</v>
      </c>
      <c r="H25">
        <f>'care receipt'!$N$5*'care provision'!C25/1000</f>
        <v>3471.743053361497</v>
      </c>
      <c r="I25">
        <f>'care receipt'!$N$5*'care provision'!D25/1000</f>
        <v>2788.2994037363069</v>
      </c>
      <c r="J25">
        <f>'care receipt'!$N$5*'care provision'!E25/1000</f>
        <v>1378.7836203926813</v>
      </c>
      <c r="K25">
        <f t="shared" si="14"/>
        <v>10098.390473661209</v>
      </c>
      <c r="L25">
        <f>K25/'care receipt'!BR25</f>
        <v>1.6489073544488211</v>
      </c>
      <c r="N25" s="1">
        <v>13097</v>
      </c>
      <c r="O25" s="1">
        <v>7669</v>
      </c>
      <c r="P25" s="1">
        <v>6949</v>
      </c>
      <c r="Q25" s="1">
        <v>3234</v>
      </c>
      <c r="R25" s="1">
        <v>6441</v>
      </c>
      <c r="S25" s="1">
        <v>18.090730000000001</v>
      </c>
      <c r="U25">
        <f>'care receipt'!$N$5*'care provision'!N25/1000</f>
        <v>865.58954444842038</v>
      </c>
      <c r="V25">
        <f>'care receipt'!$N$5*'care provision'!O25/1000</f>
        <v>506.84937133503365</v>
      </c>
      <c r="W25">
        <f>'care receipt'!$N$5*'care provision'!P25/1000</f>
        <v>459.26408676582986</v>
      </c>
      <c r="X25">
        <f>'care receipt'!$N$5*'care provision'!Q25/1000</f>
        <v>213.73723652334061</v>
      </c>
      <c r="Y25">
        <f>'care receipt'!$N$5*'care provision'!R25/1000</f>
        <v>425.69002487533601</v>
      </c>
      <c r="Z25">
        <f t="shared" si="15"/>
        <v>18.090730000000001</v>
      </c>
      <c r="AB25" s="1">
        <v>22592</v>
      </c>
      <c r="AC25" s="1">
        <v>10629</v>
      </c>
      <c r="AD25" s="1">
        <v>8673</v>
      </c>
      <c r="AE25" s="1">
        <v>3794</v>
      </c>
      <c r="AF25" s="1">
        <v>7094</v>
      </c>
      <c r="AG25" s="1">
        <v>15.071070000000001</v>
      </c>
      <c r="AI25">
        <f>'care receipt'!$N$5*'care provision'!AB25/1000</f>
        <v>1493.1204847047961</v>
      </c>
      <c r="AJ25">
        <f>'care receipt'!$N$5*'care provision'!AC25/1000</f>
        <v>702.47776345287173</v>
      </c>
      <c r="AK25">
        <f>'care receipt'!$N$5*'care provision'!AD25/1000</f>
        <v>573.20440703986799</v>
      </c>
      <c r="AL25">
        <f>'care receipt'!$N$5*'care provision'!AE25/1000</f>
        <v>250.74801341049914</v>
      </c>
      <c r="AM25">
        <f>'care receipt'!$N$5*'care provision'!AF25/1000</f>
        <v>468.84723435268342</v>
      </c>
      <c r="AN25">
        <f t="shared" si="16"/>
        <v>15.071070000000001</v>
      </c>
      <c r="AP25" s="1">
        <v>16359</v>
      </c>
      <c r="AQ25" s="1">
        <v>8610</v>
      </c>
      <c r="AR25" s="1">
        <v>7763</v>
      </c>
      <c r="AS25" s="1">
        <v>3401</v>
      </c>
      <c r="AT25" s="1">
        <v>6270</v>
      </c>
      <c r="AU25" s="1">
        <v>16.143820000000002</v>
      </c>
      <c r="AW25">
        <f>'care receipt'!$N$5*'care provision'!AP25/1000</f>
        <v>1081.1773198161191</v>
      </c>
      <c r="AX25">
        <f>'care receipt'!$N$5*'care provision'!AQ25/1000</f>
        <v>569.04069464006261</v>
      </c>
      <c r="AY25">
        <f>'care receipt'!$N$5*'care provision'!AR25/1000</f>
        <v>513.06189459823531</v>
      </c>
      <c r="AZ25">
        <f>'care receipt'!$N$5*'care provision'!AS25/1000</f>
        <v>224.77437891647537</v>
      </c>
      <c r="BA25">
        <f>'care receipt'!$N$5*'care provision'!AT25/1000</f>
        <v>414.3885197901501</v>
      </c>
      <c r="BB25">
        <f t="shared" si="17"/>
        <v>16.143820000000002</v>
      </c>
      <c r="BD25" s="1">
        <v>7471</v>
      </c>
      <c r="BE25" s="1">
        <v>4349</v>
      </c>
      <c r="BF25" s="1">
        <v>4058</v>
      </c>
      <c r="BG25" s="1">
        <v>1842</v>
      </c>
      <c r="BH25" s="1">
        <v>3253</v>
      </c>
      <c r="BI25" s="1">
        <v>16.712869999999999</v>
      </c>
      <c r="BK25">
        <f>'care receipt'!$N$5*'care provision'!BD25/1000</f>
        <v>493.76341807850264</v>
      </c>
      <c r="BL25">
        <f>'care receipt'!$N$5*'care provision'!BE25/1000</f>
        <v>287.42833693259377</v>
      </c>
      <c r="BM25">
        <f>'care receipt'!$N$5*'care provision'!BF25/1000</f>
        <v>268.1959510858739</v>
      </c>
      <c r="BN25">
        <f>'care receipt'!$N$5*'care provision'!BG25/1000</f>
        <v>121.7390196895465</v>
      </c>
      <c r="BO25">
        <f>'care receipt'!$N$5*'care provision'!BH25/1000</f>
        <v>214.99295931058347</v>
      </c>
      <c r="BP25">
        <f t="shared" si="18"/>
        <v>16.712869999999999</v>
      </c>
      <c r="BR25">
        <f t="shared" si="19"/>
        <v>3933.6507670478381</v>
      </c>
      <c r="BS25">
        <f t="shared" si="20"/>
        <v>2065.7961663605615</v>
      </c>
      <c r="BT25">
        <f t="shared" si="21"/>
        <v>1813.7263394898071</v>
      </c>
      <c r="BU25">
        <f t="shared" si="22"/>
        <v>810.99864853986162</v>
      </c>
      <c r="BV25">
        <f t="shared" si="23"/>
        <v>1523.9187383287531</v>
      </c>
      <c r="BW25">
        <f t="shared" si="24"/>
        <v>16.326902143838847</v>
      </c>
      <c r="BY25">
        <f t="shared" si="0"/>
        <v>2321.7019932916296</v>
      </c>
      <c r="BZ25">
        <f t="shared" si="1"/>
        <v>2730.1332660088401</v>
      </c>
      <c r="CA25">
        <f t="shared" si="2"/>
        <v>2348.7559705899421</v>
      </c>
      <c r="CB25">
        <f t="shared" si="3"/>
        <v>1202.3733315644288</v>
      </c>
      <c r="CC25">
        <f t="shared" si="25"/>
        <v>8602.9645614548408</v>
      </c>
      <c r="CD25">
        <f t="shared" si="26"/>
        <v>0.58722028008053972</v>
      </c>
      <c r="CE25">
        <f>CC25/'care receipt'!CC25</f>
        <v>1.3960549869180148</v>
      </c>
      <c r="CG25">
        <f>G25*Z25*365.25/7*'care receipt'!$CL25/10^6</f>
        <v>37.095189663747995</v>
      </c>
      <c r="CH25">
        <f>H25*AN25*365.25/7*'care receipt'!$CL25/10^6</f>
        <v>43.620934815291143</v>
      </c>
      <c r="CI25">
        <f>I25*BB25*365.25/7*'care receipt'!$CL25/10^6</f>
        <v>37.527446870719174</v>
      </c>
      <c r="CJ25">
        <f>J25*BP25*365.25/7*'care receipt'!$CL25/10^6</f>
        <v>19.211021444565105</v>
      </c>
      <c r="CK25">
        <f t="shared" si="27"/>
        <v>137.45459279432342</v>
      </c>
      <c r="CM25" s="1">
        <v>17825</v>
      </c>
      <c r="CN25" s="1">
        <v>23040</v>
      </c>
      <c r="CO25" s="1">
        <v>552</v>
      </c>
      <c r="CP25" s="1">
        <v>3</v>
      </c>
      <c r="CR25">
        <f>'care receipt'!$N$5*'care provision'!CM25/1000</f>
        <v>1178.0662464528589</v>
      </c>
      <c r="CS25">
        <f>'care receipt'!$N$5*'care provision'!CN25/1000</f>
        <v>1522.7291062145227</v>
      </c>
      <c r="CT25">
        <f>'care receipt'!$N$5*'care provision'!CO25/1000</f>
        <v>36.482051503056283</v>
      </c>
      <c r="CU25">
        <f>'care receipt'!$N$5*'care provision'!CP25/1000</f>
        <v>0.19827201903834935</v>
      </c>
      <c r="CW25">
        <f t="shared" si="4"/>
        <v>2041</v>
      </c>
      <c r="CX25">
        <f t="shared" si="5"/>
        <v>0.47897353217788519</v>
      </c>
      <c r="CY25">
        <f t="shared" si="6"/>
        <v>0.43860651056539113</v>
      </c>
      <c r="CZ25">
        <f t="shared" si="7"/>
        <v>1.3083979236293822E-2</v>
      </c>
      <c r="DA25">
        <f t="shared" si="8"/>
        <v>1.4380212827149843E-4</v>
      </c>
      <c r="DC25" s="1">
        <v>528.89409999999998</v>
      </c>
      <c r="DD25" s="1">
        <v>599.95060000000001</v>
      </c>
      <c r="DE25" s="1">
        <v>556.73889999999994</v>
      </c>
      <c r="DF25" s="1">
        <v>666.01110000000006</v>
      </c>
      <c r="DH25">
        <f t="shared" si="9"/>
        <v>7.4768674458967546</v>
      </c>
      <c r="DI25">
        <f t="shared" si="10"/>
        <v>10.962746890930399</v>
      </c>
      <c r="DJ25">
        <f t="shared" si="11"/>
        <v>0.24373172668265877</v>
      </c>
      <c r="DK25">
        <f t="shared" si="12"/>
        <v>1.5846163859874242E-3</v>
      </c>
      <c r="DL25">
        <f>SUM(DH25:DK25)/'care receipt'!DS25</f>
        <v>0.21557598293887115</v>
      </c>
      <c r="DM25">
        <f t="shared" si="28"/>
        <v>18.6849306798958</v>
      </c>
      <c r="DO25" s="1">
        <v>0.27485349999999997</v>
      </c>
      <c r="DP25" s="1">
        <v>0.2320651</v>
      </c>
      <c r="DQ25" s="1">
        <v>0.45368999999999998</v>
      </c>
      <c r="DR25" s="1">
        <v>0.25511070000000002</v>
      </c>
      <c r="DS25" s="1">
        <v>4.3666099999999999E-2</v>
      </c>
      <c r="DT25" s="1">
        <v>6.4167E-3</v>
      </c>
      <c r="DU25" s="1">
        <v>0.27302939999999998</v>
      </c>
      <c r="DV25" s="1">
        <v>0.2185483</v>
      </c>
      <c r="DW25" s="1">
        <v>0.22771839999999999</v>
      </c>
      <c r="DX25" s="1">
        <v>0.23995820000000001</v>
      </c>
      <c r="DY25" s="1">
        <v>0.27626000000000001</v>
      </c>
      <c r="EA25">
        <f t="shared" si="29"/>
        <v>0.27485349999999997</v>
      </c>
      <c r="EB25">
        <f t="shared" si="30"/>
        <v>0.45368999999999998</v>
      </c>
      <c r="EC25">
        <f t="shared" si="31"/>
        <v>0.25511070000000002</v>
      </c>
      <c r="ED25">
        <f t="shared" si="13"/>
        <v>3.1341204553456729E-2</v>
      </c>
      <c r="EE25">
        <f t="shared" si="32"/>
        <v>6.043529999999997E-2</v>
      </c>
      <c r="EG25" s="1">
        <v>0.27485349999999997</v>
      </c>
      <c r="EH25" s="1">
        <v>0.31170930000000002</v>
      </c>
      <c r="EI25" s="1">
        <v>0.39325470000000001</v>
      </c>
      <c r="EJ25" s="1">
        <v>0.25085370000000001</v>
      </c>
      <c r="EK25" s="1">
        <v>0.27144869999999999</v>
      </c>
      <c r="EL25" s="1">
        <v>3659.3429999999998</v>
      </c>
      <c r="EM25" s="1">
        <v>3872.6410000000001</v>
      </c>
      <c r="EN25" s="1">
        <v>4200.9030000000002</v>
      </c>
      <c r="EO25" s="1">
        <v>3301.8020000000001</v>
      </c>
      <c r="EP25" s="1">
        <v>3008.1930000000002</v>
      </c>
    </row>
    <row r="26" spans="1:146" x14ac:dyDescent="0.25">
      <c r="A26">
        <v>2042</v>
      </c>
      <c r="B26" s="1">
        <v>37189</v>
      </c>
      <c r="C26" s="1">
        <v>52608</v>
      </c>
      <c r="D26" s="1">
        <v>41829</v>
      </c>
      <c r="E26" s="1">
        <v>21256</v>
      </c>
      <c r="G26">
        <f>'care receipt'!$N$5*'care provision'!B26/1000</f>
        <v>2457.8460386723914</v>
      </c>
      <c r="H26">
        <f>'care receipt'!$N$5*'care provision'!C26/1000</f>
        <v>3476.8981258564941</v>
      </c>
      <c r="I26">
        <f>'care receipt'!$N$5*'care provision'!D26/1000</f>
        <v>2764.5067614517047</v>
      </c>
      <c r="J26">
        <f>'care receipt'!$N$5*'care provision'!E26/1000</f>
        <v>1404.8233455597178</v>
      </c>
      <c r="K26">
        <f t="shared" si="14"/>
        <v>10104.074271540308</v>
      </c>
      <c r="L26">
        <f>K26/'care receipt'!BR26</f>
        <v>1.6353114838268012</v>
      </c>
      <c r="N26" s="1">
        <v>13307</v>
      </c>
      <c r="O26" s="1">
        <v>7476</v>
      </c>
      <c r="P26" s="1">
        <v>7129</v>
      </c>
      <c r="Q26" s="1">
        <v>3142</v>
      </c>
      <c r="R26" s="1">
        <v>6340</v>
      </c>
      <c r="S26" s="1">
        <v>17.976220000000001</v>
      </c>
      <c r="U26">
        <f>'care receipt'!$N$5*'care provision'!N26/1000</f>
        <v>879.46858578110482</v>
      </c>
      <c r="V26">
        <f>'care receipt'!$N$5*'care provision'!O26/1000</f>
        <v>494.09387144356657</v>
      </c>
      <c r="W26">
        <f>'care receipt'!$N$5*'care provision'!P26/1000</f>
        <v>471.16040790813082</v>
      </c>
      <c r="X26">
        <f>'care receipt'!$N$5*'care provision'!Q26/1000</f>
        <v>207.65689460616454</v>
      </c>
      <c r="Y26">
        <f>'care receipt'!$N$5*'care provision'!R26/1000</f>
        <v>419.01486690104497</v>
      </c>
      <c r="Z26">
        <f t="shared" si="15"/>
        <v>17.976220000000001</v>
      </c>
      <c r="AB26" s="1">
        <v>22863</v>
      </c>
      <c r="AC26" s="1">
        <v>10431</v>
      </c>
      <c r="AD26" s="1">
        <v>8721</v>
      </c>
      <c r="AE26" s="1">
        <v>3884</v>
      </c>
      <c r="AF26" s="1">
        <v>6984</v>
      </c>
      <c r="AG26" s="1">
        <v>14.854699999999999</v>
      </c>
      <c r="AI26">
        <f>'care receipt'!$N$5*'care provision'!AB26/1000</f>
        <v>1511.0310570912604</v>
      </c>
      <c r="AJ26">
        <f>'care receipt'!$N$5*'care provision'!AC26/1000</f>
        <v>689.39181019634066</v>
      </c>
      <c r="AK26">
        <f>'care receipt'!$N$5*'care provision'!AD26/1000</f>
        <v>576.37675934448157</v>
      </c>
      <c r="AL26">
        <f>'care receipt'!$N$5*'care provision'!AE26/1000</f>
        <v>256.69617398164962</v>
      </c>
      <c r="AM26">
        <f>'care receipt'!$N$5*'care provision'!AF26/1000</f>
        <v>461.57726032127727</v>
      </c>
      <c r="AN26">
        <f t="shared" si="16"/>
        <v>14.854699999999999</v>
      </c>
      <c r="AP26" s="1">
        <v>16193</v>
      </c>
      <c r="AQ26" s="1">
        <v>8632</v>
      </c>
      <c r="AR26" s="1">
        <v>7707</v>
      </c>
      <c r="AS26" s="1">
        <v>3397</v>
      </c>
      <c r="AT26" s="1">
        <v>6107</v>
      </c>
      <c r="AU26" s="1">
        <v>15.933149999999999</v>
      </c>
      <c r="AW26">
        <f>'care receipt'!$N$5*'care provision'!AP26/1000</f>
        <v>1070.2062680959968</v>
      </c>
      <c r="AX26">
        <f>'care receipt'!$N$5*'care provision'!AQ26/1000</f>
        <v>570.49468944634384</v>
      </c>
      <c r="AY26">
        <f>'care receipt'!$N$5*'care provision'!AR26/1000</f>
        <v>509.36081690951943</v>
      </c>
      <c r="AZ26">
        <f>'care receipt'!$N$5*'care provision'!AS26/1000</f>
        <v>224.51001622442425</v>
      </c>
      <c r="BA26">
        <f>'care receipt'!$N$5*'care provision'!AT26/1000</f>
        <v>403.61574008906649</v>
      </c>
      <c r="BB26">
        <f t="shared" si="17"/>
        <v>15.933149999999999</v>
      </c>
      <c r="BD26" s="1">
        <v>7726</v>
      </c>
      <c r="BE26" s="1">
        <v>4443</v>
      </c>
      <c r="BF26" s="1">
        <v>4138</v>
      </c>
      <c r="BG26" s="1">
        <v>1798</v>
      </c>
      <c r="BH26" s="1">
        <v>3275</v>
      </c>
      <c r="BI26" s="1">
        <v>16.499759999999998</v>
      </c>
      <c r="BK26">
        <f>'care receipt'!$N$5*'care provision'!BD26/1000</f>
        <v>510.61653969676235</v>
      </c>
      <c r="BL26">
        <f>'care receipt'!$N$5*'care provision'!BE26/1000</f>
        <v>293.64086019579537</v>
      </c>
      <c r="BM26">
        <f>'care receipt'!$N$5*'care provision'!BF26/1000</f>
        <v>273.48320492689658</v>
      </c>
      <c r="BN26">
        <f>'care receipt'!$N$5*'care provision'!BG26/1000</f>
        <v>118.83103007698404</v>
      </c>
      <c r="BO26">
        <f>'care receipt'!$N$5*'care provision'!BH26/1000</f>
        <v>216.4469541168647</v>
      </c>
      <c r="BP26">
        <f t="shared" si="18"/>
        <v>16.499759999999998</v>
      </c>
      <c r="BR26">
        <f t="shared" si="19"/>
        <v>3971.3224506651241</v>
      </c>
      <c r="BS26">
        <f t="shared" si="20"/>
        <v>2047.6212312820464</v>
      </c>
      <c r="BT26">
        <f t="shared" si="21"/>
        <v>1830.3811890890283</v>
      </c>
      <c r="BU26">
        <f t="shared" si="22"/>
        <v>807.69411488922242</v>
      </c>
      <c r="BV26">
        <f t="shared" si="23"/>
        <v>1500.6548214282534</v>
      </c>
      <c r="BW26">
        <f t="shared" si="24"/>
        <v>16.137807806609015</v>
      </c>
      <c r="BY26">
        <f t="shared" si="0"/>
        <v>2305.3944004421537</v>
      </c>
      <c r="BZ26">
        <f t="shared" si="1"/>
        <v>2694.9333935794443</v>
      </c>
      <c r="CA26">
        <f t="shared" si="2"/>
        <v>2298.3252365711996</v>
      </c>
      <c r="CB26">
        <f t="shared" si="3"/>
        <v>1209.4600497313372</v>
      </c>
      <c r="CC26">
        <f t="shared" si="25"/>
        <v>8508.113080324134</v>
      </c>
      <c r="CD26">
        <f t="shared" si="26"/>
        <v>0.58771289789099745</v>
      </c>
      <c r="CE26">
        <f>CC26/'care receipt'!CC26</f>
        <v>1.3711485251239066</v>
      </c>
      <c r="CG26">
        <f>G26*Z26*365.25/7*'care receipt'!$CL26/10^6</f>
        <v>37.497115443034886</v>
      </c>
      <c r="CH26">
        <f>H26*AN26*365.25/7*'care receipt'!$CL26/10^6</f>
        <v>43.832946133189751</v>
      </c>
      <c r="CI26">
        <f>I26*BB26*365.25/7*'care receipt'!$CL26/10^6</f>
        <v>37.382135874374512</v>
      </c>
      <c r="CJ26">
        <f>J26*BP26*365.25/7*'care receipt'!$CL26/10^6</f>
        <v>19.671802403882264</v>
      </c>
      <c r="CK26">
        <f t="shared" si="27"/>
        <v>138.3839998544814</v>
      </c>
      <c r="CM26" s="1">
        <v>18065</v>
      </c>
      <c r="CN26" s="1">
        <v>23093</v>
      </c>
      <c r="CO26" s="1">
        <v>518</v>
      </c>
      <c r="CP26" s="1">
        <v>3</v>
      </c>
      <c r="CR26">
        <f>'care receipt'!$N$5*'care provision'!CM26/1000</f>
        <v>1193.9280079759269</v>
      </c>
      <c r="CS26">
        <f>'care receipt'!$N$5*'care provision'!CN26/1000</f>
        <v>1526.2319118842006</v>
      </c>
      <c r="CT26">
        <f>'care receipt'!$N$5*'care provision'!CO26/1000</f>
        <v>34.23496862062165</v>
      </c>
      <c r="CU26">
        <f>'care receipt'!$N$5*'care provision'!CP26/1000</f>
        <v>0.19827201903834935</v>
      </c>
      <c r="CW26">
        <f t="shared" si="4"/>
        <v>2042</v>
      </c>
      <c r="CX26">
        <f t="shared" si="5"/>
        <v>0.48576191884697084</v>
      </c>
      <c r="CY26">
        <f t="shared" si="6"/>
        <v>0.43896365571776158</v>
      </c>
      <c r="CZ26">
        <f t="shared" si="7"/>
        <v>1.2383752898706638E-2</v>
      </c>
      <c r="DA26">
        <f t="shared" si="8"/>
        <v>1.4113662024840045E-4</v>
      </c>
      <c r="DC26" s="1">
        <v>540.15869999999995</v>
      </c>
      <c r="DD26" s="1">
        <v>603.2287</v>
      </c>
      <c r="DE26" s="1">
        <v>587.35609999999997</v>
      </c>
      <c r="DF26" s="1">
        <v>208.14279999999999</v>
      </c>
      <c r="DH26">
        <f t="shared" si="9"/>
        <v>7.7389272081823952</v>
      </c>
      <c r="DI26">
        <f t="shared" si="10"/>
        <v>11.048002705253051</v>
      </c>
      <c r="DJ26">
        <f t="shared" si="11"/>
        <v>0.24129741183156853</v>
      </c>
      <c r="DK26">
        <f t="shared" si="12"/>
        <v>4.9522671845154411E-4</v>
      </c>
      <c r="DL26">
        <f>SUM(DH26:DK26)/'care receipt'!DS26</f>
        <v>0.21554426060066656</v>
      </c>
      <c r="DM26">
        <f t="shared" si="28"/>
        <v>19.028722551985467</v>
      </c>
      <c r="DO26" s="1">
        <v>0.2773583</v>
      </c>
      <c r="DP26" s="1">
        <v>0.23519029999999999</v>
      </c>
      <c r="DQ26" s="1">
        <v>0.45865810000000001</v>
      </c>
      <c r="DR26" s="1">
        <v>0.25978250000000003</v>
      </c>
      <c r="DS26" s="1">
        <v>4.1926199999999997E-2</v>
      </c>
      <c r="DT26" s="1">
        <v>7.9270999999999994E-3</v>
      </c>
      <c r="DU26" s="1">
        <v>0.27576499999999998</v>
      </c>
      <c r="DV26" s="1">
        <v>0.22247929999999999</v>
      </c>
      <c r="DW26" s="1">
        <v>0.23195060000000001</v>
      </c>
      <c r="DX26" s="1">
        <v>0.23640729999999999</v>
      </c>
      <c r="DY26" s="1">
        <v>0.28267910000000002</v>
      </c>
      <c r="EA26">
        <f t="shared" si="29"/>
        <v>0.2773583</v>
      </c>
      <c r="EB26">
        <f t="shared" si="30"/>
        <v>0.45865810000000001</v>
      </c>
      <c r="EC26">
        <f t="shared" si="31"/>
        <v>0.25978250000000003</v>
      </c>
      <c r="ED26">
        <f t="shared" si="13"/>
        <v>3.0470467740350313E-2</v>
      </c>
      <c r="EE26">
        <f t="shared" si="32"/>
        <v>6.1408300000000027E-2</v>
      </c>
      <c r="EG26" s="1">
        <v>0.2773583</v>
      </c>
      <c r="EH26" s="1">
        <v>0.31142779999999998</v>
      </c>
      <c r="EI26" s="1">
        <v>0.39724979999999999</v>
      </c>
      <c r="EJ26" s="1">
        <v>0.24636140000000001</v>
      </c>
      <c r="EK26" s="1">
        <v>0.2156863</v>
      </c>
      <c r="EL26" s="1">
        <v>3705.9009999999998</v>
      </c>
      <c r="EM26" s="1">
        <v>3905.1759999999999</v>
      </c>
      <c r="EN26" s="1">
        <v>4213.59</v>
      </c>
      <c r="EO26" s="1">
        <v>3409.3229999999999</v>
      </c>
      <c r="EP26" s="1">
        <v>3153.35</v>
      </c>
    </row>
    <row r="27" spans="1:146" x14ac:dyDescent="0.25">
      <c r="A27">
        <v>2043</v>
      </c>
      <c r="B27" s="1">
        <v>37035</v>
      </c>
      <c r="C27" s="1">
        <v>53044</v>
      </c>
      <c r="D27" s="1">
        <v>41137</v>
      </c>
      <c r="E27" s="1">
        <v>21708</v>
      </c>
      <c r="G27">
        <f>'care receipt'!$N$5*'care provision'!B27/1000</f>
        <v>2447.6680750284227</v>
      </c>
      <c r="H27">
        <f>'care receipt'!$N$5*'care provision'!C27/1000</f>
        <v>3505.7136592900674</v>
      </c>
      <c r="I27">
        <f>'care receipt'!$N$5*'care provision'!D27/1000</f>
        <v>2718.7720157268586</v>
      </c>
      <c r="J27">
        <f>'care receipt'!$N$5*'care provision'!E27/1000</f>
        <v>1434.6963297614959</v>
      </c>
      <c r="K27">
        <f t="shared" si="14"/>
        <v>10106.850079806845</v>
      </c>
      <c r="L27">
        <f>K27/'care receipt'!BR27</f>
        <v>1.631154535369912</v>
      </c>
      <c r="N27" s="1">
        <v>13236</v>
      </c>
      <c r="O27" s="1">
        <v>7547</v>
      </c>
      <c r="P27" s="1">
        <v>6954</v>
      </c>
      <c r="Q27" s="1">
        <v>3138</v>
      </c>
      <c r="R27" s="1">
        <v>6362</v>
      </c>
      <c r="S27" s="1">
        <v>17.980060000000002</v>
      </c>
      <c r="U27">
        <f>'care receipt'!$N$5*'care provision'!N27/1000</f>
        <v>874.77614799719731</v>
      </c>
      <c r="V27">
        <f>'care receipt'!$N$5*'care provision'!O27/1000</f>
        <v>498.78630922747413</v>
      </c>
      <c r="W27">
        <f>'care receipt'!$N$5*'care provision'!P27/1000</f>
        <v>459.59454013089373</v>
      </c>
      <c r="X27">
        <f>'care receipt'!$N$5*'care provision'!Q27/1000</f>
        <v>207.39253191411342</v>
      </c>
      <c r="Y27">
        <f>'care receipt'!$N$5*'care provision'!R27/1000</f>
        <v>420.4688617073262</v>
      </c>
      <c r="Z27">
        <f t="shared" si="15"/>
        <v>17.980060000000002</v>
      </c>
      <c r="AB27" s="1">
        <v>22846</v>
      </c>
      <c r="AC27" s="1">
        <v>10614</v>
      </c>
      <c r="AD27" s="1">
        <v>8861</v>
      </c>
      <c r="AE27" s="1">
        <v>3766</v>
      </c>
      <c r="AF27" s="1">
        <v>7183</v>
      </c>
      <c r="AG27" s="1">
        <v>15.09944</v>
      </c>
      <c r="AI27">
        <f>'care receipt'!$N$5*'care provision'!AB27/1000</f>
        <v>1509.907515650043</v>
      </c>
      <c r="AJ27">
        <f>'care receipt'!$N$5*'care provision'!AC27/1000</f>
        <v>701.48640335767993</v>
      </c>
      <c r="AK27">
        <f>'care receipt'!$N$5*'care provision'!AD27/1000</f>
        <v>585.6294535662712</v>
      </c>
      <c r="AL27">
        <f>'care receipt'!$N$5*'care provision'!AE27/1000</f>
        <v>248.8974745661412</v>
      </c>
      <c r="AM27">
        <f>'care receipt'!$N$5*'care provision'!AF27/1000</f>
        <v>474.72930425082114</v>
      </c>
      <c r="AN27">
        <f t="shared" si="16"/>
        <v>15.09944</v>
      </c>
      <c r="AP27" s="1">
        <v>16042</v>
      </c>
      <c r="AQ27" s="1">
        <v>8325</v>
      </c>
      <c r="AR27" s="1">
        <v>7630</v>
      </c>
      <c r="AS27" s="1">
        <v>3313</v>
      </c>
      <c r="AT27" s="1">
        <v>6045</v>
      </c>
      <c r="AU27" s="1">
        <v>15.97221</v>
      </c>
      <c r="AW27">
        <f>'care receipt'!$N$5*'care provision'!AP27/1000</f>
        <v>1060.2265764710669</v>
      </c>
      <c r="AX27">
        <f>'care receipt'!$N$5*'care provision'!AQ27/1000</f>
        <v>550.20485283141943</v>
      </c>
      <c r="AY27">
        <f>'care receipt'!$N$5*'care provision'!AR27/1000</f>
        <v>504.27183508753512</v>
      </c>
      <c r="AZ27">
        <f>'care receipt'!$N$5*'care provision'!AS27/1000</f>
        <v>218.95839969135048</v>
      </c>
      <c r="BA27">
        <f>'care receipt'!$N$5*'care provision'!AT27/1000</f>
        <v>399.51811836227392</v>
      </c>
      <c r="BB27">
        <f t="shared" si="17"/>
        <v>15.97221</v>
      </c>
      <c r="BD27" s="1">
        <v>7813</v>
      </c>
      <c r="BE27" s="1">
        <v>4510</v>
      </c>
      <c r="BF27" s="1">
        <v>4296</v>
      </c>
      <c r="BG27" s="1">
        <v>1881</v>
      </c>
      <c r="BH27" s="1">
        <v>3328</v>
      </c>
      <c r="BI27" s="1">
        <v>16.539370000000002</v>
      </c>
      <c r="BK27">
        <f>'care receipt'!$N$5*'care provision'!BD27/1000</f>
        <v>516.36642824887451</v>
      </c>
      <c r="BL27">
        <f>'care receipt'!$N$5*'care provision'!BE27/1000</f>
        <v>298.06893528765181</v>
      </c>
      <c r="BM27">
        <f>'care receipt'!$N$5*'care provision'!BF27/1000</f>
        <v>283.92553126291625</v>
      </c>
      <c r="BN27">
        <f>'care receipt'!$N$5*'care provision'!BG27/1000</f>
        <v>124.31655593704504</v>
      </c>
      <c r="BO27">
        <f>'care receipt'!$N$5*'care provision'!BH27/1000</f>
        <v>219.94975978654222</v>
      </c>
      <c r="BP27">
        <f t="shared" si="18"/>
        <v>16.539370000000002</v>
      </c>
      <c r="BR27">
        <f t="shared" si="19"/>
        <v>3961.2766683671816</v>
      </c>
      <c r="BS27">
        <f t="shared" si="20"/>
        <v>2048.5465007042253</v>
      </c>
      <c r="BT27">
        <f t="shared" si="21"/>
        <v>1833.4213600476164</v>
      </c>
      <c r="BU27">
        <f t="shared" si="22"/>
        <v>799.56496210865009</v>
      </c>
      <c r="BV27">
        <f t="shared" si="23"/>
        <v>1514.6660441069635</v>
      </c>
      <c r="BW27">
        <f t="shared" si="24"/>
        <v>16.236245875009807</v>
      </c>
      <c r="BY27">
        <f t="shared" si="0"/>
        <v>2296.3381692331641</v>
      </c>
      <c r="BZ27">
        <f t="shared" si="1"/>
        <v>2762.0368347955937</v>
      </c>
      <c r="CA27">
        <f t="shared" si="2"/>
        <v>2265.8439021590657</v>
      </c>
      <c r="CB27">
        <f t="shared" si="3"/>
        <v>1238.1439353344272</v>
      </c>
      <c r="CC27">
        <f t="shared" si="25"/>
        <v>8562.3628415222502</v>
      </c>
      <c r="CD27">
        <f t="shared" si="26"/>
        <v>0.59076858778965968</v>
      </c>
      <c r="CE27">
        <f>CC27/'care receipt'!CC27</f>
        <v>1.3809795719320554</v>
      </c>
      <c r="CG27">
        <f>G27*Z27*365.25/7*'care receipt'!$CL27/10^6</f>
        <v>38.021563763373948</v>
      </c>
      <c r="CH27">
        <f>H27*AN27*365.25/7*'care receipt'!$CL27/10^6</f>
        <v>45.732358168325632</v>
      </c>
      <c r="CI27">
        <f>I27*BB27*365.25/7*'care receipt'!$CL27/10^6</f>
        <v>37.516655672958684</v>
      </c>
      <c r="CJ27">
        <f>J27*BP27*365.25/7*'care receipt'!$CL27/10^6</f>
        <v>20.500538298883576</v>
      </c>
      <c r="CK27">
        <f t="shared" si="27"/>
        <v>141.77111590354184</v>
      </c>
      <c r="CM27" s="1">
        <v>17901</v>
      </c>
      <c r="CN27" s="1">
        <v>23537</v>
      </c>
      <c r="CO27" s="1">
        <v>498</v>
      </c>
      <c r="CP27" s="1">
        <v>8</v>
      </c>
      <c r="CR27">
        <f>'care receipt'!$N$5*'care provision'!CM27/1000</f>
        <v>1183.0891376018305</v>
      </c>
      <c r="CS27">
        <f>'care receipt'!$N$5*'care provision'!CN27/1000</f>
        <v>1555.576170701876</v>
      </c>
      <c r="CT27">
        <f>'care receipt'!$N$5*'care provision'!CO27/1000</f>
        <v>32.913155160365989</v>
      </c>
      <c r="CU27">
        <f>'care receipt'!$N$5*'care provision'!CP27/1000</f>
        <v>0.52872538410226488</v>
      </c>
      <c r="CW27">
        <f t="shared" si="4"/>
        <v>2043</v>
      </c>
      <c r="CX27">
        <f t="shared" si="5"/>
        <v>0.4833535844471446</v>
      </c>
      <c r="CY27">
        <f t="shared" si="6"/>
        <v>0.44372596335118009</v>
      </c>
      <c r="CZ27">
        <f t="shared" si="7"/>
        <v>1.2105890074628681E-2</v>
      </c>
      <c r="DA27">
        <f t="shared" si="8"/>
        <v>3.6852773171181126E-4</v>
      </c>
      <c r="DC27" s="1">
        <v>539.10770000000002</v>
      </c>
      <c r="DD27" s="1">
        <v>602.91229999999996</v>
      </c>
      <c r="DE27" s="1">
        <v>646.60760000000005</v>
      </c>
      <c r="DF27" s="1">
        <v>620.16330000000005</v>
      </c>
      <c r="DH27">
        <f t="shared" si="9"/>
        <v>7.6537495664100756</v>
      </c>
      <c r="DI27">
        <f t="shared" si="10"/>
        <v>11.254512082836726</v>
      </c>
      <c r="DJ27">
        <f t="shared" si="11"/>
        <v>0.25538275520006243</v>
      </c>
      <c r="DK27">
        <f t="shared" si="12"/>
        <v>3.9347529479835377E-3</v>
      </c>
      <c r="DL27">
        <f>SUM(DH27:DK27)/'care receipt'!DS27</f>
        <v>0.2129816445214501</v>
      </c>
      <c r="DM27">
        <f t="shared" si="28"/>
        <v>19.167579157394851</v>
      </c>
      <c r="DO27" s="1">
        <v>0.27858070000000001</v>
      </c>
      <c r="DP27" s="1">
        <v>0.2372465</v>
      </c>
      <c r="DQ27" s="1">
        <v>0.46339399999999997</v>
      </c>
      <c r="DR27" s="1">
        <v>0.26061020000000001</v>
      </c>
      <c r="DS27" s="1">
        <v>4.2764299999999998E-2</v>
      </c>
      <c r="DT27" s="1">
        <v>8.3914000000000002E-3</v>
      </c>
      <c r="DU27" s="1">
        <v>0.27713870000000002</v>
      </c>
      <c r="DV27" s="1">
        <v>0.2187857</v>
      </c>
      <c r="DW27" s="1">
        <v>0.22859450000000001</v>
      </c>
      <c r="DX27" s="1">
        <v>0.24389479999999999</v>
      </c>
      <c r="DY27" s="1">
        <v>0.28346549999999998</v>
      </c>
      <c r="EA27">
        <f t="shared" si="29"/>
        <v>0.27858070000000001</v>
      </c>
      <c r="EB27">
        <f t="shared" si="30"/>
        <v>0.46339399999999997</v>
      </c>
      <c r="EC27">
        <f t="shared" si="31"/>
        <v>0.26061020000000001</v>
      </c>
      <c r="ED27">
        <f t="shared" si="13"/>
        <v>3.0891169071525178E-2</v>
      </c>
      <c r="EE27">
        <f t="shared" si="32"/>
        <v>6.6296199999999972E-2</v>
      </c>
      <c r="EG27" s="1">
        <v>0.27858070000000001</v>
      </c>
      <c r="EH27" s="1">
        <v>0.31234499999999998</v>
      </c>
      <c r="EI27" s="1">
        <v>0.3970978</v>
      </c>
      <c r="EJ27" s="1">
        <v>0.25034529999999999</v>
      </c>
      <c r="EK27" s="1">
        <v>0.2423756</v>
      </c>
      <c r="EL27" s="1">
        <v>3740.0619999999999</v>
      </c>
      <c r="EM27" s="1">
        <v>3943.08</v>
      </c>
      <c r="EN27" s="1">
        <v>4195.8239999999996</v>
      </c>
      <c r="EO27" s="1">
        <v>3437.1590000000001</v>
      </c>
      <c r="EP27" s="1">
        <v>3224.77</v>
      </c>
    </row>
    <row r="28" spans="1:146" x14ac:dyDescent="0.25">
      <c r="A28">
        <v>2044</v>
      </c>
      <c r="B28" s="1">
        <v>37730</v>
      </c>
      <c r="C28" s="1">
        <v>53404</v>
      </c>
      <c r="D28" s="1">
        <v>41174</v>
      </c>
      <c r="E28" s="1">
        <v>22396</v>
      </c>
      <c r="G28">
        <f>'care receipt'!$N$5*'care provision'!B28/1000</f>
        <v>2493.6010927723069</v>
      </c>
      <c r="H28">
        <f>'care receipt'!$N$5*'care provision'!C28/1000</f>
        <v>3529.5063015746691</v>
      </c>
      <c r="I28">
        <f>'care receipt'!$N$5*'care provision'!D28/1000</f>
        <v>2721.217370628332</v>
      </c>
      <c r="J28">
        <f>'care receipt'!$N$5*'care provision'!E28/1000</f>
        <v>1480.1667127942906</v>
      </c>
      <c r="K28">
        <f t="shared" si="14"/>
        <v>10224.491477769599</v>
      </c>
      <c r="L28">
        <f>K28/'care receipt'!BR28</f>
        <v>1.6266310576508565</v>
      </c>
      <c r="N28" s="1">
        <v>13389</v>
      </c>
      <c r="O28" s="1">
        <v>7711</v>
      </c>
      <c r="P28" s="1">
        <v>7160</v>
      </c>
      <c r="Q28" s="1">
        <v>3157</v>
      </c>
      <c r="R28" s="1">
        <v>6499</v>
      </c>
      <c r="S28" s="1">
        <v>18.002669999999998</v>
      </c>
      <c r="U28">
        <f>'care receipt'!$N$5*'care provision'!N28/1000</f>
        <v>884.88802096815311</v>
      </c>
      <c r="V28">
        <f>'care receipt'!$N$5*'care provision'!O28/1000</f>
        <v>509.62517960157061</v>
      </c>
      <c r="W28">
        <f>'care receipt'!$N$5*'care provision'!P28/1000</f>
        <v>473.20921877152711</v>
      </c>
      <c r="X28">
        <f>'care receipt'!$N$5*'care provision'!Q28/1000</f>
        <v>208.64825470135628</v>
      </c>
      <c r="Y28">
        <f>'care receipt'!$N$5*'care provision'!R28/1000</f>
        <v>429.52328391007745</v>
      </c>
      <c r="Z28">
        <f t="shared" si="15"/>
        <v>18.002669999999998</v>
      </c>
      <c r="AB28" s="1">
        <v>23116</v>
      </c>
      <c r="AC28" s="1">
        <v>10748</v>
      </c>
      <c r="AD28" s="1">
        <v>8960</v>
      </c>
      <c r="AE28" s="1">
        <v>3651</v>
      </c>
      <c r="AF28" s="1">
        <v>7200</v>
      </c>
      <c r="AG28" s="1">
        <v>15.00647</v>
      </c>
      <c r="AI28">
        <f>'care receipt'!$N$5*'care provision'!AB28/1000</f>
        <v>1527.7519973634944</v>
      </c>
      <c r="AJ28">
        <f>'care receipt'!$N$5*'care provision'!AC28/1000</f>
        <v>710.34255354139293</v>
      </c>
      <c r="AK28">
        <f>'care receipt'!$N$5*'care provision'!AD28/1000</f>
        <v>592.17243019453667</v>
      </c>
      <c r="AL28">
        <f>'care receipt'!$N$5*'care provision'!AE28/1000</f>
        <v>241.29704716967117</v>
      </c>
      <c r="AM28">
        <f>'care receipt'!$N$5*'care provision'!AF28/1000</f>
        <v>475.85284569203844</v>
      </c>
      <c r="AN28">
        <f t="shared" si="16"/>
        <v>15.00647</v>
      </c>
      <c r="AP28" s="1">
        <v>16192</v>
      </c>
      <c r="AQ28" s="1">
        <v>8547</v>
      </c>
      <c r="AR28" s="1">
        <v>7448</v>
      </c>
      <c r="AS28" s="1">
        <v>3338</v>
      </c>
      <c r="AT28" s="1">
        <v>5850</v>
      </c>
      <c r="AU28" s="1">
        <v>15.66592</v>
      </c>
      <c r="AW28">
        <f>'care receipt'!$N$5*'care provision'!AP28/1000</f>
        <v>1070.1401774229844</v>
      </c>
      <c r="AX28">
        <f>'care receipt'!$N$5*'care provision'!AQ28/1000</f>
        <v>564.87698224025735</v>
      </c>
      <c r="AY28">
        <f>'care receipt'!$N$5*'care provision'!AR28/1000</f>
        <v>492.24333259920866</v>
      </c>
      <c r="AZ28">
        <f>'care receipt'!$N$5*'care provision'!AS28/1000</f>
        <v>220.61066651667002</v>
      </c>
      <c r="BA28">
        <f>'care receipt'!$N$5*'care provision'!AT28/1000</f>
        <v>386.63043712478117</v>
      </c>
      <c r="BB28">
        <f t="shared" si="17"/>
        <v>15.66592</v>
      </c>
      <c r="BD28" s="1">
        <v>8093</v>
      </c>
      <c r="BE28" s="1">
        <v>4745</v>
      </c>
      <c r="BF28" s="1">
        <v>4286</v>
      </c>
      <c r="BG28" s="1">
        <v>1907</v>
      </c>
      <c r="BH28" s="1">
        <v>3473</v>
      </c>
      <c r="BI28" s="1">
        <v>16.663170000000001</v>
      </c>
      <c r="BK28">
        <f>'care receipt'!$N$5*'care provision'!BD28/1000</f>
        <v>534.87181669245365</v>
      </c>
      <c r="BL28">
        <f>'care receipt'!$N$5*'care provision'!BE28/1000</f>
        <v>313.60024344565585</v>
      </c>
      <c r="BM28">
        <f>'care receipt'!$N$5*'care provision'!BF28/1000</f>
        <v>283.26462453278839</v>
      </c>
      <c r="BN28">
        <f>'care receipt'!$N$5*'care provision'!BG28/1000</f>
        <v>126.0349134353774</v>
      </c>
      <c r="BO28">
        <f>'care receipt'!$N$5*'care provision'!BH28/1000</f>
        <v>229.53290737339574</v>
      </c>
      <c r="BP28">
        <f t="shared" si="18"/>
        <v>16.663170000000001</v>
      </c>
      <c r="BR28">
        <f t="shared" si="19"/>
        <v>4017.6520124470853</v>
      </c>
      <c r="BS28">
        <f t="shared" si="20"/>
        <v>2098.4449588288771</v>
      </c>
      <c r="BT28">
        <f t="shared" si="21"/>
        <v>1840.8896060980608</v>
      </c>
      <c r="BU28">
        <f t="shared" si="22"/>
        <v>796.59088182307482</v>
      </c>
      <c r="BV28">
        <f t="shared" si="23"/>
        <v>1521.5394741002929</v>
      </c>
      <c r="BW28">
        <f t="shared" si="24"/>
        <v>16.152544267633676</v>
      </c>
      <c r="BY28">
        <f t="shared" si="0"/>
        <v>2342.3731696936034</v>
      </c>
      <c r="BZ28">
        <f t="shared" si="1"/>
        <v>2763.6604949050211</v>
      </c>
      <c r="CA28">
        <f t="shared" si="2"/>
        <v>2224.3919955252368</v>
      </c>
      <c r="CB28">
        <f t="shared" si="3"/>
        <v>1286.9463511595354</v>
      </c>
      <c r="CC28">
        <f t="shared" si="25"/>
        <v>8617.3720112833962</v>
      </c>
      <c r="CD28">
        <f t="shared" si="26"/>
        <v>0.59252793750959076</v>
      </c>
      <c r="CE28">
        <f>CC28/'care receipt'!CC28</f>
        <v>1.3656318805073686</v>
      </c>
      <c r="CG28">
        <f>G28*Z28*365.25/7*'care receipt'!$CL28/10^6</f>
        <v>39.481324990682864</v>
      </c>
      <c r="CH28">
        <f>H28*AN28*365.25/7*'care receipt'!$CL28/10^6</f>
        <v>46.582235305200847</v>
      </c>
      <c r="CI28">
        <f>I28*BB28*365.25/7*'care receipt'!$CL28/10^6</f>
        <v>37.492720809081455</v>
      </c>
      <c r="CJ28">
        <f>J28*BP28*365.25/7*'care receipt'!$CL28/10^6</f>
        <v>21.691824254608154</v>
      </c>
      <c r="CK28">
        <f t="shared" si="27"/>
        <v>145.24810535957332</v>
      </c>
      <c r="CM28" s="1">
        <v>18103</v>
      </c>
      <c r="CN28" s="1">
        <v>23421</v>
      </c>
      <c r="CO28" s="1">
        <v>524</v>
      </c>
      <c r="CP28" s="1">
        <v>7</v>
      </c>
      <c r="CR28">
        <f>'care receipt'!$N$5*'care provision'!CM28/1000</f>
        <v>1196.4394535504127</v>
      </c>
      <c r="CS28">
        <f>'care receipt'!$N$5*'care provision'!CN28/1000</f>
        <v>1547.9096526323933</v>
      </c>
      <c r="CT28">
        <f>'care receipt'!$N$5*'care provision'!CO28/1000</f>
        <v>34.631512658698355</v>
      </c>
      <c r="CU28">
        <f>'care receipt'!$N$5*'care provision'!CP28/1000</f>
        <v>0.46263471108948179</v>
      </c>
      <c r="CW28">
        <f t="shared" si="4"/>
        <v>2044</v>
      </c>
      <c r="CX28">
        <f t="shared" si="5"/>
        <v>0.47980386959978799</v>
      </c>
      <c r="CY28">
        <f t="shared" si="6"/>
        <v>0.43856265448281029</v>
      </c>
      <c r="CZ28">
        <f t="shared" si="7"/>
        <v>1.272647787438675E-2</v>
      </c>
      <c r="DA28">
        <f t="shared" si="8"/>
        <v>3.1255581353813183E-4</v>
      </c>
      <c r="DC28" s="1">
        <v>534.43349999999998</v>
      </c>
      <c r="DD28" s="1">
        <v>600.65629999999999</v>
      </c>
      <c r="DE28" s="1">
        <v>598.32849999999996</v>
      </c>
      <c r="DF28" s="1">
        <v>361.80880000000002</v>
      </c>
      <c r="DH28">
        <f t="shared" si="9"/>
        <v>7.6730078963884134</v>
      </c>
      <c r="DI28">
        <f t="shared" si="10"/>
        <v>11.157140216213504</v>
      </c>
      <c r="DJ28">
        <f t="shared" si="11"/>
        <v>0.24865225226171997</v>
      </c>
      <c r="DK28">
        <f t="shared" si="12"/>
        <v>2.0086237158915858E-3</v>
      </c>
      <c r="DL28">
        <f>SUM(DH28:DK28)/'care receipt'!DS28</f>
        <v>0.20537222168818878</v>
      </c>
      <c r="DM28">
        <f t="shared" si="28"/>
        <v>19.08080898857953</v>
      </c>
      <c r="DO28" s="1">
        <v>0.27811469999999999</v>
      </c>
      <c r="DP28" s="1">
        <v>0.23673549999999999</v>
      </c>
      <c r="DQ28" s="1">
        <v>0.46622609999999998</v>
      </c>
      <c r="DR28" s="1">
        <v>0.25840819999999998</v>
      </c>
      <c r="DS28" s="1">
        <v>3.9891900000000001E-2</v>
      </c>
      <c r="DT28" s="1">
        <v>9.2297999999999998E-3</v>
      </c>
      <c r="DU28" s="1">
        <v>0.27655039999999997</v>
      </c>
      <c r="DV28" s="1">
        <v>0.22883780000000001</v>
      </c>
      <c r="DW28" s="1">
        <v>0.23612900000000001</v>
      </c>
      <c r="DX28" s="1">
        <v>0.23181579999999999</v>
      </c>
      <c r="DY28" s="1">
        <v>0.28316229999999998</v>
      </c>
      <c r="EA28">
        <f t="shared" si="29"/>
        <v>0.27811469999999999</v>
      </c>
      <c r="EB28">
        <f t="shared" si="30"/>
        <v>0.46622609999999998</v>
      </c>
      <c r="EC28">
        <f t="shared" si="31"/>
        <v>0.25840819999999998</v>
      </c>
      <c r="ED28">
        <f t="shared" si="13"/>
        <v>2.9089502774893816E-2</v>
      </c>
      <c r="EE28">
        <f t="shared" si="32"/>
        <v>6.8308599999999997E-2</v>
      </c>
      <c r="EG28" s="1">
        <v>0.27811469999999999</v>
      </c>
      <c r="EH28" s="1">
        <v>0.31026039999999999</v>
      </c>
      <c r="EI28" s="1">
        <v>0.39791749999999998</v>
      </c>
      <c r="EJ28" s="1">
        <v>0.24692030000000001</v>
      </c>
      <c r="EK28" s="1">
        <v>0.18461540000000001</v>
      </c>
      <c r="EL28" s="1">
        <v>3770.1849999999999</v>
      </c>
      <c r="EM28" s="1">
        <v>3983.9029999999998</v>
      </c>
      <c r="EN28" s="1">
        <v>4221.9309999999996</v>
      </c>
      <c r="EO28" s="1">
        <v>3521.4630000000002</v>
      </c>
      <c r="EP28" s="1">
        <v>3304.944</v>
      </c>
    </row>
    <row r="29" spans="1:146" x14ac:dyDescent="0.25">
      <c r="A29">
        <v>2045</v>
      </c>
      <c r="B29" s="1">
        <v>37717</v>
      </c>
      <c r="C29" s="1">
        <v>53468</v>
      </c>
      <c r="D29" s="1">
        <v>40625</v>
      </c>
      <c r="E29" s="1">
        <v>22616</v>
      </c>
      <c r="G29">
        <f>'care receipt'!$N$5*'care provision'!B29/1000</f>
        <v>2492.7419140231409</v>
      </c>
      <c r="H29">
        <f>'care receipt'!$N$5*'care provision'!C29/1000</f>
        <v>3533.7361046474875</v>
      </c>
      <c r="I29">
        <f>'care receipt'!$N$5*'care provision'!D29/1000</f>
        <v>2684.9335911443141</v>
      </c>
      <c r="J29">
        <f>'care receipt'!$N$5*'care provision'!E29/1000</f>
        <v>1494.7066608571029</v>
      </c>
      <c r="K29">
        <f t="shared" si="14"/>
        <v>10206.118270672045</v>
      </c>
      <c r="L29">
        <f>K29/'care receipt'!BR29</f>
        <v>1.6150813156931443</v>
      </c>
      <c r="N29" s="1">
        <v>13369</v>
      </c>
      <c r="O29" s="1">
        <v>7763</v>
      </c>
      <c r="P29" s="1">
        <v>7075</v>
      </c>
      <c r="Q29" s="1">
        <v>3130</v>
      </c>
      <c r="R29" s="1">
        <v>6596</v>
      </c>
      <c r="S29" s="1">
        <v>18.221430000000002</v>
      </c>
      <c r="U29">
        <f>'care receipt'!$N$5*'care provision'!N29/1000</f>
        <v>883.56620750789739</v>
      </c>
      <c r="V29">
        <f>'care receipt'!$N$5*'care provision'!O29/1000</f>
        <v>513.06189459823531</v>
      </c>
      <c r="W29">
        <f>'care receipt'!$N$5*'care provision'!P29/1000</f>
        <v>467.5915115654405</v>
      </c>
      <c r="X29">
        <f>'care receipt'!$N$5*'care provision'!Q29/1000</f>
        <v>206.86380653001115</v>
      </c>
      <c r="Y29">
        <f>'care receipt'!$N$5*'care provision'!R29/1000</f>
        <v>435.93407919231743</v>
      </c>
      <c r="Z29">
        <f t="shared" si="15"/>
        <v>18.221430000000002</v>
      </c>
      <c r="AB29" s="1">
        <v>23010</v>
      </c>
      <c r="AC29" s="1">
        <v>10917</v>
      </c>
      <c r="AD29" s="1">
        <v>8892</v>
      </c>
      <c r="AE29" s="1">
        <v>3801</v>
      </c>
      <c r="AF29" s="1">
        <v>7128</v>
      </c>
      <c r="AG29" s="1">
        <v>14.920159999999999</v>
      </c>
      <c r="AI29">
        <f>'care receipt'!$N$5*'care provision'!AB29/1000</f>
        <v>1520.7463860241394</v>
      </c>
      <c r="AJ29">
        <f>'care receipt'!$N$5*'care provision'!AC29/1000</f>
        <v>721.51187728055322</v>
      </c>
      <c r="AK29">
        <f>'care receipt'!$N$5*'care provision'!AD29/1000</f>
        <v>587.67826442966748</v>
      </c>
      <c r="AL29">
        <f>'care receipt'!$N$5*'care provision'!AE29/1000</f>
        <v>251.2106481215886</v>
      </c>
      <c r="AM29">
        <f>'care receipt'!$N$5*'care provision'!AF29/1000</f>
        <v>471.09431723511801</v>
      </c>
      <c r="AN29">
        <f t="shared" si="16"/>
        <v>14.920159999999999</v>
      </c>
      <c r="AP29" s="1">
        <v>16097</v>
      </c>
      <c r="AQ29" s="1">
        <v>8193</v>
      </c>
      <c r="AR29" s="1">
        <v>7403</v>
      </c>
      <c r="AS29" s="1">
        <v>3236</v>
      </c>
      <c r="AT29" s="1">
        <v>5907</v>
      </c>
      <c r="AU29" s="1">
        <v>15.897320000000001</v>
      </c>
      <c r="AW29">
        <f>'care receipt'!$N$5*'care provision'!AP29/1000</f>
        <v>1063.8615634867697</v>
      </c>
      <c r="AX29">
        <f>'care receipt'!$N$5*'care provision'!AQ29/1000</f>
        <v>541.48088399373205</v>
      </c>
      <c r="AY29">
        <f>'care receipt'!$N$5*'care provision'!AR29/1000</f>
        <v>489.26925231363339</v>
      </c>
      <c r="AZ29">
        <f>'care receipt'!$N$5*'care provision'!AS29/1000</f>
        <v>213.86941786936615</v>
      </c>
      <c r="BA29">
        <f>'care receipt'!$N$5*'care provision'!AT29/1000</f>
        <v>390.39760548650986</v>
      </c>
      <c r="BB29">
        <f t="shared" si="17"/>
        <v>15.897320000000001</v>
      </c>
      <c r="BD29" s="1">
        <v>8280</v>
      </c>
      <c r="BE29" s="1">
        <v>4739</v>
      </c>
      <c r="BF29" s="1">
        <v>4286</v>
      </c>
      <c r="BG29" s="1">
        <v>1984</v>
      </c>
      <c r="BH29" s="1">
        <v>3433</v>
      </c>
      <c r="BI29" s="1">
        <v>16.44145</v>
      </c>
      <c r="BK29">
        <f>'care receipt'!$N$5*'care provision'!BD29/1000</f>
        <v>547.23077254584416</v>
      </c>
      <c r="BL29">
        <f>'care receipt'!$N$5*'care provision'!BE29/1000</f>
        <v>313.20369940757922</v>
      </c>
      <c r="BM29">
        <f>'care receipt'!$N$5*'care provision'!BF29/1000</f>
        <v>283.26462453278839</v>
      </c>
      <c r="BN29">
        <f>'care receipt'!$N$5*'care provision'!BG29/1000</f>
        <v>131.12389525736171</v>
      </c>
      <c r="BO29">
        <f>'care receipt'!$N$5*'care provision'!BH29/1000</f>
        <v>226.88928045288444</v>
      </c>
      <c r="BP29">
        <f t="shared" si="18"/>
        <v>16.44145</v>
      </c>
      <c r="BR29">
        <f t="shared" si="19"/>
        <v>4015.40492956465</v>
      </c>
      <c r="BS29">
        <f t="shared" si="20"/>
        <v>2089.2583552800997</v>
      </c>
      <c r="BT29">
        <f t="shared" si="21"/>
        <v>1827.8036528415298</v>
      </c>
      <c r="BU29">
        <f t="shared" si="22"/>
        <v>803.06776777832761</v>
      </c>
      <c r="BV29">
        <f t="shared" si="23"/>
        <v>1524.3152823668297</v>
      </c>
      <c r="BW29">
        <f t="shared" si="24"/>
        <v>16.206320492598397</v>
      </c>
      <c r="BY29">
        <f t="shared" si="0"/>
        <v>2370.0197097205328</v>
      </c>
      <c r="BZ29">
        <f t="shared" si="1"/>
        <v>2751.0582036996534</v>
      </c>
      <c r="CA29">
        <f t="shared" si="2"/>
        <v>2227.1509294694947</v>
      </c>
      <c r="CB29">
        <f t="shared" si="3"/>
        <v>1282.2959498352395</v>
      </c>
      <c r="CC29">
        <f t="shared" si="25"/>
        <v>8630.5247927249202</v>
      </c>
      <c r="CD29">
        <f t="shared" si="26"/>
        <v>0.59336807858277474</v>
      </c>
      <c r="CE29">
        <f>CC29/'care receipt'!CC29</f>
        <v>1.378249047634305</v>
      </c>
      <c r="CG29">
        <f>G29*Z29*365.25/7*'care receipt'!$CL29/10^6</f>
        <v>40.665779008050798</v>
      </c>
      <c r="CH29">
        <f>H29*AN29*365.25/7*'care receipt'!$CL29/10^6</f>
        <v>47.203795179883635</v>
      </c>
      <c r="CI29">
        <f>I29*BB29*365.25/7*'care receipt'!$CL29/10^6</f>
        <v>38.214377350499355</v>
      </c>
      <c r="CJ29">
        <f>J29*BP29*365.25/7*'care receipt'!$CL29/10^6</f>
        <v>22.002164583292565</v>
      </c>
      <c r="CK29">
        <f t="shared" si="27"/>
        <v>148.08611612172635</v>
      </c>
      <c r="CM29" s="1">
        <v>18092</v>
      </c>
      <c r="CN29" s="1">
        <v>23578</v>
      </c>
      <c r="CO29" s="1">
        <v>482</v>
      </c>
      <c r="CP29" s="1">
        <v>6</v>
      </c>
      <c r="CR29">
        <f>'care receipt'!$N$5*'care provision'!CM29/1000</f>
        <v>1195.7124561472722</v>
      </c>
      <c r="CS29">
        <f>'care receipt'!$N$5*'care provision'!CN29/1000</f>
        <v>1558.2858882954001</v>
      </c>
      <c r="CT29">
        <f>'care receipt'!$N$5*'care provision'!CO29/1000</f>
        <v>31.85570439216146</v>
      </c>
      <c r="CU29">
        <f>'care receipt'!$N$5*'care provision'!CP29/1000</f>
        <v>0.39654403807669869</v>
      </c>
      <c r="CW29">
        <f t="shared" si="4"/>
        <v>2045</v>
      </c>
      <c r="CX29">
        <f t="shared" si="5"/>
        <v>0.47967759896068085</v>
      </c>
      <c r="CY29">
        <f t="shared" si="6"/>
        <v>0.44097404054761724</v>
      </c>
      <c r="CZ29">
        <f t="shared" si="7"/>
        <v>1.1864615384615385E-2</v>
      </c>
      <c r="DA29">
        <f t="shared" si="8"/>
        <v>2.6529890343119917E-4</v>
      </c>
      <c r="DC29" s="1">
        <v>535.17529999999999</v>
      </c>
      <c r="DD29" s="1">
        <v>603.37289999999996</v>
      </c>
      <c r="DE29" s="1">
        <v>554.70699999999999</v>
      </c>
      <c r="DF29" s="1">
        <v>439.65980000000002</v>
      </c>
      <c r="DH29">
        <f t="shared" si="9"/>
        <v>7.6789892691882384</v>
      </c>
      <c r="DI29">
        <f t="shared" si="10"/>
        <v>11.282729705398459</v>
      </c>
      <c r="DJ29">
        <f t="shared" si="11"/>
        <v>0.2120469865951525</v>
      </c>
      <c r="DK29">
        <f t="shared" si="12"/>
        <v>2.0921336696639245E-3</v>
      </c>
      <c r="DL29">
        <f>SUM(DH29:DK29)/'care receipt'!DS29</f>
        <v>0.2045418096409575</v>
      </c>
      <c r="DM29">
        <f t="shared" si="28"/>
        <v>19.175858094851513</v>
      </c>
      <c r="DO29" s="1">
        <v>0.27825840000000002</v>
      </c>
      <c r="DP29" s="1">
        <v>0.24036189999999999</v>
      </c>
      <c r="DQ29" s="1">
        <v>0.46592020000000001</v>
      </c>
      <c r="DR29" s="1">
        <v>0.26312089999999999</v>
      </c>
      <c r="DS29" s="1">
        <v>4.5640800000000002E-2</v>
      </c>
      <c r="DT29" s="1">
        <v>1.0563299999999999E-2</v>
      </c>
      <c r="DU29" s="1">
        <v>0.27671950000000001</v>
      </c>
      <c r="DV29" s="1">
        <v>0.22948769999999999</v>
      </c>
      <c r="DW29" s="1">
        <v>0.23748040000000001</v>
      </c>
      <c r="DX29" s="1">
        <v>0.24667829999999999</v>
      </c>
      <c r="DY29" s="1">
        <v>0.2906379</v>
      </c>
      <c r="EA29">
        <f t="shared" si="29"/>
        <v>0.27825840000000002</v>
      </c>
      <c r="EB29">
        <f t="shared" si="30"/>
        <v>0.46592020000000001</v>
      </c>
      <c r="EC29">
        <f t="shared" si="31"/>
        <v>0.26312089999999999</v>
      </c>
      <c r="ED29">
        <f t="shared" si="13"/>
        <v>3.3096521130279402E-2</v>
      </c>
      <c r="EE29">
        <f t="shared" si="32"/>
        <v>6.8274700000000021E-2</v>
      </c>
      <c r="EG29" s="1">
        <v>0.27825840000000002</v>
      </c>
      <c r="EH29" s="1">
        <v>0.3128706</v>
      </c>
      <c r="EI29" s="1">
        <v>0.39764549999999999</v>
      </c>
      <c r="EJ29" s="1">
        <v>0.25107469999999998</v>
      </c>
      <c r="EK29" s="1">
        <v>0.2348112</v>
      </c>
      <c r="EL29" s="1">
        <v>3794.9749999999999</v>
      </c>
      <c r="EM29" s="1">
        <v>3943.9189999999999</v>
      </c>
      <c r="EN29" s="1">
        <v>4236.3490000000002</v>
      </c>
      <c r="EO29" s="1">
        <v>3493.7820000000002</v>
      </c>
      <c r="EP29" s="1">
        <v>3283.4789999999998</v>
      </c>
    </row>
    <row r="30" spans="1:146" x14ac:dyDescent="0.25">
      <c r="A30">
        <v>2046</v>
      </c>
      <c r="B30" s="1">
        <v>37655</v>
      </c>
      <c r="C30" s="1">
        <v>53946</v>
      </c>
      <c r="D30" s="1">
        <v>40390</v>
      </c>
      <c r="E30" s="1">
        <v>23072</v>
      </c>
      <c r="G30">
        <f>'care receipt'!$N$5*'care provision'!B30/1000</f>
        <v>2488.6442922963483</v>
      </c>
      <c r="H30">
        <f>'care receipt'!$N$5*'care provision'!C30/1000</f>
        <v>3565.3274463475982</v>
      </c>
      <c r="I30">
        <f>'care receipt'!$N$5*'care provision'!D30/1000</f>
        <v>2669.4022829863097</v>
      </c>
      <c r="J30">
        <f>'care receipt'!$N$5*'care provision'!E30/1000</f>
        <v>1524.844007750932</v>
      </c>
      <c r="K30">
        <f t="shared" si="14"/>
        <v>10248.218029381187</v>
      </c>
      <c r="L30">
        <f>K30/'care receipt'!BR30</f>
        <v>1.5998411126243242</v>
      </c>
      <c r="N30" s="1">
        <v>13484</v>
      </c>
      <c r="O30" s="1">
        <v>7684</v>
      </c>
      <c r="P30" s="1">
        <v>6909</v>
      </c>
      <c r="Q30" s="1">
        <v>3218</v>
      </c>
      <c r="R30" s="1">
        <v>6547</v>
      </c>
      <c r="S30" s="1">
        <v>18.03556</v>
      </c>
      <c r="U30">
        <f>'care receipt'!$N$5*'care provision'!N30/1000</f>
        <v>891.16663490436747</v>
      </c>
      <c r="V30">
        <f>'care receipt'!$N$5*'care provision'!O30/1000</f>
        <v>507.84073143022545</v>
      </c>
      <c r="W30">
        <f>'care receipt'!$N$5*'care provision'!P30/1000</f>
        <v>456.62045984531852</v>
      </c>
      <c r="X30">
        <f>'care receipt'!$N$5*'care provision'!Q30/1000</f>
        <v>212.67978575513604</v>
      </c>
      <c r="Y30">
        <f>'care receipt'!$N$5*'care provision'!R30/1000</f>
        <v>432.69563621469104</v>
      </c>
      <c r="Z30">
        <f t="shared" si="15"/>
        <v>18.03556</v>
      </c>
      <c r="AB30" s="1">
        <v>23678</v>
      </c>
      <c r="AC30" s="1">
        <v>10706</v>
      </c>
      <c r="AD30" s="1">
        <v>8859</v>
      </c>
      <c r="AE30" s="1">
        <v>3864</v>
      </c>
      <c r="AF30" s="1">
        <v>7138</v>
      </c>
      <c r="AG30" s="1">
        <v>14.8551</v>
      </c>
      <c r="AI30">
        <f>'care receipt'!$N$5*'care provision'!AB30/1000</f>
        <v>1564.8949555966788</v>
      </c>
      <c r="AJ30">
        <f>'care receipt'!$N$5*'care provision'!AC30/1000</f>
        <v>707.56674527485598</v>
      </c>
      <c r="AK30">
        <f>'care receipt'!$N$5*'care provision'!AD30/1000</f>
        <v>585.49727222024558</v>
      </c>
      <c r="AL30">
        <f>'care receipt'!$N$5*'care provision'!AE30/1000</f>
        <v>255.37436052139395</v>
      </c>
      <c r="AM30">
        <f>'care receipt'!$N$5*'care provision'!AF30/1000</f>
        <v>471.75522396524588</v>
      </c>
      <c r="AN30">
        <f t="shared" si="16"/>
        <v>14.8551</v>
      </c>
      <c r="AP30" s="1">
        <v>16080</v>
      </c>
      <c r="AQ30" s="1">
        <v>8333</v>
      </c>
      <c r="AR30" s="1">
        <v>7350</v>
      </c>
      <c r="AS30" s="1">
        <v>3093</v>
      </c>
      <c r="AT30" s="1">
        <v>5749</v>
      </c>
      <c r="AU30" s="1">
        <v>15.53553</v>
      </c>
      <c r="AW30">
        <f>'care receipt'!$N$5*'care provision'!AP30/1000</f>
        <v>1062.7380220455525</v>
      </c>
      <c r="AX30">
        <f>'care receipt'!$N$5*'care provision'!AQ30/1000</f>
        <v>550.73357821552167</v>
      </c>
      <c r="AY30">
        <f>'care receipt'!$N$5*'care provision'!AR30/1000</f>
        <v>485.76644664395587</v>
      </c>
      <c r="AZ30">
        <f>'care receipt'!$N$5*'care provision'!AS30/1000</f>
        <v>204.41845162853818</v>
      </c>
      <c r="BA30">
        <f>'care receipt'!$N$5*'care provision'!AT30/1000</f>
        <v>379.95527915049013</v>
      </c>
      <c r="BB30">
        <f t="shared" si="17"/>
        <v>15.53553</v>
      </c>
      <c r="BD30" s="1">
        <v>8575</v>
      </c>
      <c r="BE30" s="1">
        <v>4825</v>
      </c>
      <c r="BF30" s="1">
        <v>4371</v>
      </c>
      <c r="BG30" s="1">
        <v>1920</v>
      </c>
      <c r="BH30" s="1">
        <v>3496</v>
      </c>
      <c r="BI30" s="1">
        <v>16.344329999999999</v>
      </c>
      <c r="BK30">
        <f>'care receipt'!$N$5*'care provision'!BD30/1000</f>
        <v>566.72752108461509</v>
      </c>
      <c r="BL30">
        <f>'care receipt'!$N$5*'care provision'!BE30/1000</f>
        <v>318.88749728667852</v>
      </c>
      <c r="BM30">
        <f>'care receipt'!$N$5*'care provision'!BF30/1000</f>
        <v>288.882331738875</v>
      </c>
      <c r="BN30">
        <f>'care receipt'!$N$5*'care provision'!BG30/1000</f>
        <v>126.89409218454358</v>
      </c>
      <c r="BO30">
        <f>'care receipt'!$N$5*'care provision'!BH30/1000</f>
        <v>231.05299285268975</v>
      </c>
      <c r="BP30">
        <f t="shared" si="18"/>
        <v>16.344329999999999</v>
      </c>
      <c r="BR30">
        <f t="shared" si="19"/>
        <v>4085.5271336312139</v>
      </c>
      <c r="BS30">
        <f t="shared" si="20"/>
        <v>2085.0285522072818</v>
      </c>
      <c r="BT30">
        <f t="shared" si="21"/>
        <v>1816.7665104483949</v>
      </c>
      <c r="BU30">
        <f t="shared" si="22"/>
        <v>799.36669008961167</v>
      </c>
      <c r="BV30">
        <f t="shared" si="23"/>
        <v>1515.4591321831167</v>
      </c>
      <c r="BW30">
        <f t="shared" si="24"/>
        <v>16.026251748386141</v>
      </c>
      <c r="BY30">
        <f t="shared" si="0"/>
        <v>2341.9878762110761</v>
      </c>
      <c r="BZ30">
        <f t="shared" si="1"/>
        <v>2763.549110292</v>
      </c>
      <c r="CA30">
        <f t="shared" si="2"/>
        <v>2163.8755815491704</v>
      </c>
      <c r="CB30">
        <f t="shared" si="3"/>
        <v>1300.4232463935261</v>
      </c>
      <c r="CC30">
        <f t="shared" si="25"/>
        <v>8569.8358144457725</v>
      </c>
      <c r="CD30">
        <f t="shared" si="26"/>
        <v>0.59575668624793376</v>
      </c>
      <c r="CE30">
        <f>CC30/'care receipt'!CC30</f>
        <v>1.3574503926603436</v>
      </c>
      <c r="CG30">
        <f>G30*Z30*365.25/7*'care receipt'!$CL30/10^6</f>
        <v>40.90753260460815</v>
      </c>
      <c r="CH30">
        <f>H30*AN30*365.25/7*'care receipt'!$CL30/10^6</f>
        <v>48.270948147093229</v>
      </c>
      <c r="CI30">
        <f>I30*BB30*365.25/7*'care receipt'!$CL30/10^6</f>
        <v>37.796442843993695</v>
      </c>
      <c r="CJ30">
        <f>J30*BP30*365.25/7*'care receipt'!$CL30/10^6</f>
        <v>22.714509708605792</v>
      </c>
      <c r="CK30">
        <f t="shared" si="27"/>
        <v>149.68943330430088</v>
      </c>
      <c r="CM30" s="1">
        <v>18288</v>
      </c>
      <c r="CN30" s="1">
        <v>23702</v>
      </c>
      <c r="CO30" s="1">
        <v>486</v>
      </c>
      <c r="CP30" s="1">
        <v>6</v>
      </c>
      <c r="CR30">
        <f>'care receipt'!$N$5*'care provision'!CM30/1000</f>
        <v>1208.6662280577775</v>
      </c>
      <c r="CS30">
        <f>'care receipt'!$N$5*'care provision'!CN30/1000</f>
        <v>1566.4811317489853</v>
      </c>
      <c r="CT30">
        <f>'care receipt'!$N$5*'care provision'!CO30/1000</f>
        <v>32.120067084212593</v>
      </c>
      <c r="CU30">
        <f>'care receipt'!$N$5*'care provision'!CP30/1000</f>
        <v>0.39654403807669869</v>
      </c>
      <c r="CW30">
        <f t="shared" si="4"/>
        <v>2046</v>
      </c>
      <c r="CX30">
        <f t="shared" si="5"/>
        <v>0.48567255344575749</v>
      </c>
      <c r="CY30">
        <f t="shared" si="6"/>
        <v>0.43936529121714302</v>
      </c>
      <c r="CZ30">
        <f t="shared" si="7"/>
        <v>1.2032681356771479E-2</v>
      </c>
      <c r="DA30">
        <f t="shared" si="8"/>
        <v>2.6005547850208044E-4</v>
      </c>
      <c r="DC30" s="1">
        <v>532.09379999999999</v>
      </c>
      <c r="DD30" s="1">
        <v>604.76869999999997</v>
      </c>
      <c r="DE30" s="1">
        <v>548.27570000000003</v>
      </c>
      <c r="DF30" s="1">
        <v>386.83030000000002</v>
      </c>
      <c r="DH30">
        <f t="shared" si="9"/>
        <v>7.7174856746271532</v>
      </c>
      <c r="DI30">
        <f t="shared" si="10"/>
        <v>11.368305091468349</v>
      </c>
      <c r="DJ30">
        <f t="shared" si="11"/>
        <v>0.21132782717572346</v>
      </c>
      <c r="DK30">
        <f t="shared" si="12"/>
        <v>1.8407429905490495E-3</v>
      </c>
      <c r="DL30">
        <f>SUM(DH30:DK30)/'care receipt'!DS30</f>
        <v>0.20077729662100094</v>
      </c>
      <c r="DM30">
        <f t="shared" si="28"/>
        <v>19.298959336261774</v>
      </c>
      <c r="DO30" s="1">
        <v>0.2797</v>
      </c>
      <c r="DP30" s="1">
        <v>0.24283779999999999</v>
      </c>
      <c r="DQ30" s="1">
        <v>0.47191050000000001</v>
      </c>
      <c r="DR30" s="1">
        <v>0.26450669999999998</v>
      </c>
      <c r="DS30" s="1">
        <v>4.5285300000000001E-2</v>
      </c>
      <c r="DT30" s="1">
        <v>1.1563199999999999E-2</v>
      </c>
      <c r="DU30" s="1">
        <v>0.27788810000000003</v>
      </c>
      <c r="DV30" s="1">
        <v>0.23234440000000001</v>
      </c>
      <c r="DW30" s="1">
        <v>0.2351201</v>
      </c>
      <c r="DX30" s="1">
        <v>0.25926650000000001</v>
      </c>
      <c r="DY30" s="1">
        <v>0.2942901</v>
      </c>
      <c r="EA30">
        <f t="shared" si="29"/>
        <v>0.2797</v>
      </c>
      <c r="EB30">
        <f t="shared" si="30"/>
        <v>0.47191050000000001</v>
      </c>
      <c r="EC30">
        <f t="shared" si="31"/>
        <v>0.26450669999999998</v>
      </c>
      <c r="ED30">
        <f t="shared" si="13"/>
        <v>3.3025423362011912E-2</v>
      </c>
      <c r="EE30">
        <f t="shared" si="32"/>
        <v>7.2643899999999983E-2</v>
      </c>
      <c r="EG30" s="1">
        <v>0.2797</v>
      </c>
      <c r="EH30" s="1">
        <v>0.31436839999999999</v>
      </c>
      <c r="EI30" s="1">
        <v>0.39926660000000003</v>
      </c>
      <c r="EJ30" s="1">
        <v>0.2515154</v>
      </c>
      <c r="EK30" s="1">
        <v>0.2119741</v>
      </c>
      <c r="EL30" s="1">
        <v>3836.806</v>
      </c>
      <c r="EM30" s="1">
        <v>4019.5790000000002</v>
      </c>
      <c r="EN30" s="1">
        <v>4258.201</v>
      </c>
      <c r="EO30" s="1">
        <v>3495.674</v>
      </c>
      <c r="EP30" s="1">
        <v>3290.473</v>
      </c>
    </row>
    <row r="31" spans="1:146" x14ac:dyDescent="0.25">
      <c r="A31">
        <v>2047</v>
      </c>
      <c r="B31" s="1">
        <v>37639</v>
      </c>
      <c r="C31" s="1">
        <v>54392</v>
      </c>
      <c r="D31" s="1">
        <v>40349</v>
      </c>
      <c r="E31" s="1">
        <v>23530</v>
      </c>
      <c r="G31">
        <f>'care receipt'!$N$5*'care provision'!B31/1000</f>
        <v>2487.5868415281439</v>
      </c>
      <c r="H31">
        <f>'care receipt'!$N$5*'care provision'!C31/1000</f>
        <v>3594.8038865112994</v>
      </c>
      <c r="I31">
        <f>'care receipt'!$N$5*'care provision'!D31/1000</f>
        <v>2666.6925653927856</v>
      </c>
      <c r="J31">
        <f>'care receipt'!$N$5*'care provision'!E31/1000</f>
        <v>1555.1135359907867</v>
      </c>
      <c r="K31">
        <f t="shared" si="14"/>
        <v>10304.196829423014</v>
      </c>
      <c r="L31">
        <f>K31/'care receipt'!BR31</f>
        <v>1.6004557772850454</v>
      </c>
      <c r="N31" s="1">
        <v>13525</v>
      </c>
      <c r="O31" s="1">
        <v>7542</v>
      </c>
      <c r="P31" s="1">
        <v>6862</v>
      </c>
      <c r="Q31" s="1">
        <v>3238</v>
      </c>
      <c r="R31" s="1">
        <v>6663</v>
      </c>
      <c r="S31" s="1">
        <v>18.390070000000001</v>
      </c>
      <c r="U31">
        <f>'care receipt'!$N$5*'care provision'!N31/1000</f>
        <v>893.87635249789162</v>
      </c>
      <c r="V31">
        <f>'care receipt'!$N$5*'care provision'!O31/1000</f>
        <v>498.45585586241026</v>
      </c>
      <c r="W31">
        <f>'care receipt'!$N$5*'care provision'!P31/1000</f>
        <v>453.51419821371775</v>
      </c>
      <c r="X31">
        <f>'care receipt'!$N$5*'care provision'!Q31/1000</f>
        <v>214.00159921539174</v>
      </c>
      <c r="Y31">
        <f>'care receipt'!$N$5*'care provision'!R31/1000</f>
        <v>440.36215428417393</v>
      </c>
      <c r="Z31">
        <f t="shared" si="15"/>
        <v>18.390070000000001</v>
      </c>
      <c r="AB31" s="1">
        <v>23504</v>
      </c>
      <c r="AC31" s="1">
        <v>10877</v>
      </c>
      <c r="AD31" s="1">
        <v>9029</v>
      </c>
      <c r="AE31" s="1">
        <v>3860</v>
      </c>
      <c r="AF31" s="1">
        <v>7366</v>
      </c>
      <c r="AG31" s="1">
        <v>15.01868</v>
      </c>
      <c r="AI31">
        <f>'care receipt'!$N$5*'care provision'!AB31/1000</f>
        <v>1553.3951784924543</v>
      </c>
      <c r="AJ31">
        <f>'care receipt'!$N$5*'care provision'!AC31/1000</f>
        <v>718.868250360042</v>
      </c>
      <c r="AK31">
        <f>'care receipt'!$N$5*'care provision'!AD31/1000</f>
        <v>596.73268663241879</v>
      </c>
      <c r="AL31">
        <f>'care receipt'!$N$5*'care provision'!AE31/1000</f>
        <v>255.1099978293428</v>
      </c>
      <c r="AM31">
        <f>'care receipt'!$N$5*'care provision'!AF31/1000</f>
        <v>486.82389741216042</v>
      </c>
      <c r="AN31">
        <f t="shared" si="16"/>
        <v>15.01868</v>
      </c>
      <c r="AP31" s="1">
        <v>15943</v>
      </c>
      <c r="AQ31" s="1">
        <v>8348</v>
      </c>
      <c r="AR31" s="1">
        <v>7336</v>
      </c>
      <c r="AS31" s="1">
        <v>3162</v>
      </c>
      <c r="AT31" s="1">
        <v>5754</v>
      </c>
      <c r="AU31" s="1">
        <v>15.706440000000001</v>
      </c>
      <c r="AW31">
        <f>'care receipt'!$N$5*'care provision'!AP31/1000</f>
        <v>1053.6835998428012</v>
      </c>
      <c r="AX31">
        <f>'care receipt'!$N$5*'care provision'!AQ31/1000</f>
        <v>551.72493831071336</v>
      </c>
      <c r="AY31">
        <f>'care receipt'!$N$5*'care provision'!AR31/1000</f>
        <v>484.84117722177695</v>
      </c>
      <c r="AZ31">
        <f>'care receipt'!$N$5*'care provision'!AS31/1000</f>
        <v>208.97870806642018</v>
      </c>
      <c r="BA31">
        <f>'care receipt'!$N$5*'care provision'!AT31/1000</f>
        <v>380.28573251555406</v>
      </c>
      <c r="BB31">
        <f t="shared" si="17"/>
        <v>15.706440000000001</v>
      </c>
      <c r="BD31" s="1">
        <v>8539</v>
      </c>
      <c r="BE31" s="1">
        <v>5008</v>
      </c>
      <c r="BF31" s="1">
        <v>4534</v>
      </c>
      <c r="BG31" s="1">
        <v>2015</v>
      </c>
      <c r="BH31" s="1">
        <v>3543</v>
      </c>
      <c r="BI31" s="1">
        <v>16.383099999999999</v>
      </c>
      <c r="BK31">
        <f>'care receipt'!$N$5*'care provision'!BD31/1000</f>
        <v>564.34825685615499</v>
      </c>
      <c r="BL31">
        <f>'care receipt'!$N$5*'care provision'!BE31/1000</f>
        <v>330.9820904480178</v>
      </c>
      <c r="BM31">
        <f>'care receipt'!$N$5*'care provision'!BF31/1000</f>
        <v>299.6551114399586</v>
      </c>
      <c r="BN31">
        <f>'care receipt'!$N$5*'care provision'!BG31/1000</f>
        <v>133.17270612075797</v>
      </c>
      <c r="BO31">
        <f>'care receipt'!$N$5*'care provision'!BH31/1000</f>
        <v>234.15925448429059</v>
      </c>
      <c r="BP31">
        <f t="shared" si="18"/>
        <v>16.383099999999999</v>
      </c>
      <c r="BR31">
        <f t="shared" si="19"/>
        <v>4065.3033876893023</v>
      </c>
      <c r="BS31">
        <f t="shared" si="20"/>
        <v>2100.0311349811836</v>
      </c>
      <c r="BT31">
        <f t="shared" si="21"/>
        <v>1834.7431735078719</v>
      </c>
      <c r="BU31">
        <f t="shared" si="22"/>
        <v>811.26301123191263</v>
      </c>
      <c r="BV31">
        <f t="shared" si="23"/>
        <v>1541.6310386961791</v>
      </c>
      <c r="BW31">
        <f t="shared" si="24"/>
        <v>16.21649270636906</v>
      </c>
      <c r="BY31">
        <f t="shared" si="0"/>
        <v>2387.007688230276</v>
      </c>
      <c r="BZ31">
        <f t="shared" si="1"/>
        <v>2817.0798104024202</v>
      </c>
      <c r="CA31">
        <f t="shared" si="2"/>
        <v>2185.4601621745383</v>
      </c>
      <c r="CB31">
        <f t="shared" si="3"/>
        <v>1329.3837576767089</v>
      </c>
      <c r="CC31">
        <f t="shared" si="25"/>
        <v>8718.9314184839441</v>
      </c>
      <c r="CD31">
        <f t="shared" si="26"/>
        <v>0.59687216802739662</v>
      </c>
      <c r="CE31">
        <f>CC31/'care receipt'!CC31</f>
        <v>1.371960263544223</v>
      </c>
      <c r="CG31">
        <f>G31*Z31*365.25/7*'care receipt'!$CL31/10^6</f>
        <v>42.443771195868827</v>
      </c>
      <c r="CH31">
        <f>H31*AN31*365.25/7*'care receipt'!$CL31/10^6</f>
        <v>50.090953415348665</v>
      </c>
      <c r="CI31">
        <f>I31*BB31*365.25/7*'care receipt'!$CL31/10^6</f>
        <v>38.86002191714514</v>
      </c>
      <c r="CJ31">
        <f>J31*BP31*365.25/7*'care receipt'!$CL31/10^6</f>
        <v>23.637988398842268</v>
      </c>
      <c r="CK31">
        <f t="shared" si="27"/>
        <v>155.0327349272049</v>
      </c>
      <c r="CM31" s="1">
        <v>18292</v>
      </c>
      <c r="CN31" s="1">
        <v>23973</v>
      </c>
      <c r="CO31" s="1">
        <v>502</v>
      </c>
      <c r="CP31" s="1">
        <v>12</v>
      </c>
      <c r="CR31">
        <f>'care receipt'!$N$5*'care provision'!CM31/1000</f>
        <v>1208.9305907498285</v>
      </c>
      <c r="CS31">
        <f>'care receipt'!$N$5*'care provision'!CN31/1000</f>
        <v>1584.3917041354496</v>
      </c>
      <c r="CT31">
        <f>'care receipt'!$N$5*'care provision'!CO31/1000</f>
        <v>33.177517852417118</v>
      </c>
      <c r="CU31">
        <f>'care receipt'!$N$5*'care provision'!CP31/1000</f>
        <v>0.79308807615339738</v>
      </c>
      <c r="CW31">
        <f t="shared" si="4"/>
        <v>2047</v>
      </c>
      <c r="CX31">
        <f t="shared" si="5"/>
        <v>0.48598528122426193</v>
      </c>
      <c r="CY31">
        <f t="shared" si="6"/>
        <v>0.44074496249448442</v>
      </c>
      <c r="CZ31">
        <f t="shared" si="7"/>
        <v>1.2441448363032541E-2</v>
      </c>
      <c r="DA31">
        <f t="shared" si="8"/>
        <v>5.0998725031874202E-4</v>
      </c>
      <c r="DC31" s="1">
        <v>533.31150000000002</v>
      </c>
      <c r="DD31" s="1">
        <v>604.3193</v>
      </c>
      <c r="DE31" s="1">
        <v>604.57770000000005</v>
      </c>
      <c r="DF31" s="1">
        <v>614.19780000000003</v>
      </c>
      <c r="DH31">
        <f t="shared" si="9"/>
        <v>7.7368390409841261</v>
      </c>
      <c r="DI31">
        <f t="shared" si="10"/>
        <v>11.489741826827304</v>
      </c>
      <c r="DJ31">
        <f t="shared" si="11"/>
        <v>0.24070064921907941</v>
      </c>
      <c r="DK31">
        <f t="shared" si="12"/>
        <v>5.8453554189557902E-3</v>
      </c>
      <c r="DL31">
        <f>SUM(DH31:DK31)/'care receipt'!DS31</f>
        <v>0.19772976633062522</v>
      </c>
      <c r="DM31">
        <f t="shared" si="28"/>
        <v>19.473126872449463</v>
      </c>
      <c r="DO31" s="1">
        <v>0.28127249999999998</v>
      </c>
      <c r="DP31" s="1">
        <v>0.24484719999999999</v>
      </c>
      <c r="DQ31" s="1">
        <v>0.48069590000000001</v>
      </c>
      <c r="DR31" s="1">
        <v>0.26566689999999998</v>
      </c>
      <c r="DS31" s="1">
        <v>4.5127199999999999E-2</v>
      </c>
      <c r="DT31" s="1">
        <v>9.8358000000000004E-3</v>
      </c>
      <c r="DU31" s="1">
        <v>0.2799758</v>
      </c>
      <c r="DV31" s="1">
        <v>0.22660749999999999</v>
      </c>
      <c r="DW31" s="1">
        <v>0.23681179999999999</v>
      </c>
      <c r="DX31" s="1">
        <v>0.2532122</v>
      </c>
      <c r="DY31" s="1">
        <v>0.29148439999999998</v>
      </c>
      <c r="EA31">
        <f t="shared" si="29"/>
        <v>0.28127249999999998</v>
      </c>
      <c r="EB31">
        <f t="shared" si="30"/>
        <v>0.48069590000000001</v>
      </c>
      <c r="EC31">
        <f t="shared" si="31"/>
        <v>0.26566689999999998</v>
      </c>
      <c r="ED31">
        <f t="shared" si="13"/>
        <v>3.2127518696285162E-2</v>
      </c>
      <c r="EE31">
        <f t="shared" si="32"/>
        <v>7.1186000000000027E-2</v>
      </c>
      <c r="EG31" s="1">
        <v>0.28127249999999998</v>
      </c>
      <c r="EH31" s="1">
        <v>0.3168377</v>
      </c>
      <c r="EI31" s="1">
        <v>0.40950989999999998</v>
      </c>
      <c r="EJ31" s="1">
        <v>0.2502875</v>
      </c>
      <c r="EK31" s="1">
        <v>0.2126623</v>
      </c>
      <c r="EL31" s="1">
        <v>3891.8090000000002</v>
      </c>
      <c r="EM31" s="1">
        <v>4118.6859999999997</v>
      </c>
      <c r="EN31" s="1">
        <v>4301.4949999999999</v>
      </c>
      <c r="EO31" s="1">
        <v>3565.413</v>
      </c>
      <c r="EP31" s="1">
        <v>3326.5630000000001</v>
      </c>
    </row>
    <row r="32" spans="1:146" x14ac:dyDescent="0.25">
      <c r="A32">
        <v>2048</v>
      </c>
      <c r="B32" s="1">
        <v>37253</v>
      </c>
      <c r="C32" s="1">
        <v>55168</v>
      </c>
      <c r="D32" s="1">
        <v>40295</v>
      </c>
      <c r="E32" s="1">
        <v>23969</v>
      </c>
      <c r="G32">
        <f>'care receipt'!$N$5*'care provision'!B32/1000</f>
        <v>2462.0758417452093</v>
      </c>
      <c r="H32">
        <f>'care receipt'!$N$5*'care provision'!C32/1000</f>
        <v>3646.0902487692192</v>
      </c>
      <c r="I32">
        <f>'care receipt'!$N$5*'care provision'!D32/1000</f>
        <v>2663.1236690500955</v>
      </c>
      <c r="J32">
        <f>'care receipt'!$N$5*'care provision'!E32/1000</f>
        <v>1584.1273414433986</v>
      </c>
      <c r="K32">
        <f t="shared" si="14"/>
        <v>10355.417101007923</v>
      </c>
      <c r="L32">
        <f>K32/'care receipt'!BR32</f>
        <v>1.5933149615106927</v>
      </c>
      <c r="N32" s="1">
        <v>13295</v>
      </c>
      <c r="O32" s="1">
        <v>7470</v>
      </c>
      <c r="P32" s="1">
        <v>7025</v>
      </c>
      <c r="Q32" s="1">
        <v>3121</v>
      </c>
      <c r="R32" s="1">
        <v>6521</v>
      </c>
      <c r="S32" s="1">
        <v>18.22176</v>
      </c>
      <c r="U32">
        <f>'care receipt'!$N$5*'care provision'!N32/1000</f>
        <v>878.67549770495145</v>
      </c>
      <c r="V32">
        <f>'care receipt'!$N$5*'care provision'!O32/1000</f>
        <v>493.69732740548989</v>
      </c>
      <c r="W32">
        <f>'care receipt'!$N$5*'care provision'!P32/1000</f>
        <v>464.28697791480141</v>
      </c>
      <c r="X32">
        <f>'care receipt'!$N$5*'care provision'!Q32/1000</f>
        <v>206.26899047289612</v>
      </c>
      <c r="Y32">
        <f>'care receipt'!$N$5*'care provision'!R32/1000</f>
        <v>430.97727871635868</v>
      </c>
      <c r="Z32">
        <f t="shared" si="15"/>
        <v>18.22176</v>
      </c>
      <c r="AB32" s="1">
        <v>23947</v>
      </c>
      <c r="AC32" s="1">
        <v>11052</v>
      </c>
      <c r="AD32" s="1">
        <v>9151</v>
      </c>
      <c r="AE32" s="1">
        <v>3932</v>
      </c>
      <c r="AF32" s="1">
        <v>7395</v>
      </c>
      <c r="AG32" s="1">
        <v>14.960739999999999</v>
      </c>
      <c r="AI32">
        <f>'care receipt'!$N$5*'care provision'!AB32/1000</f>
        <v>1582.6733466371172</v>
      </c>
      <c r="AJ32">
        <f>'care receipt'!$N$5*'care provision'!AC32/1000</f>
        <v>730.43411813727892</v>
      </c>
      <c r="AK32">
        <f>'care receipt'!$N$5*'care provision'!AD32/1000</f>
        <v>604.79574873997831</v>
      </c>
      <c r="AL32">
        <f>'care receipt'!$N$5*'care provision'!AE32/1000</f>
        <v>259.8685262862632</v>
      </c>
      <c r="AM32">
        <f>'care receipt'!$N$5*'care provision'!AF32/1000</f>
        <v>488.74052692953114</v>
      </c>
      <c r="AN32">
        <f t="shared" si="16"/>
        <v>14.960739999999999</v>
      </c>
      <c r="AP32" s="1">
        <v>16027</v>
      </c>
      <c r="AQ32" s="1">
        <v>8280</v>
      </c>
      <c r="AR32" s="1">
        <v>7310</v>
      </c>
      <c r="AS32" s="1">
        <v>3177</v>
      </c>
      <c r="AT32" s="1">
        <v>5709</v>
      </c>
      <c r="AU32" s="1">
        <v>15.589639999999999</v>
      </c>
      <c r="AW32">
        <f>'care receipt'!$N$5*'care provision'!AP32/1000</f>
        <v>1059.2352163758751</v>
      </c>
      <c r="AX32">
        <f>'care receipt'!$N$5*'care provision'!AQ32/1000</f>
        <v>547.23077254584416</v>
      </c>
      <c r="AY32">
        <f>'care receipt'!$N$5*'care provision'!AR32/1000</f>
        <v>483.12281972344459</v>
      </c>
      <c r="AZ32">
        <f>'care receipt'!$N$5*'care provision'!AS32/1000</f>
        <v>209.97006816161195</v>
      </c>
      <c r="BA32">
        <f>'care receipt'!$N$5*'care provision'!AT32/1000</f>
        <v>377.31165222997885</v>
      </c>
      <c r="BB32">
        <f t="shared" si="17"/>
        <v>15.589639999999999</v>
      </c>
      <c r="BD32" s="1">
        <v>8763</v>
      </c>
      <c r="BE32" s="1">
        <v>5036</v>
      </c>
      <c r="BF32" s="1">
        <v>4654</v>
      </c>
      <c r="BG32" s="1">
        <v>2029</v>
      </c>
      <c r="BH32" s="1">
        <v>3598</v>
      </c>
      <c r="BI32" s="1">
        <v>16.173249999999999</v>
      </c>
      <c r="BK32">
        <f>'care receipt'!$N$5*'care provision'!BD32/1000</f>
        <v>579.15256761101841</v>
      </c>
      <c r="BL32">
        <f>'care receipt'!$N$5*'care provision'!BE32/1000</f>
        <v>332.83262929237577</v>
      </c>
      <c r="BM32">
        <f>'care receipt'!$N$5*'care provision'!BF32/1000</f>
        <v>307.58599220149262</v>
      </c>
      <c r="BN32">
        <f>'care receipt'!$N$5*'care provision'!BG32/1000</f>
        <v>134.09797554293695</v>
      </c>
      <c r="BO32">
        <f>'care receipt'!$N$5*'care provision'!BH32/1000</f>
        <v>237.79424149999363</v>
      </c>
      <c r="BP32">
        <f t="shared" si="18"/>
        <v>16.173249999999999</v>
      </c>
      <c r="BR32">
        <f t="shared" si="19"/>
        <v>4099.7366283289621</v>
      </c>
      <c r="BS32">
        <f t="shared" si="20"/>
        <v>2104.1948473809889</v>
      </c>
      <c r="BT32">
        <f t="shared" si="21"/>
        <v>1859.7915385797169</v>
      </c>
      <c r="BU32">
        <f t="shared" si="22"/>
        <v>810.20556046370825</v>
      </c>
      <c r="BV32">
        <f t="shared" si="23"/>
        <v>1534.8236993758624</v>
      </c>
      <c r="BW32">
        <f t="shared" si="24"/>
        <v>16.083291333886457</v>
      </c>
      <c r="BY32">
        <f t="shared" si="0"/>
        <v>2340.9057780930607</v>
      </c>
      <c r="BZ32">
        <f t="shared" si="1"/>
        <v>2846.2475793446756</v>
      </c>
      <c r="CA32">
        <f t="shared" si="2"/>
        <v>2166.3050172211556</v>
      </c>
      <c r="CB32">
        <f t="shared" si="3"/>
        <v>1336.8404383580068</v>
      </c>
      <c r="CC32">
        <f t="shared" si="25"/>
        <v>8690.2988130168997</v>
      </c>
      <c r="CD32">
        <f t="shared" si="26"/>
        <v>0.59689010344133131</v>
      </c>
      <c r="CE32">
        <f>CC32/'care receipt'!CC32</f>
        <v>1.3704551888545333</v>
      </c>
      <c r="CG32">
        <f>G32*Z32*365.25/7*'care receipt'!$CL32/10^6</f>
        <v>42.37264599146873</v>
      </c>
      <c r="CH32">
        <f>H32*AN32*365.25/7*'care receipt'!$CL32/10^6</f>
        <v>51.519818615635153</v>
      </c>
      <c r="CI32">
        <f>I32*BB32*365.25/7*'care receipt'!$CL32/10^6</f>
        <v>39.21220429428385</v>
      </c>
      <c r="CJ32">
        <f>J32*BP32*365.25/7*'care receipt'!$CL32/10^6</f>
        <v>24.198097664472428</v>
      </c>
      <c r="CK32">
        <f t="shared" si="27"/>
        <v>157.30276656586017</v>
      </c>
      <c r="CM32" s="1">
        <v>18068</v>
      </c>
      <c r="CN32" s="1">
        <v>24212</v>
      </c>
      <c r="CO32" s="1">
        <v>552</v>
      </c>
      <c r="CP32" s="1">
        <v>6</v>
      </c>
      <c r="CR32">
        <f>'care receipt'!$N$5*'care provision'!CM32/1000</f>
        <v>1194.1262799949652</v>
      </c>
      <c r="CS32">
        <f>'care receipt'!$N$5*'care provision'!CN32/1000</f>
        <v>1600.1873749855047</v>
      </c>
      <c r="CT32">
        <f>'care receipt'!$N$5*'care provision'!CO32/1000</f>
        <v>36.482051503056283</v>
      </c>
      <c r="CU32">
        <f>'care receipt'!$N$5*'care provision'!CP32/1000</f>
        <v>0.39654403807669869</v>
      </c>
      <c r="CW32">
        <f t="shared" si="4"/>
        <v>2048</v>
      </c>
      <c r="CX32">
        <f t="shared" si="5"/>
        <v>0.48500791882532945</v>
      </c>
      <c r="CY32">
        <f t="shared" si="6"/>
        <v>0.43887761020881666</v>
      </c>
      <c r="CZ32">
        <f t="shared" si="7"/>
        <v>1.3698970095545356E-2</v>
      </c>
      <c r="DA32">
        <f t="shared" si="8"/>
        <v>2.5032333430681297E-4</v>
      </c>
      <c r="DC32" s="1">
        <v>533.8338</v>
      </c>
      <c r="DD32" s="1">
        <v>610.51570000000004</v>
      </c>
      <c r="DE32" s="1">
        <v>598.23</v>
      </c>
      <c r="DF32" s="1">
        <v>739.1798</v>
      </c>
      <c r="DH32">
        <f t="shared" si="9"/>
        <v>7.6495796367549147</v>
      </c>
      <c r="DI32">
        <f t="shared" si="10"/>
        <v>11.723274184445255</v>
      </c>
      <c r="DJ32">
        <f t="shared" si="11"/>
        <v>0.26189589204808034</v>
      </c>
      <c r="DK32">
        <f t="shared" si="12"/>
        <v>3.5174081130807185E-3</v>
      </c>
      <c r="DL32">
        <f>SUM(DH32:DK32)/'care receipt'!DS32</f>
        <v>0.19733148679928589</v>
      </c>
      <c r="DM32">
        <f t="shared" si="28"/>
        <v>19.638267121361331</v>
      </c>
      <c r="DO32" s="1">
        <v>0.28186879999999997</v>
      </c>
      <c r="DP32" s="1">
        <v>0.2429915</v>
      </c>
      <c r="DQ32" s="1">
        <v>0.48199150000000002</v>
      </c>
      <c r="DR32" s="1">
        <v>0.2641888</v>
      </c>
      <c r="DS32" s="1">
        <v>4.1118000000000002E-2</v>
      </c>
      <c r="DT32" s="1">
        <v>1.02665E-2</v>
      </c>
      <c r="DU32" s="1">
        <v>0.28050229999999998</v>
      </c>
      <c r="DV32" s="1">
        <v>0.23020760000000001</v>
      </c>
      <c r="DW32" s="1">
        <v>0.2396836</v>
      </c>
      <c r="DX32" s="1">
        <v>0.2529322</v>
      </c>
      <c r="DY32" s="1">
        <v>0.28935040000000001</v>
      </c>
      <c r="EA32">
        <f t="shared" si="29"/>
        <v>0.28186879999999997</v>
      </c>
      <c r="EB32">
        <f t="shared" si="30"/>
        <v>0.48199150000000002</v>
      </c>
      <c r="EC32">
        <f t="shared" si="31"/>
        <v>0.2641888</v>
      </c>
      <c r="ED32">
        <f t="shared" si="13"/>
        <v>2.9611097169488367E-2</v>
      </c>
      <c r="EE32">
        <f t="shared" si="32"/>
        <v>7.4355800000000027E-2</v>
      </c>
      <c r="EG32" s="1">
        <v>0.28186879999999997</v>
      </c>
      <c r="EH32" s="1">
        <v>0.3123629</v>
      </c>
      <c r="EI32" s="1">
        <v>0.40763569999999999</v>
      </c>
      <c r="EJ32" s="1">
        <v>0.24740970000000001</v>
      </c>
      <c r="EK32" s="1">
        <v>0.1786237</v>
      </c>
      <c r="EL32" s="1">
        <v>3927.0450000000001</v>
      </c>
      <c r="EM32" s="1">
        <v>4120.098</v>
      </c>
      <c r="EN32" s="1">
        <v>4321.9859999999999</v>
      </c>
      <c r="EO32" s="1">
        <v>3614.1060000000002</v>
      </c>
      <c r="EP32" s="1">
        <v>3399.4569999999999</v>
      </c>
    </row>
    <row r="33" spans="1:146" x14ac:dyDescent="0.25">
      <c r="A33">
        <v>2049</v>
      </c>
      <c r="B33" s="1">
        <v>37104</v>
      </c>
      <c r="C33" s="1">
        <v>55077</v>
      </c>
      <c r="D33" s="1">
        <v>39886</v>
      </c>
      <c r="E33" s="1">
        <v>24047</v>
      </c>
      <c r="G33">
        <f>'care receipt'!$N$5*'care provision'!B33/1000</f>
        <v>2452.2283314663046</v>
      </c>
      <c r="H33">
        <f>'care receipt'!$N$5*'care provision'!C33/1000</f>
        <v>3640.0759975250553</v>
      </c>
      <c r="I33">
        <f>'care receipt'!$N$5*'care provision'!D33/1000</f>
        <v>2636.0925837878672</v>
      </c>
      <c r="J33">
        <f>'care receipt'!$N$5*'care provision'!E33/1000</f>
        <v>1589.2824139383954</v>
      </c>
      <c r="K33">
        <f t="shared" si="14"/>
        <v>10317.679326717624</v>
      </c>
      <c r="L33">
        <f>K33/'care receipt'!BR33</f>
        <v>1.5829851957006693</v>
      </c>
      <c r="N33" s="1">
        <v>13319</v>
      </c>
      <c r="O33" s="1">
        <v>7475</v>
      </c>
      <c r="P33" s="1">
        <v>6790</v>
      </c>
      <c r="Q33" s="1">
        <v>3218</v>
      </c>
      <c r="R33" s="1">
        <v>6498</v>
      </c>
      <c r="S33" s="1">
        <v>18.245000000000001</v>
      </c>
      <c r="U33">
        <f>'care receipt'!$N$5*'care provision'!N33/1000</f>
        <v>880.2616738572583</v>
      </c>
      <c r="V33">
        <f>'care receipt'!$N$5*'care provision'!O33/1000</f>
        <v>494.02778077055382</v>
      </c>
      <c r="W33">
        <f>'care receipt'!$N$5*'care provision'!P33/1000</f>
        <v>448.75566975679732</v>
      </c>
      <c r="X33">
        <f>'care receipt'!$N$5*'care provision'!Q33/1000</f>
        <v>212.67978575513604</v>
      </c>
      <c r="Y33">
        <f>'care receipt'!$N$5*'care provision'!R33/1000</f>
        <v>429.4571932370647</v>
      </c>
      <c r="Z33">
        <f t="shared" si="15"/>
        <v>18.245000000000001</v>
      </c>
      <c r="AB33" s="1">
        <v>23824</v>
      </c>
      <c r="AC33" s="1">
        <v>11107</v>
      </c>
      <c r="AD33" s="1">
        <v>9175</v>
      </c>
      <c r="AE33" s="1">
        <v>3897</v>
      </c>
      <c r="AF33" s="1">
        <v>7345</v>
      </c>
      <c r="AG33" s="1">
        <v>14.8484</v>
      </c>
      <c r="AI33">
        <f>'care receipt'!$N$5*'care provision'!AB33/1000</f>
        <v>1574.5441938565448</v>
      </c>
      <c r="AJ33">
        <f>'care receipt'!$N$5*'care provision'!AC33/1000</f>
        <v>734.06910515298205</v>
      </c>
      <c r="AK33">
        <f>'care receipt'!$N$5*'care provision'!AD33/1000</f>
        <v>606.38192489228504</v>
      </c>
      <c r="AL33">
        <f>'care receipt'!$N$5*'care provision'!AE33/1000</f>
        <v>257.5553527308158</v>
      </c>
      <c r="AM33">
        <f>'care receipt'!$N$5*'care provision'!AF33/1000</f>
        <v>485.43599327889194</v>
      </c>
      <c r="AN33">
        <f t="shared" si="16"/>
        <v>14.8484</v>
      </c>
      <c r="AP33" s="1">
        <v>16166</v>
      </c>
      <c r="AQ33" s="1">
        <v>8107</v>
      </c>
      <c r="AR33" s="1">
        <v>7157</v>
      </c>
      <c r="AS33" s="1">
        <v>3103</v>
      </c>
      <c r="AT33" s="1">
        <v>5545</v>
      </c>
      <c r="AU33" s="1">
        <v>15.240780000000001</v>
      </c>
      <c r="AW33">
        <f>'care receipt'!$N$5*'care provision'!AP33/1000</f>
        <v>1068.4218199246518</v>
      </c>
      <c r="AX33">
        <f>'care receipt'!$N$5*'care provision'!AQ33/1000</f>
        <v>535.79708611463263</v>
      </c>
      <c r="AY33">
        <f>'care receipt'!$N$5*'care provision'!AR33/1000</f>
        <v>473.01094675248874</v>
      </c>
      <c r="AZ33">
        <f>'care receipt'!$N$5*'care provision'!AS33/1000</f>
        <v>205.07935835866601</v>
      </c>
      <c r="BA33">
        <f>'care receipt'!$N$5*'care provision'!AT33/1000</f>
        <v>366.47278185588237</v>
      </c>
      <c r="BB33">
        <f t="shared" si="17"/>
        <v>15.240780000000001</v>
      </c>
      <c r="BD33" s="1">
        <v>8939</v>
      </c>
      <c r="BE33" s="1">
        <v>4973</v>
      </c>
      <c r="BF33" s="1">
        <v>4635</v>
      </c>
      <c r="BG33" s="1">
        <v>1997</v>
      </c>
      <c r="BH33" s="1">
        <v>3627</v>
      </c>
      <c r="BI33" s="1">
        <v>16.316870000000002</v>
      </c>
      <c r="BK33">
        <f>'care receipt'!$N$5*'care provision'!BD33/1000</f>
        <v>590.78452606126825</v>
      </c>
      <c r="BL33">
        <f>'care receipt'!$N$5*'care provision'!BE33/1000</f>
        <v>328.66891689257045</v>
      </c>
      <c r="BM33">
        <f>'care receipt'!$N$5*'care provision'!BF33/1000</f>
        <v>306.33026941424976</v>
      </c>
      <c r="BN33">
        <f>'care receipt'!$N$5*'care provision'!BG33/1000</f>
        <v>131.98307400652786</v>
      </c>
      <c r="BO33">
        <f>'care receipt'!$N$5*'care provision'!BH33/1000</f>
        <v>239.71087101736435</v>
      </c>
      <c r="BP33">
        <f t="shared" si="18"/>
        <v>16.316870000000002</v>
      </c>
      <c r="BR33">
        <f t="shared" si="19"/>
        <v>4114.0122136997234</v>
      </c>
      <c r="BS33">
        <f t="shared" si="20"/>
        <v>2092.5628889307391</v>
      </c>
      <c r="BT33">
        <f t="shared" si="21"/>
        <v>1834.4788108158207</v>
      </c>
      <c r="BU33">
        <f t="shared" si="22"/>
        <v>807.29757085114579</v>
      </c>
      <c r="BV33">
        <f t="shared" si="23"/>
        <v>1521.0768393892033</v>
      </c>
      <c r="BW33">
        <f t="shared" si="24"/>
        <v>15.982124157794944</v>
      </c>
      <c r="BY33">
        <f t="shared" si="0"/>
        <v>2334.5165546788421</v>
      </c>
      <c r="BZ33">
        <f t="shared" si="1"/>
        <v>2820.2154924732918</v>
      </c>
      <c r="CA33">
        <f t="shared" si="2"/>
        <v>2096.3318755598975</v>
      </c>
      <c r="CB33">
        <f t="shared" si="3"/>
        <v>1353.1006908985444</v>
      </c>
      <c r="CC33">
        <f t="shared" si="25"/>
        <v>8604.1646136105755</v>
      </c>
      <c r="CD33">
        <f t="shared" si="26"/>
        <v>0.59909733002993393</v>
      </c>
      <c r="CE33">
        <f>CC33/'care receipt'!CC33</f>
        <v>1.3614856989296473</v>
      </c>
      <c r="CG33">
        <f>G33*Z33*365.25/7*'care receipt'!$CL33/10^6</f>
        <v>43.016999384574873</v>
      </c>
      <c r="CH33">
        <f>H33*AN33*365.25/7*'care receipt'!$CL33/10^6</f>
        <v>51.966737122059797</v>
      </c>
      <c r="CI33">
        <f>I33*BB33*365.25/7*'care receipt'!$CL33/10^6</f>
        <v>38.628086324806773</v>
      </c>
      <c r="CJ33">
        <f>J33*BP33*365.25/7*'care receipt'!$CL33/10^6</f>
        <v>24.932927321073521</v>
      </c>
      <c r="CK33">
        <f t="shared" si="27"/>
        <v>158.54475015251495</v>
      </c>
      <c r="CM33" s="1">
        <v>17989</v>
      </c>
      <c r="CN33" s="1">
        <v>24111</v>
      </c>
      <c r="CO33" s="1">
        <v>570</v>
      </c>
      <c r="CP33" s="1">
        <v>6</v>
      </c>
      <c r="CR33">
        <f>'care receipt'!$N$5*'care provision'!CM33/1000</f>
        <v>1188.9051168269555</v>
      </c>
      <c r="CS33">
        <f>'care receipt'!$N$5*'care provision'!CN33/1000</f>
        <v>1593.5122170112138</v>
      </c>
      <c r="CT33">
        <f>'care receipt'!$N$5*'care provision'!CO33/1000</f>
        <v>37.671683617286376</v>
      </c>
      <c r="CU33">
        <f>'care receipt'!$N$5*'care provision'!CP33/1000</f>
        <v>0.39654403807669869</v>
      </c>
      <c r="CW33">
        <f t="shared" si="4"/>
        <v>2049</v>
      </c>
      <c r="CX33">
        <f t="shared" si="5"/>
        <v>0.48482643380767576</v>
      </c>
      <c r="CY33">
        <f t="shared" si="6"/>
        <v>0.43776894166348934</v>
      </c>
      <c r="CZ33">
        <f t="shared" si="7"/>
        <v>1.4290728576442863E-2</v>
      </c>
      <c r="DA33">
        <f t="shared" si="8"/>
        <v>2.4951137356011145E-4</v>
      </c>
      <c r="DC33" s="1">
        <v>527.52940000000001</v>
      </c>
      <c r="DD33" s="1">
        <v>606.78039999999999</v>
      </c>
      <c r="DE33" s="1">
        <v>551.64909999999998</v>
      </c>
      <c r="DF33" s="1">
        <v>421.53100000000001</v>
      </c>
      <c r="DH33">
        <f t="shared" si="9"/>
        <v>7.5261888352398447</v>
      </c>
      <c r="DI33">
        <f t="shared" si="10"/>
        <v>11.602943765315413</v>
      </c>
      <c r="DJ33">
        <f t="shared" si="11"/>
        <v>0.2493786043555293</v>
      </c>
      <c r="DK33">
        <f t="shared" si="12"/>
        <v>2.0058672589741062E-3</v>
      </c>
      <c r="DL33">
        <f>SUM(DH33:DK33)/'care receipt'!DS33</f>
        <v>0.19230903381699593</v>
      </c>
      <c r="DM33">
        <f t="shared" si="28"/>
        <v>19.380517072169763</v>
      </c>
      <c r="DO33" s="1">
        <v>0.28388910000000001</v>
      </c>
      <c r="DP33" s="1">
        <v>0.2450949</v>
      </c>
      <c r="DQ33" s="1">
        <v>0.48097109999999998</v>
      </c>
      <c r="DR33" s="1">
        <v>0.26830169999999998</v>
      </c>
      <c r="DS33" s="1">
        <v>4.3767399999999998E-2</v>
      </c>
      <c r="DT33" s="1">
        <v>1.17261E-2</v>
      </c>
      <c r="DU33" s="1">
        <v>0.28255950000000002</v>
      </c>
      <c r="DV33" s="1">
        <v>0.23010349999999999</v>
      </c>
      <c r="DW33" s="1">
        <v>0.23847009999999999</v>
      </c>
      <c r="DX33" s="1">
        <v>0.25063679999999999</v>
      </c>
      <c r="DY33" s="1">
        <v>0.29427999999999999</v>
      </c>
      <c r="EA33">
        <f t="shared" si="29"/>
        <v>0.28388910000000001</v>
      </c>
      <c r="EB33">
        <f t="shared" si="30"/>
        <v>0.48097109999999998</v>
      </c>
      <c r="EC33">
        <f t="shared" si="31"/>
        <v>0.26830169999999998</v>
      </c>
      <c r="ED33">
        <f t="shared" si="13"/>
        <v>3.1715765615566299E-2</v>
      </c>
      <c r="EE33">
        <f t="shared" si="32"/>
        <v>7.434029999999997E-2</v>
      </c>
      <c r="EG33" s="1">
        <v>0.28388910000000001</v>
      </c>
      <c r="EH33" s="1">
        <v>0.31528260000000002</v>
      </c>
      <c r="EI33" s="1">
        <v>0.40663080000000001</v>
      </c>
      <c r="EJ33" s="1">
        <v>0.25172539999999999</v>
      </c>
      <c r="EK33" s="1">
        <v>0.22657340000000001</v>
      </c>
      <c r="EL33" s="1">
        <v>3974.335</v>
      </c>
      <c r="EM33" s="1">
        <v>4165.1540000000005</v>
      </c>
      <c r="EN33" s="1">
        <v>4348.5929999999998</v>
      </c>
      <c r="EO33" s="1">
        <v>3666.5369999999998</v>
      </c>
      <c r="EP33" s="1">
        <v>3434.5639999999999</v>
      </c>
    </row>
    <row r="34" spans="1:146" x14ac:dyDescent="0.25">
      <c r="A34">
        <v>2050</v>
      </c>
      <c r="B34" s="1">
        <v>37002</v>
      </c>
      <c r="C34" s="1">
        <v>55311</v>
      </c>
      <c r="D34" s="1">
        <v>39925</v>
      </c>
      <c r="E34" s="1">
        <v>24192</v>
      </c>
      <c r="G34">
        <f>'care receipt'!$N$5*'care provision'!B34/1000</f>
        <v>2445.487082819001</v>
      </c>
      <c r="H34">
        <f>'care receipt'!$N$5*'care provision'!C34/1000</f>
        <v>3655.5412150100469</v>
      </c>
      <c r="I34">
        <f>'care receipt'!$N$5*'care provision'!D34/1000</f>
        <v>2638.6701200353655</v>
      </c>
      <c r="J34">
        <f>'care receipt'!$N$5*'care provision'!E34/1000</f>
        <v>1598.8655615252492</v>
      </c>
      <c r="K34">
        <f t="shared" si="14"/>
        <v>10338.563979389663</v>
      </c>
      <c r="L34">
        <f>K34/'care receipt'!BR34</f>
        <v>1.5719870165107375</v>
      </c>
      <c r="N34" s="1">
        <v>13031</v>
      </c>
      <c r="O34" s="1">
        <v>7502</v>
      </c>
      <c r="P34" s="1">
        <v>7076</v>
      </c>
      <c r="Q34" s="1">
        <v>3159</v>
      </c>
      <c r="R34" s="1">
        <v>6417</v>
      </c>
      <c r="S34" s="1">
        <v>18.172229999999999</v>
      </c>
      <c r="U34">
        <f>'care receipt'!$N$5*'care provision'!N34/1000</f>
        <v>861.22756002957681</v>
      </c>
      <c r="V34">
        <f>'care receipt'!$N$5*'care provision'!O34/1000</f>
        <v>495.81222894189892</v>
      </c>
      <c r="W34">
        <f>'care receipt'!$N$5*'care provision'!P34/1000</f>
        <v>467.65760223845336</v>
      </c>
      <c r="X34">
        <f>'care receipt'!$N$5*'care provision'!Q34/1000</f>
        <v>208.78043604738187</v>
      </c>
      <c r="Y34">
        <f>'care receipt'!$N$5*'care provision'!R34/1000</f>
        <v>424.10384872302927</v>
      </c>
      <c r="Z34">
        <f t="shared" si="15"/>
        <v>18.172229999999999</v>
      </c>
      <c r="AB34" s="1">
        <v>23967</v>
      </c>
      <c r="AC34" s="1">
        <v>10942</v>
      </c>
      <c r="AD34" s="1">
        <v>9307</v>
      </c>
      <c r="AE34" s="1">
        <v>3972</v>
      </c>
      <c r="AF34" s="1">
        <v>7387</v>
      </c>
      <c r="AG34" s="1">
        <v>14.99197</v>
      </c>
      <c r="AI34">
        <f>'care receipt'!$N$5*'care provision'!AB34/1000</f>
        <v>1583.9951600973729</v>
      </c>
      <c r="AJ34">
        <f>'care receipt'!$N$5*'care provision'!AC34/1000</f>
        <v>723.16414410587288</v>
      </c>
      <c r="AK34">
        <f>'care receipt'!$N$5*'care provision'!AD34/1000</f>
        <v>615.10589372997242</v>
      </c>
      <c r="AL34">
        <f>'care receipt'!$N$5*'care provision'!AE34/1000</f>
        <v>262.51215320677454</v>
      </c>
      <c r="AM34">
        <f>'care receipt'!$N$5*'care provision'!AF34/1000</f>
        <v>488.21180154542884</v>
      </c>
      <c r="AN34">
        <f t="shared" si="16"/>
        <v>14.99197</v>
      </c>
      <c r="AP34" s="1">
        <v>16013</v>
      </c>
      <c r="AQ34" s="1">
        <v>8253</v>
      </c>
      <c r="AR34" s="1">
        <v>7182</v>
      </c>
      <c r="AS34" s="1">
        <v>3180</v>
      </c>
      <c r="AT34" s="1">
        <v>5506</v>
      </c>
      <c r="AU34" s="1">
        <v>15.3386</v>
      </c>
      <c r="AW34">
        <f>'care receipt'!$N$5*'care provision'!AP34/1000</f>
        <v>1058.309946953696</v>
      </c>
      <c r="AX34">
        <f>'care receipt'!$N$5*'care provision'!AQ34/1000</f>
        <v>545.446324374499</v>
      </c>
      <c r="AY34">
        <f>'care receipt'!$N$5*'care provision'!AR34/1000</f>
        <v>474.66321357780834</v>
      </c>
      <c r="AZ34">
        <f>'care receipt'!$N$5*'care provision'!AS34/1000</f>
        <v>210.16834018065029</v>
      </c>
      <c r="BA34">
        <f>'care receipt'!$N$5*'care provision'!AT34/1000</f>
        <v>363.89524560838385</v>
      </c>
      <c r="BB34">
        <f t="shared" si="17"/>
        <v>15.3386</v>
      </c>
      <c r="BD34" s="1">
        <v>8919</v>
      </c>
      <c r="BE34" s="1">
        <v>5107</v>
      </c>
      <c r="BF34" s="1">
        <v>4524</v>
      </c>
      <c r="BG34" s="1">
        <v>2097</v>
      </c>
      <c r="BH34" s="1">
        <v>3675</v>
      </c>
      <c r="BI34" s="1">
        <v>16.390129999999999</v>
      </c>
      <c r="BK34">
        <f>'care receipt'!$N$5*'care provision'!BD34/1000</f>
        <v>589.46271260101253</v>
      </c>
      <c r="BL34">
        <f>'care receipt'!$N$5*'care provision'!BE34/1000</f>
        <v>337.52506707628339</v>
      </c>
      <c r="BM34">
        <f>'care receipt'!$N$5*'care provision'!BF34/1000</f>
        <v>298.9942047098308</v>
      </c>
      <c r="BN34">
        <f>'care receipt'!$N$5*'care provision'!BG34/1000</f>
        <v>138.5921413078062</v>
      </c>
      <c r="BO34">
        <f>'care receipt'!$N$5*'care provision'!BH34/1000</f>
        <v>242.88322332197794</v>
      </c>
      <c r="BP34">
        <f t="shared" si="18"/>
        <v>16.390129999999999</v>
      </c>
      <c r="BR34">
        <f t="shared" si="19"/>
        <v>4092.9953796816581</v>
      </c>
      <c r="BS34">
        <f t="shared" si="20"/>
        <v>2101.9477644985541</v>
      </c>
      <c r="BT34">
        <f t="shared" si="21"/>
        <v>1856.4209142560649</v>
      </c>
      <c r="BU34">
        <f t="shared" si="22"/>
        <v>820.05307074261293</v>
      </c>
      <c r="BV34">
        <f t="shared" si="23"/>
        <v>1519.09411919882</v>
      </c>
      <c r="BW34">
        <f t="shared" si="24"/>
        <v>16.048924995780858</v>
      </c>
      <c r="BY34">
        <f t="shared" si="0"/>
        <v>2318.8133000362241</v>
      </c>
      <c r="BZ34">
        <f t="shared" si="1"/>
        <v>2859.582126387596</v>
      </c>
      <c r="CA34">
        <f t="shared" si="2"/>
        <v>2111.8496978620674</v>
      </c>
      <c r="CB34">
        <f t="shared" si="3"/>
        <v>1367.3715231089927</v>
      </c>
      <c r="CC34">
        <f t="shared" si="25"/>
        <v>8657.6166473948797</v>
      </c>
      <c r="CD34">
        <f t="shared" si="26"/>
        <v>0.59813175349846714</v>
      </c>
      <c r="CE34">
        <f>CC34/'care receipt'!CC34</f>
        <v>1.3486021323849715</v>
      </c>
      <c r="CG34">
        <f>G34*Z34*365.25/7*'care receipt'!$CL34/10^6</f>
        <v>43.496112389697558</v>
      </c>
      <c r="CH34">
        <f>H34*AN34*365.25/7*'care receipt'!$CL34/10^6</f>
        <v>53.639810309429464</v>
      </c>
      <c r="CI34">
        <f>I34*BB34*365.25/7*'care receipt'!$CL34/10^6</f>
        <v>39.613905874579181</v>
      </c>
      <c r="CJ34">
        <f>J34*BP34*365.25/7*'care receipt'!$CL34/10^6</f>
        <v>25.649044468863263</v>
      </c>
      <c r="CK34">
        <f t="shared" si="27"/>
        <v>162.39887304256945</v>
      </c>
      <c r="CM34" s="1">
        <v>18036</v>
      </c>
      <c r="CN34" s="1">
        <v>24226</v>
      </c>
      <c r="CO34" s="1">
        <v>581</v>
      </c>
      <c r="CP34" s="1">
        <v>3</v>
      </c>
      <c r="CR34">
        <f>'care receipt'!$N$5*'care provision'!CM34/1000</f>
        <v>1192.0113784585562</v>
      </c>
      <c r="CS34">
        <f>'care receipt'!$N$5*'care provision'!CN34/1000</f>
        <v>1601.1126444076838</v>
      </c>
      <c r="CT34">
        <f>'care receipt'!$N$5*'care provision'!CO34/1000</f>
        <v>38.398681020426984</v>
      </c>
      <c r="CU34">
        <f>'care receipt'!$N$5*'care provision'!CP34/1000</f>
        <v>0.19827201903834935</v>
      </c>
      <c r="CW34">
        <f t="shared" si="4"/>
        <v>2050</v>
      </c>
      <c r="CX34">
        <f t="shared" si="5"/>
        <v>0.48743311172369058</v>
      </c>
      <c r="CY34">
        <f t="shared" si="6"/>
        <v>0.4379960586501781</v>
      </c>
      <c r="CZ34">
        <f t="shared" si="7"/>
        <v>1.4552285535378835E-2</v>
      </c>
      <c r="DA34">
        <f t="shared" si="8"/>
        <v>1.240079365079365E-4</v>
      </c>
      <c r="DC34" s="1">
        <v>531.01980000000003</v>
      </c>
      <c r="DD34" s="1">
        <v>609.00969999999995</v>
      </c>
      <c r="DE34" s="1">
        <v>583.15250000000003</v>
      </c>
      <c r="DF34" s="1">
        <v>375.24079999999998</v>
      </c>
      <c r="DH34">
        <f t="shared" si="9"/>
        <v>7.5957797254414423</v>
      </c>
      <c r="DI34">
        <f t="shared" si="10"/>
        <v>11.701117574843162</v>
      </c>
      <c r="DJ34">
        <f t="shared" si="11"/>
        <v>0.2687074420051746</v>
      </c>
      <c r="DK34">
        <f t="shared" si="12"/>
        <v>8.9279701249878529E-4</v>
      </c>
      <c r="DL34">
        <f>SUM(DH34:DK34)/'care receipt'!DS34</f>
        <v>0.18752826116984467</v>
      </c>
      <c r="DM34">
        <f t="shared" si="28"/>
        <v>19.566497539302276</v>
      </c>
      <c r="DO34" s="1">
        <v>0.28483890000000001</v>
      </c>
      <c r="DP34" s="1">
        <v>0.24841389999999999</v>
      </c>
      <c r="DQ34" s="1">
        <v>0.48900389999999999</v>
      </c>
      <c r="DR34" s="1">
        <v>0.27300659999999999</v>
      </c>
      <c r="DS34" s="1">
        <v>4.2578499999999998E-2</v>
      </c>
      <c r="DT34" s="1">
        <v>1.3113700000000001E-2</v>
      </c>
      <c r="DU34" s="1">
        <v>0.28341640000000001</v>
      </c>
      <c r="DV34" s="1">
        <v>0.23422699999999999</v>
      </c>
      <c r="DW34" s="1">
        <v>0.24600839999999999</v>
      </c>
      <c r="DX34" s="1">
        <v>0.25713849999999999</v>
      </c>
      <c r="DY34" s="1">
        <v>0.30601240000000002</v>
      </c>
      <c r="EA34">
        <f t="shared" si="29"/>
        <v>0.28483890000000001</v>
      </c>
      <c r="EB34">
        <f t="shared" si="30"/>
        <v>0.48900389999999999</v>
      </c>
      <c r="EC34">
        <f t="shared" si="31"/>
        <v>0.27300659999999999</v>
      </c>
      <c r="ED34">
        <f t="shared" si="13"/>
        <v>3.1461129542866943E-2</v>
      </c>
      <c r="EE34">
        <f t="shared" si="32"/>
        <v>7.6567400000000008E-2</v>
      </c>
      <c r="EG34" s="1">
        <v>0.28483890000000001</v>
      </c>
      <c r="EH34" s="1">
        <v>0.31939970000000001</v>
      </c>
      <c r="EI34" s="1">
        <v>0.41243649999999998</v>
      </c>
      <c r="EJ34" s="1">
        <v>0.25572610000000001</v>
      </c>
      <c r="EK34" s="1">
        <v>0.20138890000000001</v>
      </c>
      <c r="EL34" s="1">
        <v>4017.12</v>
      </c>
      <c r="EM34" s="1">
        <v>4241.1379999999999</v>
      </c>
      <c r="EN34" s="1">
        <v>4465.9939999999997</v>
      </c>
      <c r="EO34" s="1">
        <v>3736.692</v>
      </c>
      <c r="EP34" s="1">
        <v>3522.942</v>
      </c>
    </row>
    <row r="35" spans="1:146" x14ac:dyDescent="0.25">
      <c r="A35">
        <v>2051</v>
      </c>
      <c r="B35" s="1">
        <v>37200</v>
      </c>
      <c r="C35" s="1">
        <v>55639</v>
      </c>
      <c r="D35" s="1">
        <v>40208</v>
      </c>
      <c r="E35" s="1">
        <v>24580</v>
      </c>
      <c r="G35">
        <f>'care receipt'!$N$5*'care provision'!B35/1000</f>
        <v>2458.5730360755319</v>
      </c>
      <c r="H35">
        <f>'care receipt'!$N$5*'care provision'!C35/1000</f>
        <v>3677.2189557582396</v>
      </c>
      <c r="I35">
        <f>'care receipt'!$N$5*'care provision'!D35/1000</f>
        <v>2657.3737804979837</v>
      </c>
      <c r="J35">
        <f>'care receipt'!$N$5*'care provision'!E35/1000</f>
        <v>1624.5087426542091</v>
      </c>
      <c r="K35">
        <f t="shared" si="14"/>
        <v>10417.674514985963</v>
      </c>
      <c r="L35">
        <f>K35/'care receipt'!BR35</f>
        <v>1.56922418341646</v>
      </c>
      <c r="N35" s="1">
        <v>13264</v>
      </c>
      <c r="O35" s="1">
        <v>7621</v>
      </c>
      <c r="P35" s="1">
        <v>6897</v>
      </c>
      <c r="Q35" s="1">
        <v>3195</v>
      </c>
      <c r="R35" s="1">
        <v>6445</v>
      </c>
      <c r="S35" s="1">
        <v>18.100999999999999</v>
      </c>
      <c r="U35">
        <f>'care receipt'!$N$5*'care provision'!N35/1000</f>
        <v>876.62668684155517</v>
      </c>
      <c r="V35">
        <f>'care receipt'!$N$5*'care provision'!O35/1000</f>
        <v>503.67701903042013</v>
      </c>
      <c r="W35">
        <f>'care receipt'!$N$5*'care provision'!P35/1000</f>
        <v>455.82737176916515</v>
      </c>
      <c r="X35">
        <f>'care receipt'!$N$5*'care provision'!Q35/1000</f>
        <v>211.15970027584206</v>
      </c>
      <c r="Y35">
        <f>'care receipt'!$N$5*'care provision'!R35/1000</f>
        <v>425.95438756738719</v>
      </c>
      <c r="Z35">
        <f t="shared" si="15"/>
        <v>18.100999999999999</v>
      </c>
      <c r="AB35" s="1">
        <v>24078</v>
      </c>
      <c r="AC35" s="1">
        <v>11340</v>
      </c>
      <c r="AD35" s="1">
        <v>9131</v>
      </c>
      <c r="AE35" s="1">
        <v>3967</v>
      </c>
      <c r="AF35" s="1">
        <v>7410</v>
      </c>
      <c r="AG35" s="1">
        <v>14.87059</v>
      </c>
      <c r="AI35">
        <f>'care receipt'!$N$5*'care provision'!AB35/1000</f>
        <v>1591.3312248017919</v>
      </c>
      <c r="AJ35">
        <f>'care receipt'!$N$5*'care provision'!AC35/1000</f>
        <v>749.46823196496041</v>
      </c>
      <c r="AK35">
        <f>'care receipt'!$N$5*'care provision'!AD35/1000</f>
        <v>603.47393527972258</v>
      </c>
      <c r="AL35">
        <f>'care receipt'!$N$5*'care provision'!AE35/1000</f>
        <v>262.18169984171061</v>
      </c>
      <c r="AM35">
        <f>'care receipt'!$N$5*'care provision'!AF35/1000</f>
        <v>489.73188702472288</v>
      </c>
      <c r="AN35">
        <f t="shared" si="16"/>
        <v>14.87059</v>
      </c>
      <c r="AP35" s="1">
        <v>16299</v>
      </c>
      <c r="AQ35" s="1">
        <v>8156</v>
      </c>
      <c r="AR35" s="1">
        <v>7254</v>
      </c>
      <c r="AS35" s="1">
        <v>3161</v>
      </c>
      <c r="AT35" s="1">
        <v>5560</v>
      </c>
      <c r="AU35" s="1">
        <v>15.281929999999999</v>
      </c>
      <c r="AW35">
        <f>'care receipt'!$N$5*'care provision'!AP35/1000</f>
        <v>1077.2118794353521</v>
      </c>
      <c r="AX35">
        <f>'care receipt'!$N$5*'care provision'!AQ35/1000</f>
        <v>539.03552909225914</v>
      </c>
      <c r="AY35">
        <f>'care receipt'!$N$5*'care provision'!AR35/1000</f>
        <v>479.42174203472871</v>
      </c>
      <c r="AZ35">
        <f>'care receipt'!$N$5*'care provision'!AS35/1000</f>
        <v>208.91261739340743</v>
      </c>
      <c r="BA35">
        <f>'care receipt'!$N$5*'care provision'!AT35/1000</f>
        <v>367.46414195107411</v>
      </c>
      <c r="BB35">
        <f t="shared" si="17"/>
        <v>15.281929999999999</v>
      </c>
      <c r="BD35" s="1">
        <v>8984</v>
      </c>
      <c r="BE35" s="1">
        <v>5085</v>
      </c>
      <c r="BF35" s="1">
        <v>4829</v>
      </c>
      <c r="BG35" s="1">
        <v>2109</v>
      </c>
      <c r="BH35" s="1">
        <v>3728</v>
      </c>
      <c r="BI35" s="1">
        <v>16.26661</v>
      </c>
      <c r="BK35">
        <f>'care receipt'!$N$5*'care provision'!BD35/1000</f>
        <v>593.75860634684352</v>
      </c>
      <c r="BL35">
        <f>'care receipt'!$N$5*'care provision'!BE35/1000</f>
        <v>336.07107227000216</v>
      </c>
      <c r="BM35">
        <f>'care receipt'!$N$5*'care provision'!BF35/1000</f>
        <v>319.1518599787297</v>
      </c>
      <c r="BN35">
        <f>'care receipt'!$N$5*'care provision'!BG35/1000</f>
        <v>139.38522938395957</v>
      </c>
      <c r="BO35">
        <f>'care receipt'!$N$5*'care provision'!BH35/1000</f>
        <v>246.38602899165545</v>
      </c>
      <c r="BP35">
        <f t="shared" si="18"/>
        <v>16.26661</v>
      </c>
      <c r="BR35">
        <f t="shared" si="19"/>
        <v>4138.9283974255432</v>
      </c>
      <c r="BS35">
        <f t="shared" si="20"/>
        <v>2128.2518523576418</v>
      </c>
      <c r="BT35">
        <f t="shared" si="21"/>
        <v>1857.8749090623462</v>
      </c>
      <c r="BU35">
        <f t="shared" si="22"/>
        <v>821.63924689491967</v>
      </c>
      <c r="BV35">
        <f t="shared" si="23"/>
        <v>1529.5364455348397</v>
      </c>
      <c r="BW35">
        <f t="shared" si="24"/>
        <v>15.955585478693374</v>
      </c>
      <c r="BY35">
        <f t="shared" ref="BY35:BY54" si="33">G35*Z35*365.25/7/1000</f>
        <v>2322.0836856603814</v>
      </c>
      <c r="BZ35">
        <f t="shared" ref="BZ35:BZ54" si="34">H35*AN35*365.25/7/1000</f>
        <v>2853.2503194693695</v>
      </c>
      <c r="CA35">
        <f t="shared" ref="CA35:CA54" si="35">I35*BB35*365.25/7/1000</f>
        <v>2118.9613550824824</v>
      </c>
      <c r="CB35">
        <f t="shared" ref="CB35:CB54" si="36">J35*BP35*365.25/7/1000</f>
        <v>1378.8318029051454</v>
      </c>
      <c r="CC35">
        <f t="shared" si="25"/>
        <v>8673.1271631173786</v>
      </c>
      <c r="CD35">
        <f t="shared" si="26"/>
        <v>0.59670911169594598</v>
      </c>
      <c r="CE35">
        <f>CC35/'care receipt'!CC35</f>
        <v>1.3336461982615007</v>
      </c>
      <c r="CG35">
        <f>G35*Z35*365.25/7*'care receipt'!$CL35/10^6</f>
        <v>44.340851712287012</v>
      </c>
      <c r="CH35">
        <f>H35*AN35*365.25/7*'care receipt'!$CL35/10^6</f>
        <v>54.48363041129884</v>
      </c>
      <c r="CI35">
        <f>I35*BB35*365.25/7*'care receipt'!$CL35/10^6</f>
        <v>40.462172750272195</v>
      </c>
      <c r="CJ35">
        <f>J35*BP35*365.25/7*'care receipt'!$CL35/10^6</f>
        <v>26.329187395937929</v>
      </c>
      <c r="CK35">
        <f t="shared" si="27"/>
        <v>165.61584226979599</v>
      </c>
      <c r="CM35" s="1">
        <v>18208</v>
      </c>
      <c r="CN35" s="1">
        <v>24152</v>
      </c>
      <c r="CO35" s="1">
        <v>579</v>
      </c>
      <c r="CP35" s="1">
        <v>6</v>
      </c>
      <c r="CR35">
        <f>'care receipt'!$N$5*'care provision'!CM35/1000</f>
        <v>1203.3789742167551</v>
      </c>
      <c r="CS35">
        <f>'care receipt'!$N$5*'care provision'!CN35/1000</f>
        <v>1596.2219346047377</v>
      </c>
      <c r="CT35">
        <f>'care receipt'!$N$5*'care provision'!CO35/1000</f>
        <v>38.266499674401423</v>
      </c>
      <c r="CU35">
        <f>'care receipt'!$N$5*'care provision'!CP35/1000</f>
        <v>0.39654403807669869</v>
      </c>
      <c r="CW35">
        <f t="shared" ref="CW35:CW54" si="37">A35</f>
        <v>2051</v>
      </c>
      <c r="CX35">
        <f t="shared" ref="CX35:CX54" si="38">CR35/G35</f>
        <v>0.48946236559139789</v>
      </c>
      <c r="CY35">
        <f t="shared" ref="CY35:CY54" si="39">CS35/H35</f>
        <v>0.43408400582325346</v>
      </c>
      <c r="CZ35">
        <f t="shared" ref="CZ35:CZ54" si="40">CT35/I35</f>
        <v>1.4400119379228013E-2</v>
      </c>
      <c r="DA35">
        <f t="shared" ref="DA35:DA54" si="41">CU35/J35</f>
        <v>2.4410089503661511E-4</v>
      </c>
      <c r="DC35" s="1">
        <v>536.49480000000005</v>
      </c>
      <c r="DD35" s="1">
        <v>607.673</v>
      </c>
      <c r="DE35" s="1">
        <v>639.40549999999996</v>
      </c>
      <c r="DF35" s="1">
        <v>490.85669999999999</v>
      </c>
      <c r="DH35">
        <f t="shared" ref="DH35:DH54" si="42">DC35*CR35*12/10^6</f>
        <v>7.7472787451594787</v>
      </c>
      <c r="DI35">
        <f t="shared" ref="DI35:DI54" si="43">DD35*CS35*12/10^6</f>
        <v>11.639771660004778</v>
      </c>
      <c r="DJ35">
        <f t="shared" ref="DJ35:DJ54" si="44">DE35*CT35*12/10^6</f>
        <v>0.29361372429072574</v>
      </c>
      <c r="DK35">
        <f t="shared" ref="DK35:DK54" si="45">DF35*CU35*12/10^6</f>
        <v>2.3357555752200319E-3</v>
      </c>
      <c r="DL35">
        <f>SUM(DH35:DK35)/'care receipt'!DS35</f>
        <v>0.18349734338069412</v>
      </c>
      <c r="DM35">
        <f t="shared" si="28"/>
        <v>19.682999885030203</v>
      </c>
      <c r="DO35" s="1">
        <v>0.28588140000000001</v>
      </c>
      <c r="DP35" s="1">
        <v>0.24894440000000001</v>
      </c>
      <c r="DQ35" s="1">
        <v>0.49324190000000001</v>
      </c>
      <c r="DR35" s="1">
        <v>0.27130769999999998</v>
      </c>
      <c r="DS35" s="1">
        <v>4.3852299999999997E-2</v>
      </c>
      <c r="DT35" s="1">
        <v>1.3569100000000001E-2</v>
      </c>
      <c r="DU35" s="1">
        <v>0.2844989</v>
      </c>
      <c r="DV35" s="1">
        <v>0.23500019999999999</v>
      </c>
      <c r="DW35" s="1">
        <v>0.247143</v>
      </c>
      <c r="DX35" s="1">
        <v>0.2580173</v>
      </c>
      <c r="DY35" s="1">
        <v>0.3044346</v>
      </c>
      <c r="EA35">
        <f t="shared" si="29"/>
        <v>0.28588140000000001</v>
      </c>
      <c r="EB35">
        <f t="shared" si="30"/>
        <v>0.49324190000000001</v>
      </c>
      <c r="EC35">
        <f t="shared" si="31"/>
        <v>0.27130769999999998</v>
      </c>
      <c r="ED35">
        <f t="shared" ref="ED35:ED54" si="46">(DS35*I35+DT35*J35)/(I35+J35)</f>
        <v>3.2363119040563063E-2</v>
      </c>
      <c r="EE35">
        <f t="shared" si="32"/>
        <v>8.0948400000000031E-2</v>
      </c>
      <c r="EG35" s="1">
        <v>0.28588140000000001</v>
      </c>
      <c r="EH35" s="1">
        <v>0.31917570000000001</v>
      </c>
      <c r="EI35" s="1">
        <v>0.41229349999999998</v>
      </c>
      <c r="EJ35" s="1">
        <v>0.25469740000000002</v>
      </c>
      <c r="EK35" s="1">
        <v>0.18670439999999999</v>
      </c>
      <c r="EL35" s="1">
        <v>4059.645</v>
      </c>
      <c r="EM35" s="1">
        <v>4262.5190000000002</v>
      </c>
      <c r="EN35" s="1">
        <v>4443.8209999999999</v>
      </c>
      <c r="EO35" s="1">
        <v>3804.52</v>
      </c>
      <c r="EP35" s="1">
        <v>3559.029</v>
      </c>
    </row>
    <row r="36" spans="1:146" x14ac:dyDescent="0.25">
      <c r="A36">
        <v>2052</v>
      </c>
      <c r="B36" s="1">
        <v>36768</v>
      </c>
      <c r="C36" s="1">
        <v>55737</v>
      </c>
      <c r="D36" s="1">
        <v>40261</v>
      </c>
      <c r="E36" s="1">
        <v>25021</v>
      </c>
      <c r="G36">
        <f>'care receipt'!$N$5*'care provision'!B36/1000</f>
        <v>2430.0218653340098</v>
      </c>
      <c r="H36">
        <f>'care receipt'!$N$5*'care provision'!C36/1000</f>
        <v>3683.6958417134924</v>
      </c>
      <c r="I36">
        <f>'care receipt'!$N$5*'care provision'!D36/1000</f>
        <v>2660.8765861676611</v>
      </c>
      <c r="J36">
        <f>'care receipt'!$N$5*'care provision'!E36/1000</f>
        <v>1653.6547294528464</v>
      </c>
      <c r="K36">
        <f t="shared" si="14"/>
        <v>10428.249022668009</v>
      </c>
      <c r="L36">
        <f>K36/'care receipt'!BR36</f>
        <v>1.5519676597586285</v>
      </c>
      <c r="N36" s="1">
        <v>13070</v>
      </c>
      <c r="O36" s="1">
        <v>7551</v>
      </c>
      <c r="P36" s="1">
        <v>6787</v>
      </c>
      <c r="Q36" s="1">
        <v>3176</v>
      </c>
      <c r="R36" s="1">
        <v>6376</v>
      </c>
      <c r="S36" s="1">
        <v>18.209510000000002</v>
      </c>
      <c r="U36">
        <f>'care receipt'!$N$5*'care provision'!N36/1000</f>
        <v>863.80509627707534</v>
      </c>
      <c r="V36">
        <f>'care receipt'!$N$5*'care provision'!O36/1000</f>
        <v>499.05067191952531</v>
      </c>
      <c r="W36">
        <f>'care receipt'!$N$5*'care provision'!P36/1000</f>
        <v>448.557397737759</v>
      </c>
      <c r="X36">
        <f>'care receipt'!$N$5*'care provision'!Q36/1000</f>
        <v>209.90397748859917</v>
      </c>
      <c r="Y36">
        <f>'care receipt'!$N$5*'care provision'!R36/1000</f>
        <v>421.39413112950513</v>
      </c>
      <c r="Z36">
        <f t="shared" si="15"/>
        <v>18.209510000000002</v>
      </c>
      <c r="AB36" s="1">
        <v>24168</v>
      </c>
      <c r="AC36" s="1">
        <v>11121</v>
      </c>
      <c r="AD36" s="1">
        <v>9165</v>
      </c>
      <c r="AE36" s="1">
        <v>4014</v>
      </c>
      <c r="AF36" s="1">
        <v>7572</v>
      </c>
      <c r="AG36" s="1">
        <v>15.066179999999999</v>
      </c>
      <c r="AI36">
        <f>'care receipt'!$N$5*'care provision'!AB36/1000</f>
        <v>1597.2793853729422</v>
      </c>
      <c r="AJ36">
        <f>'care receipt'!$N$5*'care provision'!AC36/1000</f>
        <v>734.99437457516103</v>
      </c>
      <c r="AK36">
        <f>'care receipt'!$N$5*'care provision'!AD36/1000</f>
        <v>605.72101816215729</v>
      </c>
      <c r="AL36">
        <f>'care receipt'!$N$5*'care provision'!AE36/1000</f>
        <v>265.28796147331144</v>
      </c>
      <c r="AM36">
        <f>'care receipt'!$N$5*'care provision'!AF36/1000</f>
        <v>500.43857605279379</v>
      </c>
      <c r="AN36">
        <f t="shared" si="16"/>
        <v>15.066179999999999</v>
      </c>
      <c r="AP36" s="1">
        <v>16207</v>
      </c>
      <c r="AQ36" s="1">
        <v>8419</v>
      </c>
      <c r="AR36" s="1">
        <v>7215</v>
      </c>
      <c r="AS36" s="1">
        <v>3084</v>
      </c>
      <c r="AT36" s="1">
        <v>5555</v>
      </c>
      <c r="AU36" s="1">
        <v>15.141540000000001</v>
      </c>
      <c r="AW36">
        <f>'care receipt'!$N$5*'care provision'!AP36/1000</f>
        <v>1071.1315375181759</v>
      </c>
      <c r="AX36">
        <f>'care receipt'!$N$5*'care provision'!AQ36/1000</f>
        <v>556.41737609462098</v>
      </c>
      <c r="AY36">
        <f>'care receipt'!$N$5*'care provision'!AR36/1000</f>
        <v>476.84420578723018</v>
      </c>
      <c r="AZ36">
        <f>'care receipt'!$N$5*'care provision'!AS36/1000</f>
        <v>203.82363557142313</v>
      </c>
      <c r="BA36">
        <f>'care receipt'!$N$5*'care provision'!AT36/1000</f>
        <v>367.13368858601018</v>
      </c>
      <c r="BB36">
        <f t="shared" si="17"/>
        <v>15.141540000000001</v>
      </c>
      <c r="BD36" s="1">
        <v>9256</v>
      </c>
      <c r="BE36" s="1">
        <v>5384</v>
      </c>
      <c r="BF36" s="1">
        <v>4677</v>
      </c>
      <c r="BG36" s="1">
        <v>2152</v>
      </c>
      <c r="BH36" s="1">
        <v>3695</v>
      </c>
      <c r="BI36" s="1">
        <v>16.00797</v>
      </c>
      <c r="BK36">
        <f>'care receipt'!$N$5*'care provision'!BD36/1000</f>
        <v>611.73526940632053</v>
      </c>
      <c r="BL36">
        <f>'care receipt'!$N$5*'care provision'!BE36/1000</f>
        <v>355.83218350082427</v>
      </c>
      <c r="BM36">
        <f>'care receipt'!$N$5*'care provision'!BF36/1000</f>
        <v>309.1060776807866</v>
      </c>
      <c r="BN36">
        <f>'care receipt'!$N$5*'care provision'!BG36/1000</f>
        <v>142.22712832350928</v>
      </c>
      <c r="BO36">
        <f>'care receipt'!$N$5*'care provision'!BH36/1000</f>
        <v>244.20503678223361</v>
      </c>
      <c r="BP36">
        <f t="shared" si="18"/>
        <v>16.00797</v>
      </c>
      <c r="BR36">
        <f t="shared" si="19"/>
        <v>4143.9512885745135</v>
      </c>
      <c r="BS36">
        <f t="shared" si="20"/>
        <v>2146.2946060901318</v>
      </c>
      <c r="BT36">
        <f t="shared" si="21"/>
        <v>1840.2286993679331</v>
      </c>
      <c r="BU36">
        <f t="shared" si="22"/>
        <v>821.24270285684293</v>
      </c>
      <c r="BV36">
        <f t="shared" si="23"/>
        <v>1533.1714325505427</v>
      </c>
      <c r="BW36">
        <f t="shared" si="24"/>
        <v>15.967220985569154</v>
      </c>
      <c r="BY36">
        <f t="shared" si="33"/>
        <v>2308.8760855251335</v>
      </c>
      <c r="BZ36">
        <f t="shared" si="34"/>
        <v>2895.8702558827395</v>
      </c>
      <c r="CA36">
        <f t="shared" si="35"/>
        <v>2102.2626034094756</v>
      </c>
      <c r="CB36">
        <f t="shared" si="36"/>
        <v>1381.2531568743138</v>
      </c>
      <c r="CC36">
        <f t="shared" si="25"/>
        <v>8688.2621016916619</v>
      </c>
      <c r="CD36">
        <f t="shared" si="26"/>
        <v>0.59905494107900759</v>
      </c>
      <c r="CE36">
        <f>CC36/'care receipt'!CC36</f>
        <v>1.3295700299339641</v>
      </c>
      <c r="CG36">
        <f>G36*Z36*365.25/7*'care receipt'!$CL36/10^6</f>
        <v>44.881596128642215</v>
      </c>
      <c r="CH36">
        <f>H36*AN36*365.25/7*'care receipt'!$CL36/10^6</f>
        <v>56.292011546352036</v>
      </c>
      <c r="CI36">
        <f>I36*BB36*365.25/7*'care receipt'!$CL36/10^6</f>
        <v>40.865294466901759</v>
      </c>
      <c r="CJ36">
        <f>J36*BP36*365.25/7*'care receipt'!$CL36/10^6</f>
        <v>26.849793597366368</v>
      </c>
      <c r="CK36">
        <f t="shared" si="27"/>
        <v>168.88869573926237</v>
      </c>
      <c r="CM36" s="1">
        <v>17922</v>
      </c>
      <c r="CN36" s="1">
        <v>24188</v>
      </c>
      <c r="CO36" s="1">
        <v>582</v>
      </c>
      <c r="CP36" s="1">
        <v>9</v>
      </c>
      <c r="CR36">
        <f>'care receipt'!$N$5*'care provision'!CM36/1000</f>
        <v>1184.477041735099</v>
      </c>
      <c r="CS36">
        <f>'care receipt'!$N$5*'care provision'!CN36/1000</f>
        <v>1598.6011988331979</v>
      </c>
      <c r="CT36">
        <f>'care receipt'!$N$5*'care provision'!CO36/1000</f>
        <v>38.464771693439779</v>
      </c>
      <c r="CU36">
        <f>'care receipt'!$N$5*'care provision'!CP36/1000</f>
        <v>0.59481605711504804</v>
      </c>
      <c r="CW36">
        <f t="shared" si="37"/>
        <v>2052</v>
      </c>
      <c r="CX36">
        <f t="shared" si="38"/>
        <v>0.4874347258485639</v>
      </c>
      <c r="CY36">
        <f t="shared" si="39"/>
        <v>0.43396666487252633</v>
      </c>
      <c r="CZ36">
        <f t="shared" si="40"/>
        <v>1.4455676709470705E-2</v>
      </c>
      <c r="DA36">
        <f t="shared" si="41"/>
        <v>3.5969785380280566E-4</v>
      </c>
      <c r="DC36" s="1">
        <v>542.31470000000002</v>
      </c>
      <c r="DD36" s="1">
        <v>618.86630000000002</v>
      </c>
      <c r="DE36" s="1">
        <v>595.66700000000003</v>
      </c>
      <c r="DF36" s="1">
        <v>554.20920000000001</v>
      </c>
      <c r="DH36">
        <f t="shared" si="42"/>
        <v>7.7083117385454925</v>
      </c>
      <c r="DI36">
        <f t="shared" si="43"/>
        <v>11.871844909169587</v>
      </c>
      <c r="DJ36">
        <f t="shared" si="44"/>
        <v>0.27494634192379436</v>
      </c>
      <c r="DK36">
        <f t="shared" si="45"/>
        <v>3.9558303739306213E-3</v>
      </c>
      <c r="DL36">
        <f>SUM(DH36:DK36)/'care receipt'!DS36</f>
        <v>0.18073484129253378</v>
      </c>
      <c r="DM36">
        <f t="shared" si="28"/>
        <v>19.859058820012802</v>
      </c>
      <c r="DO36" s="1">
        <v>0.28606740000000003</v>
      </c>
      <c r="DP36" s="1">
        <v>0.2490241</v>
      </c>
      <c r="DQ36" s="1">
        <v>0.49222779999999999</v>
      </c>
      <c r="DR36" s="1">
        <v>0.27504859999999998</v>
      </c>
      <c r="DS36" s="1">
        <v>4.3683699999999999E-2</v>
      </c>
      <c r="DT36" s="1">
        <v>1.20696E-2</v>
      </c>
      <c r="DU36" s="1">
        <v>0.28481469999999998</v>
      </c>
      <c r="DV36" s="1">
        <v>0.23261589999999999</v>
      </c>
      <c r="DW36" s="1">
        <v>0.24594640000000001</v>
      </c>
      <c r="DX36" s="1">
        <v>0.25513910000000001</v>
      </c>
      <c r="DY36" s="1">
        <v>0.30663990000000002</v>
      </c>
      <c r="EA36">
        <f t="shared" si="29"/>
        <v>0.28606740000000003</v>
      </c>
      <c r="EB36">
        <f t="shared" si="30"/>
        <v>0.49222779999999999</v>
      </c>
      <c r="EC36">
        <f t="shared" si="31"/>
        <v>0.27504859999999998</v>
      </c>
      <c r="ED36">
        <f t="shared" si="46"/>
        <v>3.1566785749517476E-2</v>
      </c>
      <c r="EE36">
        <f t="shared" si="32"/>
        <v>8.3449400000000007E-2</v>
      </c>
      <c r="EG36" s="1">
        <v>0.28606740000000003</v>
      </c>
      <c r="EH36" s="1">
        <v>0.31947730000000002</v>
      </c>
      <c r="EI36" s="1">
        <v>0.40877839999999999</v>
      </c>
      <c r="EJ36" s="1">
        <v>0.25835200000000003</v>
      </c>
      <c r="EK36" s="1">
        <v>0.18384400000000001</v>
      </c>
      <c r="EL36" s="1">
        <v>4111.9889999999996</v>
      </c>
      <c r="EM36" s="1">
        <v>4368.4979999999996</v>
      </c>
      <c r="EN36" s="1">
        <v>4513.34</v>
      </c>
      <c r="EO36" s="1">
        <v>3844.7420000000002</v>
      </c>
      <c r="EP36" s="1">
        <v>3605.1979999999999</v>
      </c>
    </row>
    <row r="37" spans="1:146" x14ac:dyDescent="0.25">
      <c r="A37">
        <v>2053</v>
      </c>
      <c r="B37" s="1">
        <v>36651</v>
      </c>
      <c r="C37" s="1">
        <v>56206</v>
      </c>
      <c r="D37" s="1">
        <v>40632</v>
      </c>
      <c r="E37" s="1">
        <v>24872</v>
      </c>
      <c r="G37">
        <f>'care receipt'!$N$5*'care provision'!B37/1000</f>
        <v>2422.2892565915135</v>
      </c>
      <c r="H37">
        <f>'care receipt'!$N$5*'care provision'!C37/1000</f>
        <v>3714.6923673564875</v>
      </c>
      <c r="I37">
        <f>'care receipt'!$N$5*'care provision'!D37/1000</f>
        <v>2685.3962258554034</v>
      </c>
      <c r="J37">
        <f>'care receipt'!$N$5*'care provision'!E37/1000</f>
        <v>1643.8072191739416</v>
      </c>
      <c r="K37">
        <f t="shared" si="14"/>
        <v>10466.185068977346</v>
      </c>
      <c r="L37">
        <f>K37/'care receipt'!BR37</f>
        <v>1.5464941406249999</v>
      </c>
      <c r="N37" s="1">
        <v>13158</v>
      </c>
      <c r="O37" s="1">
        <v>7421</v>
      </c>
      <c r="P37" s="1">
        <v>6853</v>
      </c>
      <c r="Q37" s="1">
        <v>3123</v>
      </c>
      <c r="R37" s="1">
        <v>6278</v>
      </c>
      <c r="S37" s="1">
        <v>17.993510000000001</v>
      </c>
      <c r="U37">
        <f>'care receipt'!$N$5*'care provision'!N37/1000</f>
        <v>869.62107550220014</v>
      </c>
      <c r="V37">
        <f>'care receipt'!$N$5*'care provision'!O37/1000</f>
        <v>490.45888442786344</v>
      </c>
      <c r="W37">
        <f>'care receipt'!$N$5*'care provision'!P37/1000</f>
        <v>452.91938215660269</v>
      </c>
      <c r="X37">
        <f>'care receipt'!$N$5*'care provision'!Q37/1000</f>
        <v>206.40117181892165</v>
      </c>
      <c r="Y37">
        <f>'care receipt'!$N$5*'care provision'!R37/1000</f>
        <v>414.91724517425234</v>
      </c>
      <c r="Z37">
        <f t="shared" si="15"/>
        <v>17.993510000000001</v>
      </c>
      <c r="AB37" s="1">
        <v>24410</v>
      </c>
      <c r="AC37" s="1">
        <v>11372</v>
      </c>
      <c r="AD37" s="1">
        <v>9506</v>
      </c>
      <c r="AE37" s="1">
        <v>3995</v>
      </c>
      <c r="AF37" s="1">
        <v>7223</v>
      </c>
      <c r="AG37" s="1">
        <v>14.68932</v>
      </c>
      <c r="AI37">
        <f>'care receipt'!$N$5*'care provision'!AB37/1000</f>
        <v>1613.2733282420359</v>
      </c>
      <c r="AJ37">
        <f>'care receipt'!$N$5*'care provision'!AC37/1000</f>
        <v>751.58313350136962</v>
      </c>
      <c r="AK37">
        <f>'care receipt'!$N$5*'care provision'!AD37/1000</f>
        <v>628.25793765951619</v>
      </c>
      <c r="AL37">
        <f>'care receipt'!$N$5*'care provision'!AE37/1000</f>
        <v>264.03223868606858</v>
      </c>
      <c r="AM37">
        <f>'care receipt'!$N$5*'care provision'!AF37/1000</f>
        <v>477.37293117133243</v>
      </c>
      <c r="AN37">
        <f t="shared" si="16"/>
        <v>14.68932</v>
      </c>
      <c r="AP37" s="1">
        <v>16550</v>
      </c>
      <c r="AQ37" s="1">
        <v>8405</v>
      </c>
      <c r="AR37" s="1">
        <v>7173</v>
      </c>
      <c r="AS37" s="1">
        <v>3141</v>
      </c>
      <c r="AT37" s="1">
        <v>5591</v>
      </c>
      <c r="AU37" s="1">
        <v>15.198259999999999</v>
      </c>
      <c r="AW37">
        <f>'care receipt'!$N$5*'care provision'!AP37/1000</f>
        <v>1093.8006383615607</v>
      </c>
      <c r="AX37">
        <f>'care receipt'!$N$5*'care provision'!AQ37/1000</f>
        <v>555.49210667244211</v>
      </c>
      <c r="AY37">
        <f>'care receipt'!$N$5*'care provision'!AR37/1000</f>
        <v>474.06839752069322</v>
      </c>
      <c r="AZ37">
        <f>'care receipt'!$N$5*'care provision'!AS37/1000</f>
        <v>207.59080393315176</v>
      </c>
      <c r="BA37">
        <f>'care receipt'!$N$5*'care provision'!AT37/1000</f>
        <v>369.5129528144704</v>
      </c>
      <c r="BB37">
        <f t="shared" si="17"/>
        <v>15.198259999999999</v>
      </c>
      <c r="BD37" s="1">
        <v>9142</v>
      </c>
      <c r="BE37" s="1">
        <v>5231</v>
      </c>
      <c r="BF37" s="1">
        <v>4819</v>
      </c>
      <c r="BG37" s="1">
        <v>2129</v>
      </c>
      <c r="BH37" s="1">
        <v>3709</v>
      </c>
      <c r="BI37" s="1">
        <v>16.269549999999999</v>
      </c>
      <c r="BK37">
        <f>'care receipt'!$N$5*'care provision'!BD37/1000</f>
        <v>604.20093268286325</v>
      </c>
      <c r="BL37">
        <f>'care receipt'!$N$5*'care provision'!BE37/1000</f>
        <v>345.72031052986847</v>
      </c>
      <c r="BM37">
        <f>'care receipt'!$N$5*'care provision'!BF37/1000</f>
        <v>318.49095324860184</v>
      </c>
      <c r="BN37">
        <f>'care receipt'!$N$5*'care provision'!BG37/1000</f>
        <v>140.70704284421527</v>
      </c>
      <c r="BO37">
        <f>'care receipt'!$N$5*'care provision'!BH37/1000</f>
        <v>245.13030620441256</v>
      </c>
      <c r="BP37">
        <f t="shared" si="18"/>
        <v>16.269549999999999</v>
      </c>
      <c r="BR37">
        <f t="shared" si="19"/>
        <v>4180.8959747886602</v>
      </c>
      <c r="BS37">
        <f t="shared" si="20"/>
        <v>2143.2544351315437</v>
      </c>
      <c r="BT37">
        <f t="shared" si="21"/>
        <v>1873.736670585414</v>
      </c>
      <c r="BU37">
        <f t="shared" si="22"/>
        <v>818.73125728235721</v>
      </c>
      <c r="BV37">
        <f t="shared" si="23"/>
        <v>1506.9334353644676</v>
      </c>
      <c r="BW37">
        <f t="shared" si="24"/>
        <v>15.832812389729796</v>
      </c>
      <c r="BY37">
        <f t="shared" si="33"/>
        <v>2274.2283924844442</v>
      </c>
      <c r="BZ37">
        <f t="shared" si="34"/>
        <v>2847.1918370694598</v>
      </c>
      <c r="CA37">
        <f t="shared" si="35"/>
        <v>2129.5823004876611</v>
      </c>
      <c r="CB37">
        <f t="shared" si="36"/>
        <v>1395.4639095750483</v>
      </c>
      <c r="CC37">
        <f t="shared" si="25"/>
        <v>8646.4664396166136</v>
      </c>
      <c r="CD37">
        <f t="shared" si="26"/>
        <v>0.59231366539381247</v>
      </c>
      <c r="CE37">
        <f>CC37/'care receipt'!CC37</f>
        <v>1.3313265380720014</v>
      </c>
      <c r="CG37">
        <f>G37*Z37*365.25/7*'care receipt'!$CL37/10^6</f>
        <v>45.003184807948898</v>
      </c>
      <c r="CH37">
        <f>H37*AN37*365.25/7*'care receipt'!$CL37/10^6</f>
        <v>56.341175253442287</v>
      </c>
      <c r="CI37">
        <f>I37*BB37*365.25/7*'care receipt'!$CL37/10^6</f>
        <v>42.140880022998267</v>
      </c>
      <c r="CJ37">
        <f>J37*BP37*365.25/7*'care receipt'!$CL37/10^6</f>
        <v>27.613902114212717</v>
      </c>
      <c r="CK37">
        <f t="shared" si="27"/>
        <v>171.09914219860218</v>
      </c>
      <c r="CM37" s="1">
        <v>18070</v>
      </c>
      <c r="CN37" s="1">
        <v>24355</v>
      </c>
      <c r="CO37" s="1">
        <v>639</v>
      </c>
      <c r="CP37" s="1">
        <v>4</v>
      </c>
      <c r="CR37">
        <f>'care receipt'!$N$5*'care provision'!CM37/1000</f>
        <v>1194.2584613409908</v>
      </c>
      <c r="CS37">
        <f>'care receipt'!$N$5*'care provision'!CN37/1000</f>
        <v>1609.6383412263328</v>
      </c>
      <c r="CT37">
        <f>'care receipt'!$N$5*'care provision'!CO37/1000</f>
        <v>42.231940055168408</v>
      </c>
      <c r="CU37">
        <f>'care receipt'!$N$5*'care provision'!CP37/1000</f>
        <v>0.26436269205113244</v>
      </c>
      <c r="CW37">
        <f t="shared" si="37"/>
        <v>2053</v>
      </c>
      <c r="CX37">
        <f t="shared" si="38"/>
        <v>0.4930288395950998</v>
      </c>
      <c r="CY37">
        <f t="shared" si="39"/>
        <v>0.43331672775148566</v>
      </c>
      <c r="CZ37">
        <f t="shared" si="40"/>
        <v>1.5726520968694625E-2</v>
      </c>
      <c r="DA37">
        <f t="shared" si="41"/>
        <v>1.6082341588935349E-4</v>
      </c>
      <c r="DC37" s="1">
        <v>526.77329999999995</v>
      </c>
      <c r="DD37" s="1">
        <v>614.62189999999998</v>
      </c>
      <c r="DE37" s="1">
        <v>604.55229999999995</v>
      </c>
      <c r="DF37" s="1">
        <v>442.67399999999998</v>
      </c>
      <c r="DH37">
        <f t="shared" si="42"/>
        <v>7.5492416488021936</v>
      </c>
      <c r="DI37">
        <f t="shared" si="43"/>
        <v>11.871827707168523</v>
      </c>
      <c r="DJ37">
        <f t="shared" si="44"/>
        <v>0.30637699792577022</v>
      </c>
      <c r="DK37">
        <f t="shared" si="45"/>
        <v>1.4043178840925162E-3</v>
      </c>
      <c r="DL37">
        <f>SUM(DH37:DK37)/'care receipt'!DS37</f>
        <v>0.17768442233267279</v>
      </c>
      <c r="DM37">
        <f t="shared" si="28"/>
        <v>19.728850671780577</v>
      </c>
      <c r="DO37" s="1">
        <v>0.28643649999999998</v>
      </c>
      <c r="DP37" s="1">
        <v>0.24756359999999999</v>
      </c>
      <c r="DQ37" s="1">
        <v>0.49168709999999999</v>
      </c>
      <c r="DR37" s="1">
        <v>0.27371279999999998</v>
      </c>
      <c r="DS37" s="1">
        <v>4.4071300000000001E-2</v>
      </c>
      <c r="DT37" s="1">
        <v>1.1384E-2</v>
      </c>
      <c r="DU37" s="1">
        <v>0.28513529999999998</v>
      </c>
      <c r="DV37" s="1">
        <v>0.23760290000000001</v>
      </c>
      <c r="DW37" s="1">
        <v>0.23950170000000001</v>
      </c>
      <c r="DX37" s="1">
        <v>0.254112</v>
      </c>
      <c r="DY37" s="1">
        <v>0.30306430000000001</v>
      </c>
      <c r="EA37">
        <f t="shared" si="29"/>
        <v>0.28643649999999998</v>
      </c>
      <c r="EB37">
        <f t="shared" si="30"/>
        <v>0.49168709999999999</v>
      </c>
      <c r="EC37">
        <f t="shared" si="31"/>
        <v>0.27371279999999998</v>
      </c>
      <c r="ED37">
        <f t="shared" si="46"/>
        <v>3.1659866719589647E-2</v>
      </c>
      <c r="EE37">
        <f t="shared" si="32"/>
        <v>7.4642800000000009E-2</v>
      </c>
      <c r="EG37" s="1">
        <v>0.28643649999999998</v>
      </c>
      <c r="EH37" s="1">
        <v>0.32153799999999999</v>
      </c>
      <c r="EI37" s="1">
        <v>0.41704429999999998</v>
      </c>
      <c r="EJ37" s="1">
        <v>0.25587320000000002</v>
      </c>
      <c r="EK37" s="1">
        <v>0.1673152</v>
      </c>
      <c r="EL37" s="1">
        <v>4128.768</v>
      </c>
      <c r="EM37" s="1">
        <v>4344.8559999999998</v>
      </c>
      <c r="EN37" s="1">
        <v>4495.3919999999998</v>
      </c>
      <c r="EO37" s="1">
        <v>3935.462</v>
      </c>
      <c r="EP37" s="1">
        <v>3731.0610000000001</v>
      </c>
    </row>
    <row r="38" spans="1:146" x14ac:dyDescent="0.25">
      <c r="A38">
        <v>2054</v>
      </c>
      <c r="B38" s="1">
        <v>36309</v>
      </c>
      <c r="C38" s="1">
        <v>56307</v>
      </c>
      <c r="D38" s="1">
        <v>41237</v>
      </c>
      <c r="E38" s="1">
        <v>24626</v>
      </c>
      <c r="G38">
        <f>'care receipt'!$N$5*'care provision'!B38/1000</f>
        <v>2399.6862464211422</v>
      </c>
      <c r="H38">
        <f>'care receipt'!$N$5*'care provision'!C38/1000</f>
        <v>3721.3675253307788</v>
      </c>
      <c r="I38">
        <f>'care receipt'!$N$5*'care provision'!D38/1000</f>
        <v>2725.3810830281373</v>
      </c>
      <c r="J38">
        <f>'care receipt'!$N$5*'care provision'!E38/1000</f>
        <v>1627.5489136127969</v>
      </c>
      <c r="K38">
        <f t="shared" si="14"/>
        <v>10473.983768392854</v>
      </c>
      <c r="L38">
        <f>K38/'care receipt'!BR38</f>
        <v>1.5319825611182536</v>
      </c>
      <c r="N38" s="1">
        <v>12828</v>
      </c>
      <c r="O38" s="1">
        <v>7442</v>
      </c>
      <c r="P38" s="1">
        <v>6658</v>
      </c>
      <c r="Q38" s="1">
        <v>3197</v>
      </c>
      <c r="R38" s="1">
        <v>6343</v>
      </c>
      <c r="S38" s="1">
        <v>18.326609999999999</v>
      </c>
      <c r="U38">
        <f>'care receipt'!$N$5*'care provision'!N38/1000</f>
        <v>847.81115340798169</v>
      </c>
      <c r="V38">
        <f>'care receipt'!$N$5*'care provision'!O38/1000</f>
        <v>491.84678856113192</v>
      </c>
      <c r="W38">
        <f>'care receipt'!$N$5*'care provision'!P38/1000</f>
        <v>440.03170091910999</v>
      </c>
      <c r="X38">
        <f>'care receipt'!$N$5*'care provision'!Q38/1000</f>
        <v>211.29188162186762</v>
      </c>
      <c r="Y38">
        <f>'care receipt'!$N$5*'care provision'!R38/1000</f>
        <v>419.21313892008328</v>
      </c>
      <c r="Z38">
        <f t="shared" si="15"/>
        <v>18.326609999999999</v>
      </c>
      <c r="AB38" s="1">
        <v>24429</v>
      </c>
      <c r="AC38" s="1">
        <v>11468</v>
      </c>
      <c r="AD38" s="1">
        <v>9335</v>
      </c>
      <c r="AE38" s="1">
        <v>3947</v>
      </c>
      <c r="AF38" s="1">
        <v>7407</v>
      </c>
      <c r="AG38" s="1">
        <v>14.749879999999999</v>
      </c>
      <c r="AI38">
        <f>'care receipt'!$N$5*'care provision'!AB38/1000</f>
        <v>1614.5290510292787</v>
      </c>
      <c r="AJ38">
        <f>'care receipt'!$N$5*'care provision'!AC38/1000</f>
        <v>757.92783811059678</v>
      </c>
      <c r="AK38">
        <f>'care receipt'!$N$5*'care provision'!AD38/1000</f>
        <v>616.95643257433039</v>
      </c>
      <c r="AL38">
        <f>'care receipt'!$N$5*'care provision'!AE38/1000</f>
        <v>260.85988638145494</v>
      </c>
      <c r="AM38">
        <f>'care receipt'!$N$5*'care provision'!AF38/1000</f>
        <v>489.53361500568457</v>
      </c>
      <c r="AN38">
        <f t="shared" si="16"/>
        <v>14.749879999999999</v>
      </c>
      <c r="AP38" s="1">
        <v>16529</v>
      </c>
      <c r="AQ38" s="1">
        <v>8452</v>
      </c>
      <c r="AR38" s="1">
        <v>7365</v>
      </c>
      <c r="AS38" s="1">
        <v>3290</v>
      </c>
      <c r="AT38" s="1">
        <v>5809</v>
      </c>
      <c r="AU38" s="1">
        <v>15.400410000000001</v>
      </c>
      <c r="AW38">
        <f>'care receipt'!$N$5*'care provision'!AP38/1000</f>
        <v>1092.412734228292</v>
      </c>
      <c r="AX38">
        <f>'care receipt'!$N$5*'care provision'!AQ38/1000</f>
        <v>558.59836830404288</v>
      </c>
      <c r="AY38">
        <f>'care receipt'!$N$5*'care provision'!AR38/1000</f>
        <v>486.75780673914761</v>
      </c>
      <c r="AZ38">
        <f>'care receipt'!$N$5*'care provision'!AS38/1000</f>
        <v>217.43831421205647</v>
      </c>
      <c r="BA38">
        <f>'care receipt'!$N$5*'care provision'!AT38/1000</f>
        <v>383.92071953125713</v>
      </c>
      <c r="BB38">
        <f t="shared" si="17"/>
        <v>15.400410000000001</v>
      </c>
      <c r="BD38" s="1">
        <v>9066</v>
      </c>
      <c r="BE38" s="1">
        <v>5306</v>
      </c>
      <c r="BF38" s="1">
        <v>4656</v>
      </c>
      <c r="BG38" s="1">
        <v>2128</v>
      </c>
      <c r="BH38" s="1">
        <v>3604</v>
      </c>
      <c r="BI38" s="1">
        <v>15.88557</v>
      </c>
      <c r="BK38">
        <f>'care receipt'!$N$5*'care provision'!BD38/1000</f>
        <v>599.1780415338917</v>
      </c>
      <c r="BL38">
        <f>'care receipt'!$N$5*'care provision'!BE38/1000</f>
        <v>350.67711100582721</v>
      </c>
      <c r="BM38">
        <f>'care receipt'!$N$5*'care provision'!BF38/1000</f>
        <v>307.71817354751823</v>
      </c>
      <c r="BN38">
        <f>'care receipt'!$N$5*'care provision'!BG38/1000</f>
        <v>140.64095217120246</v>
      </c>
      <c r="BO38">
        <f>'care receipt'!$N$5*'care provision'!BH38/1000</f>
        <v>238.19078553807034</v>
      </c>
      <c r="BP38">
        <f t="shared" si="18"/>
        <v>15.88557</v>
      </c>
      <c r="BR38">
        <f t="shared" si="19"/>
        <v>4153.9309801994441</v>
      </c>
      <c r="BS38">
        <f t="shared" si="20"/>
        <v>2159.0501059815988</v>
      </c>
      <c r="BT38">
        <f t="shared" si="21"/>
        <v>1851.4641137801063</v>
      </c>
      <c r="BU38">
        <f t="shared" si="22"/>
        <v>830.23103438658154</v>
      </c>
      <c r="BV38">
        <f t="shared" si="23"/>
        <v>1530.8582589950954</v>
      </c>
      <c r="BW38">
        <f t="shared" si="24"/>
        <v>15.915087359460875</v>
      </c>
      <c r="BY38">
        <f t="shared" si="33"/>
        <v>2294.7151605830645</v>
      </c>
      <c r="BZ38">
        <f t="shared" si="34"/>
        <v>2864.0674071015146</v>
      </c>
      <c r="CA38">
        <f t="shared" si="35"/>
        <v>2190.0382739287793</v>
      </c>
      <c r="CB38">
        <f t="shared" si="36"/>
        <v>1349.0530767071743</v>
      </c>
      <c r="CC38">
        <f t="shared" si="25"/>
        <v>8697.8739183205325</v>
      </c>
      <c r="CD38">
        <f t="shared" si="26"/>
        <v>0.59310845571335724</v>
      </c>
      <c r="CE38">
        <f>CC38/'care receipt'!CC38</f>
        <v>1.3330241243628671</v>
      </c>
      <c r="CG38">
        <f>G38*Z38*365.25/7*'care receipt'!$CL38/10^6</f>
        <v>46.225270496100073</v>
      </c>
      <c r="CH38">
        <f>H38*AN38*365.25/7*'care receipt'!$CL38/10^6</f>
        <v>57.694433229216969</v>
      </c>
      <c r="CI38">
        <f>I38*BB38*365.25/7*'care receipt'!$CL38/10^6</f>
        <v>44.116635192076338</v>
      </c>
      <c r="CJ38">
        <f>J38*BP38*365.25/7*'care receipt'!$CL38/10^6</f>
        <v>27.175635763237839</v>
      </c>
      <c r="CK38">
        <f t="shared" si="27"/>
        <v>175.21197468063122</v>
      </c>
      <c r="CM38" s="1">
        <v>18026</v>
      </c>
      <c r="CN38" s="1">
        <v>24452</v>
      </c>
      <c r="CO38" s="1">
        <v>597</v>
      </c>
      <c r="CP38" s="1">
        <v>4</v>
      </c>
      <c r="CR38">
        <f>'care receipt'!$N$5*'care provision'!CM38/1000</f>
        <v>1191.3504717284286</v>
      </c>
      <c r="CS38">
        <f>'care receipt'!$N$5*'care provision'!CN38/1000</f>
        <v>1616.0491365085727</v>
      </c>
      <c r="CT38">
        <f>'care receipt'!$N$5*'care provision'!CO38/1000</f>
        <v>39.456131788631517</v>
      </c>
      <c r="CU38">
        <f>'care receipt'!$N$5*'care provision'!CP38/1000</f>
        <v>0.26436269205113244</v>
      </c>
      <c r="CW38">
        <f t="shared" si="37"/>
        <v>2054</v>
      </c>
      <c r="CX38">
        <f t="shared" si="38"/>
        <v>0.4964609325511582</v>
      </c>
      <c r="CY38">
        <f t="shared" si="39"/>
        <v>0.43426216989006694</v>
      </c>
      <c r="CZ38">
        <f t="shared" si="40"/>
        <v>1.4477289812546984E-2</v>
      </c>
      <c r="DA38">
        <f t="shared" si="41"/>
        <v>1.6242995208316414E-4</v>
      </c>
      <c r="DC38" s="1">
        <v>532.48620000000005</v>
      </c>
      <c r="DD38" s="1">
        <v>609.18499999999995</v>
      </c>
      <c r="DE38" s="1">
        <v>593.35450000000003</v>
      </c>
      <c r="DF38" s="1">
        <v>383.14690000000002</v>
      </c>
      <c r="DH38">
        <f t="shared" si="42"/>
        <v>7.6125322267065423</v>
      </c>
      <c r="DI38">
        <f t="shared" si="43"/>
        <v>11.813674718687697</v>
      </c>
      <c r="DJ38">
        <f t="shared" si="44"/>
        <v>0.28093768019253074</v>
      </c>
      <c r="DK38">
        <f t="shared" si="45"/>
        <v>1.2154769512205525E-3</v>
      </c>
      <c r="DL38">
        <f>SUM(DH38:DK38)/'care receipt'!DS38</f>
        <v>0.17419532815724528</v>
      </c>
      <c r="DM38">
        <f t="shared" si="28"/>
        <v>19.708360102537988</v>
      </c>
      <c r="DO38" s="1">
        <v>0.28867599999999999</v>
      </c>
      <c r="DP38" s="1">
        <v>0.25009300000000001</v>
      </c>
      <c r="DQ38" s="1">
        <v>0.50037430000000005</v>
      </c>
      <c r="DR38" s="1">
        <v>0.27584560000000002</v>
      </c>
      <c r="DS38" s="1">
        <v>4.6938100000000003E-2</v>
      </c>
      <c r="DT38" s="1">
        <v>1.07998E-2</v>
      </c>
      <c r="DU38" s="1">
        <v>0.2874932</v>
      </c>
      <c r="DV38" s="1">
        <v>0.23779210000000001</v>
      </c>
      <c r="DW38" s="1">
        <v>0.24773780000000001</v>
      </c>
      <c r="DX38" s="1">
        <v>0.26089269999999998</v>
      </c>
      <c r="DY38" s="1">
        <v>0.30134939999999999</v>
      </c>
      <c r="EA38">
        <f t="shared" si="29"/>
        <v>0.28867599999999999</v>
      </c>
      <c r="EB38">
        <f t="shared" si="30"/>
        <v>0.50037430000000005</v>
      </c>
      <c r="EC38">
        <f t="shared" si="31"/>
        <v>0.27584560000000002</v>
      </c>
      <c r="ED38">
        <f t="shared" si="46"/>
        <v>3.3426086034647674E-2</v>
      </c>
      <c r="EE38">
        <f t="shared" si="32"/>
        <v>8.1532100000000052E-2</v>
      </c>
      <c r="EG38" s="1">
        <v>0.28867599999999999</v>
      </c>
      <c r="EH38" s="1">
        <v>0.32064350000000003</v>
      </c>
      <c r="EI38" s="1">
        <v>0.4188422</v>
      </c>
      <c r="EJ38" s="1">
        <v>0.25440960000000001</v>
      </c>
      <c r="EK38" s="1">
        <v>0.18449199999999999</v>
      </c>
      <c r="EL38" s="1">
        <v>4223.4970000000003</v>
      </c>
      <c r="EM38" s="1">
        <v>4451.5709999999999</v>
      </c>
      <c r="EN38" s="1">
        <v>4601.3230000000003</v>
      </c>
      <c r="EO38" s="1">
        <v>3998.3090000000002</v>
      </c>
      <c r="EP38" s="1">
        <v>3819.7359999999999</v>
      </c>
    </row>
    <row r="39" spans="1:146" x14ac:dyDescent="0.25">
      <c r="A39">
        <v>2055</v>
      </c>
      <c r="B39" s="1">
        <v>36384</v>
      </c>
      <c r="C39" s="1">
        <v>56317</v>
      </c>
      <c r="D39" s="1">
        <v>41959</v>
      </c>
      <c r="E39" s="1">
        <v>24512</v>
      </c>
      <c r="G39">
        <f>'care receipt'!$N$5*'care provision'!B39/1000</f>
        <v>2404.6430468971007</v>
      </c>
      <c r="H39">
        <f>'care receipt'!$N$5*'care provision'!C39/1000</f>
        <v>3722.0284320609067</v>
      </c>
      <c r="I39">
        <f>'care receipt'!$N$5*'care provision'!D39/1000</f>
        <v>2773.0985489433669</v>
      </c>
      <c r="J39">
        <f>'care receipt'!$N$5*'care provision'!E39/1000</f>
        <v>1620.0145768893397</v>
      </c>
      <c r="K39">
        <f t="shared" si="14"/>
        <v>10519.784604790713</v>
      </c>
      <c r="L39">
        <f>K39/'care receipt'!BR39</f>
        <v>1.5239645366983894</v>
      </c>
      <c r="N39" s="1">
        <v>13023</v>
      </c>
      <c r="O39" s="1">
        <v>7448</v>
      </c>
      <c r="P39" s="1">
        <v>6495</v>
      </c>
      <c r="Q39" s="1">
        <v>3185</v>
      </c>
      <c r="R39" s="1">
        <v>6432</v>
      </c>
      <c r="S39" s="1">
        <v>18.388300000000001</v>
      </c>
      <c r="U39">
        <f>'care receipt'!$N$5*'care provision'!N39/1000</f>
        <v>860.69883464547445</v>
      </c>
      <c r="V39">
        <f>'care receipt'!$N$5*'care provision'!O39/1000</f>
        <v>492.24333259920866</v>
      </c>
      <c r="W39">
        <f>'care receipt'!$N$5*'care provision'!P39/1000</f>
        <v>429.25892121802633</v>
      </c>
      <c r="X39">
        <f>'care receipt'!$N$5*'care provision'!Q39/1000</f>
        <v>210.49879354571422</v>
      </c>
      <c r="Y39">
        <f>'care receipt'!$N$5*'care provision'!R39/1000</f>
        <v>425.09520881822101</v>
      </c>
      <c r="Z39">
        <f t="shared" si="15"/>
        <v>18.388300000000001</v>
      </c>
      <c r="AB39" s="1">
        <v>24284</v>
      </c>
      <c r="AC39" s="1">
        <v>11378</v>
      </c>
      <c r="AD39" s="1">
        <v>9321</v>
      </c>
      <c r="AE39" s="1">
        <v>3969</v>
      </c>
      <c r="AF39" s="1">
        <v>7675</v>
      </c>
      <c r="AG39" s="1">
        <v>14.968970000000001</v>
      </c>
      <c r="AI39">
        <f>'care receipt'!$N$5*'care provision'!AB39/1000</f>
        <v>1604.9459034424251</v>
      </c>
      <c r="AJ39">
        <f>'care receipt'!$N$5*'care provision'!AC39/1000</f>
        <v>751.97967753944624</v>
      </c>
      <c r="AK39">
        <f>'care receipt'!$N$5*'care provision'!AD39/1000</f>
        <v>616.03116315215141</v>
      </c>
      <c r="AL39">
        <f>'care receipt'!$N$5*'care provision'!AE39/1000</f>
        <v>262.31388118773617</v>
      </c>
      <c r="AM39">
        <f>'care receipt'!$N$5*'care provision'!AF39/1000</f>
        <v>507.24591537311039</v>
      </c>
      <c r="AN39">
        <f t="shared" si="16"/>
        <v>14.968970000000001</v>
      </c>
      <c r="AP39" s="1">
        <v>17029</v>
      </c>
      <c r="AQ39" s="1">
        <v>8767</v>
      </c>
      <c r="AR39" s="1">
        <v>7328</v>
      </c>
      <c r="AS39" s="1">
        <v>3231</v>
      </c>
      <c r="AT39" s="1">
        <v>5831</v>
      </c>
      <c r="AU39" s="1">
        <v>15.287789999999999</v>
      </c>
      <c r="AW39">
        <f>'care receipt'!$N$5*'care provision'!AP39/1000</f>
        <v>1125.4580707346836</v>
      </c>
      <c r="AX39">
        <f>'care receipt'!$N$5*'care provision'!AQ39/1000</f>
        <v>579.41693030306953</v>
      </c>
      <c r="AY39">
        <f>'care receipt'!$N$5*'care provision'!AR39/1000</f>
        <v>484.31245183767464</v>
      </c>
      <c r="AZ39">
        <f>'care receipt'!$N$5*'care provision'!AS39/1000</f>
        <v>213.53896450430224</v>
      </c>
      <c r="BA39">
        <f>'care receipt'!$N$5*'care provision'!AT39/1000</f>
        <v>385.37471433753836</v>
      </c>
      <c r="BB39">
        <f t="shared" si="17"/>
        <v>15.287789999999999</v>
      </c>
      <c r="BD39" s="1">
        <v>9082</v>
      </c>
      <c r="BE39" s="1">
        <v>5184</v>
      </c>
      <c r="BF39" s="1">
        <v>4723</v>
      </c>
      <c r="BG39" s="1">
        <v>2071</v>
      </c>
      <c r="BH39" s="1">
        <v>3590</v>
      </c>
      <c r="BI39" s="1">
        <v>16.038989999999998</v>
      </c>
      <c r="BK39">
        <f>'care receipt'!$N$5*'care provision'!BD39/1000</f>
        <v>600.23549230209619</v>
      </c>
      <c r="BL39">
        <f>'care receipt'!$N$5*'care provision'!BE39/1000</f>
        <v>342.6140488982677</v>
      </c>
      <c r="BM39">
        <f>'care receipt'!$N$5*'care provision'!BF39/1000</f>
        <v>312.14624863937462</v>
      </c>
      <c r="BN39">
        <f>'care receipt'!$N$5*'care provision'!BG39/1000</f>
        <v>136.87378380947382</v>
      </c>
      <c r="BO39">
        <f>'care receipt'!$N$5*'care provision'!BH39/1000</f>
        <v>237.26551611589136</v>
      </c>
      <c r="BP39">
        <f t="shared" si="18"/>
        <v>16.038989999999998</v>
      </c>
      <c r="BR39">
        <f t="shared" si="19"/>
        <v>4191.3383011246797</v>
      </c>
      <c r="BS39">
        <f t="shared" si="20"/>
        <v>2166.2539893399921</v>
      </c>
      <c r="BT39">
        <f t="shared" si="21"/>
        <v>1841.7487848472269</v>
      </c>
      <c r="BU39">
        <f t="shared" si="22"/>
        <v>823.2254230472264</v>
      </c>
      <c r="BV39">
        <f t="shared" si="23"/>
        <v>1554.981354644761</v>
      </c>
      <c r="BW39">
        <f t="shared" si="24"/>
        <v>15.999393701027818</v>
      </c>
      <c r="BY39">
        <f t="shared" si="33"/>
        <v>2307.1954284662816</v>
      </c>
      <c r="BZ39">
        <f t="shared" si="34"/>
        <v>2907.1255557997183</v>
      </c>
      <c r="CA39">
        <f t="shared" si="35"/>
        <v>2212.0869648560674</v>
      </c>
      <c r="CB39">
        <f t="shared" si="36"/>
        <v>1355.7765675546002</v>
      </c>
      <c r="CC39">
        <f t="shared" si="25"/>
        <v>8782.184516676667</v>
      </c>
      <c r="CD39">
        <f t="shared" si="26"/>
        <v>0.59373849118797506</v>
      </c>
      <c r="CE39">
        <f>CC39/'care receipt'!CC39</f>
        <v>1.327809029915666</v>
      </c>
      <c r="CG39">
        <f>G39*Z39*365.25/7*'care receipt'!$CL39/10^6</f>
        <v>47.312572571025363</v>
      </c>
      <c r="CH39">
        <f>H39*AN39*365.25/7*'care receipt'!$CL39/10^6</f>
        <v>59.615057803442923</v>
      </c>
      <c r="CI39">
        <f>I39*BB39*365.25/7*'care receipt'!$CL39/10^6</f>
        <v>45.362227996327476</v>
      </c>
      <c r="CJ39">
        <f>J39*BP39*365.25/7*'care receipt'!$CL39/10^6</f>
        <v>27.802273032919263</v>
      </c>
      <c r="CK39">
        <f t="shared" si="27"/>
        <v>180.09213140371503</v>
      </c>
      <c r="CM39" s="1">
        <v>17694</v>
      </c>
      <c r="CN39" s="1">
        <v>24565</v>
      </c>
      <c r="CO39" s="1">
        <v>572</v>
      </c>
      <c r="CP39" s="1">
        <v>9</v>
      </c>
      <c r="CR39">
        <f>'care receipt'!$N$5*'care provision'!CM39/1000</f>
        <v>1169.4083682881844</v>
      </c>
      <c r="CS39">
        <f>'care receipt'!$N$5*'care provision'!CN39/1000</f>
        <v>1623.5173825590173</v>
      </c>
      <c r="CT39">
        <f>'care receipt'!$N$5*'care provision'!CO39/1000</f>
        <v>37.803864963311945</v>
      </c>
      <c r="CU39">
        <f>'care receipt'!$N$5*'care provision'!CP39/1000</f>
        <v>0.59481605711504804</v>
      </c>
      <c r="CW39">
        <f t="shared" si="37"/>
        <v>2055</v>
      </c>
      <c r="CX39">
        <f t="shared" si="38"/>
        <v>0.48631266490765174</v>
      </c>
      <c r="CY39">
        <f t="shared" si="39"/>
        <v>0.43619155849920987</v>
      </c>
      <c r="CZ39">
        <f t="shared" si="40"/>
        <v>1.3632355394551824E-2</v>
      </c>
      <c r="DA39">
        <f t="shared" si="41"/>
        <v>3.6716710182767623E-4</v>
      </c>
      <c r="DC39" s="1">
        <v>532.13369999999998</v>
      </c>
      <c r="DD39" s="1">
        <v>613.98040000000003</v>
      </c>
      <c r="DE39" s="1">
        <v>610.17169999999999</v>
      </c>
      <c r="DF39" s="1">
        <v>662.01610000000005</v>
      </c>
      <c r="DH39">
        <f t="shared" si="42"/>
        <v>7.4673792219378505</v>
      </c>
      <c r="DI39">
        <f t="shared" si="43"/>
        <v>11.961694223406463</v>
      </c>
      <c r="DJ39">
        <f t="shared" si="44"/>
        <v>0.27680218261481382</v>
      </c>
      <c r="DK39">
        <f t="shared" si="45"/>
        <v>4.7253336761841763E-3</v>
      </c>
      <c r="DL39">
        <f>SUM(DH39:DK39)/'care receipt'!DS39</f>
        <v>0.16849359066360892</v>
      </c>
      <c r="DM39">
        <f t="shared" si="28"/>
        <v>19.710600961635311</v>
      </c>
      <c r="DO39" s="1">
        <v>0.28934019999999999</v>
      </c>
      <c r="DP39" s="1">
        <v>0.25008999999999998</v>
      </c>
      <c r="DQ39" s="1">
        <v>0.50170769999999998</v>
      </c>
      <c r="DR39" s="1">
        <v>0.276559</v>
      </c>
      <c r="DS39" s="1">
        <v>4.4493400000000002E-2</v>
      </c>
      <c r="DT39" s="1">
        <v>1.07603E-2</v>
      </c>
      <c r="DU39" s="1">
        <v>0.28813850000000002</v>
      </c>
      <c r="DV39" s="1">
        <v>0.2345053</v>
      </c>
      <c r="DW39" s="1">
        <v>0.23836350000000001</v>
      </c>
      <c r="DX39" s="1">
        <v>0.26016319999999998</v>
      </c>
      <c r="DY39" s="1">
        <v>0.30630859999999999</v>
      </c>
      <c r="EA39">
        <f t="shared" si="29"/>
        <v>0.28934019999999999</v>
      </c>
      <c r="EB39">
        <f t="shared" si="30"/>
        <v>0.50170769999999998</v>
      </c>
      <c r="EC39">
        <f t="shared" si="31"/>
        <v>0.276559</v>
      </c>
      <c r="ED39">
        <f t="shared" si="46"/>
        <v>3.2053903870860975E-2</v>
      </c>
      <c r="EE39">
        <f t="shared" si="32"/>
        <v>8.9035799999999998E-2</v>
      </c>
      <c r="EG39" s="1">
        <v>0.28934019999999999</v>
      </c>
      <c r="EH39" s="1">
        <v>0.32002799999999998</v>
      </c>
      <c r="EI39" s="1">
        <v>0.41267189999999998</v>
      </c>
      <c r="EJ39" s="1">
        <v>0.25831130000000002</v>
      </c>
      <c r="EK39" s="1">
        <v>0.1968839</v>
      </c>
      <c r="EL39" s="1">
        <v>4257.5129999999999</v>
      </c>
      <c r="EM39" s="1">
        <v>4530.4340000000002</v>
      </c>
      <c r="EN39" s="1">
        <v>4682.268</v>
      </c>
      <c r="EO39" s="1">
        <v>4004.75</v>
      </c>
      <c r="EP39" s="1">
        <v>3853.8029999999999</v>
      </c>
    </row>
    <row r="40" spans="1:146" x14ac:dyDescent="0.25">
      <c r="A40">
        <v>2056</v>
      </c>
      <c r="B40" s="1">
        <v>36498</v>
      </c>
      <c r="C40" s="1">
        <v>56588</v>
      </c>
      <c r="D40" s="1">
        <v>42654</v>
      </c>
      <c r="E40" s="1">
        <v>24286</v>
      </c>
      <c r="G40">
        <f>'care receipt'!$N$5*'care provision'!B40/1000</f>
        <v>2412.1773836205584</v>
      </c>
      <c r="H40">
        <f>'care receipt'!$N$5*'care provision'!C40/1000</f>
        <v>3739.9390044473707</v>
      </c>
      <c r="I40">
        <f>'care receipt'!$N$5*'care provision'!D40/1000</f>
        <v>2819.0315666872511</v>
      </c>
      <c r="J40">
        <f>'care receipt'!$N$5*'care provision'!E40/1000</f>
        <v>1605.0780847884507</v>
      </c>
      <c r="K40">
        <f t="shared" si="14"/>
        <v>10576.22603954363</v>
      </c>
      <c r="L40">
        <f>K40/'care receipt'!BR40</f>
        <v>1.5219264458329764</v>
      </c>
      <c r="N40" s="1">
        <v>12996</v>
      </c>
      <c r="O40" s="1">
        <v>7633</v>
      </c>
      <c r="P40" s="1">
        <v>6722</v>
      </c>
      <c r="Q40" s="1">
        <v>3061</v>
      </c>
      <c r="R40" s="1">
        <v>6282</v>
      </c>
      <c r="S40" s="1">
        <v>18.05142</v>
      </c>
      <c r="U40">
        <f>'care receipt'!$N$5*'care provision'!N40/1000</f>
        <v>858.9143864741294</v>
      </c>
      <c r="V40">
        <f>'care receipt'!$N$5*'care provision'!O40/1000</f>
        <v>504.47010710657355</v>
      </c>
      <c r="W40">
        <f>'care receipt'!$N$5*'care provision'!P40/1000</f>
        <v>444.26150399192807</v>
      </c>
      <c r="X40">
        <f>'care receipt'!$N$5*'care provision'!Q40/1000</f>
        <v>202.30355009212911</v>
      </c>
      <c r="Y40">
        <f>'care receipt'!$N$5*'care provision'!R40/1000</f>
        <v>415.18160786630352</v>
      </c>
      <c r="Z40">
        <f t="shared" si="15"/>
        <v>18.05142</v>
      </c>
      <c r="AB40" s="1">
        <v>24348</v>
      </c>
      <c r="AC40" s="1">
        <v>11517</v>
      </c>
      <c r="AD40" s="1">
        <v>9443</v>
      </c>
      <c r="AE40" s="1">
        <v>4007</v>
      </c>
      <c r="AF40" s="1">
        <v>7584</v>
      </c>
      <c r="AG40" s="1">
        <v>15.02216</v>
      </c>
      <c r="AI40">
        <f>'care receipt'!$N$5*'care provision'!AB40/1000</f>
        <v>1609.1757065152433</v>
      </c>
      <c r="AJ40">
        <f>'care receipt'!$N$5*'care provision'!AC40/1000</f>
        <v>761.16628108822306</v>
      </c>
      <c r="AK40">
        <f>'care receipt'!$N$5*'care provision'!AD40/1000</f>
        <v>624.09422525971092</v>
      </c>
      <c r="AL40">
        <f>'care receipt'!$N$5*'care provision'!AE40/1000</f>
        <v>264.82532676222195</v>
      </c>
      <c r="AM40">
        <f>'care receipt'!$N$5*'care provision'!AF40/1000</f>
        <v>501.2316641289471</v>
      </c>
      <c r="AN40">
        <f t="shared" si="16"/>
        <v>15.02216</v>
      </c>
      <c r="AP40" s="1">
        <v>17380</v>
      </c>
      <c r="AQ40" s="1">
        <v>8815</v>
      </c>
      <c r="AR40" s="1">
        <v>7644</v>
      </c>
      <c r="AS40" s="1">
        <v>3278</v>
      </c>
      <c r="AT40" s="1">
        <v>5752</v>
      </c>
      <c r="AU40" s="1">
        <v>15.085699999999999</v>
      </c>
      <c r="AW40">
        <f>'care receipt'!$N$5*'care provision'!AP40/1000</f>
        <v>1148.6558969621706</v>
      </c>
      <c r="AX40">
        <f>'care receipt'!$N$5*'care provision'!AQ40/1000</f>
        <v>582.58928260768312</v>
      </c>
      <c r="AY40">
        <f>'care receipt'!$N$5*'care provision'!AR40/1000</f>
        <v>505.19710450971411</v>
      </c>
      <c r="AZ40">
        <f>'care receipt'!$N$5*'care provision'!AS40/1000</f>
        <v>216.64522613590304</v>
      </c>
      <c r="BA40">
        <f>'care receipt'!$N$5*'care provision'!AT40/1000</f>
        <v>380.15355116952844</v>
      </c>
      <c r="BB40">
        <f t="shared" si="17"/>
        <v>15.085699999999999</v>
      </c>
      <c r="BD40" s="1">
        <v>9189</v>
      </c>
      <c r="BE40" s="1">
        <v>5054</v>
      </c>
      <c r="BF40" s="1">
        <v>4574</v>
      </c>
      <c r="BG40" s="1">
        <v>2015</v>
      </c>
      <c r="BH40" s="1">
        <v>3576</v>
      </c>
      <c r="BI40" s="1">
        <v>15.91826</v>
      </c>
      <c r="BK40">
        <f>'care receipt'!$N$5*'care provision'!BD40/1000</f>
        <v>607.30719431446403</v>
      </c>
      <c r="BL40">
        <f>'care receipt'!$N$5*'care provision'!BE40/1000</f>
        <v>334.02226140660582</v>
      </c>
      <c r="BM40">
        <f>'care receipt'!$N$5*'care provision'!BF40/1000</f>
        <v>302.29873836047</v>
      </c>
      <c r="BN40">
        <f>'care receipt'!$N$5*'care provision'!BG40/1000</f>
        <v>133.17270612075797</v>
      </c>
      <c r="BO40">
        <f>'care receipt'!$N$5*'care provision'!BH40/1000</f>
        <v>236.34024669371243</v>
      </c>
      <c r="BP40">
        <f t="shared" si="18"/>
        <v>15.91826</v>
      </c>
      <c r="BR40">
        <f t="shared" si="19"/>
        <v>4224.0531842660075</v>
      </c>
      <c r="BS40">
        <f t="shared" si="20"/>
        <v>2182.2479322090858</v>
      </c>
      <c r="BT40">
        <f t="shared" si="21"/>
        <v>1875.851572121823</v>
      </c>
      <c r="BU40">
        <f t="shared" si="22"/>
        <v>816.94680911101204</v>
      </c>
      <c r="BV40">
        <f t="shared" si="23"/>
        <v>1532.9070698584915</v>
      </c>
      <c r="BW40">
        <f t="shared" si="24"/>
        <v>15.865990697761616</v>
      </c>
      <c r="BY40">
        <f t="shared" si="33"/>
        <v>2272.0233837060905</v>
      </c>
      <c r="BZ40">
        <f t="shared" si="34"/>
        <v>2931.4945232173841</v>
      </c>
      <c r="CA40">
        <f t="shared" si="35"/>
        <v>2219.0014729515506</v>
      </c>
      <c r="CB40">
        <f t="shared" si="36"/>
        <v>1333.1651232236532</v>
      </c>
      <c r="CC40">
        <f t="shared" si="25"/>
        <v>8755.6845030986788</v>
      </c>
      <c r="CD40">
        <f t="shared" si="26"/>
        <v>0.59430166825699626</v>
      </c>
      <c r="CE40">
        <f>CC40/'care receipt'!CC40</f>
        <v>1.313543432242968</v>
      </c>
      <c r="CG40">
        <f>G40*Z40*365.25/7*'care receipt'!$CL40/10^6</f>
        <v>47.429274496541424</v>
      </c>
      <c r="CH40">
        <f>H40*AN40*365.25/7*'care receipt'!$CL40/10^6</f>
        <v>61.195962780976032</v>
      </c>
      <c r="CI40">
        <f>I40*BB40*365.25/7*'care receipt'!$CL40/10^6</f>
        <v>46.32242375832142</v>
      </c>
      <c r="CJ40">
        <f>J40*BP40*365.25/7*'care receipt'!$CL40/10^6</f>
        <v>27.830283364182883</v>
      </c>
      <c r="CK40">
        <f t="shared" si="27"/>
        <v>182.77794440002177</v>
      </c>
      <c r="CM40" s="1">
        <v>17606</v>
      </c>
      <c r="CN40" s="1">
        <v>24553</v>
      </c>
      <c r="CO40" s="1">
        <v>613</v>
      </c>
      <c r="CP40" s="1">
        <v>8</v>
      </c>
      <c r="CR40">
        <f>'care receipt'!$N$5*'care provision'!CM40/1000</f>
        <v>1163.5923890630595</v>
      </c>
      <c r="CS40">
        <f>'care receipt'!$N$5*'care provision'!CN40/1000</f>
        <v>1622.7242944828638</v>
      </c>
      <c r="CT40">
        <f>'care receipt'!$N$5*'care provision'!CO40/1000</f>
        <v>40.513582556836056</v>
      </c>
      <c r="CU40">
        <f>'care receipt'!$N$5*'care provision'!CP40/1000</f>
        <v>0.52872538410226488</v>
      </c>
      <c r="CW40">
        <f t="shared" si="37"/>
        <v>2056</v>
      </c>
      <c r="CX40">
        <f t="shared" si="38"/>
        <v>0.48238259630664687</v>
      </c>
      <c r="CY40">
        <f t="shared" si="39"/>
        <v>0.4338905775075988</v>
      </c>
      <c r="CZ40">
        <f t="shared" si="40"/>
        <v>1.4371454025413797E-2</v>
      </c>
      <c r="DA40">
        <f t="shared" si="41"/>
        <v>3.2940788931894914E-4</v>
      </c>
      <c r="DC40" s="1">
        <v>523.05920000000003</v>
      </c>
      <c r="DD40" s="1">
        <v>614.97850000000005</v>
      </c>
      <c r="DE40" s="1">
        <v>609.21969999999999</v>
      </c>
      <c r="DF40" s="1">
        <v>472.39780000000002</v>
      </c>
      <c r="DH40">
        <f t="shared" si="42"/>
        <v>7.3035324497929519</v>
      </c>
      <c r="DI40">
        <f t="shared" si="43"/>
        <v>11.975286630415559</v>
      </c>
      <c r="DJ40">
        <f t="shared" si="44"/>
        <v>0.29618007133441077</v>
      </c>
      <c r="DK40">
        <f t="shared" si="45"/>
        <v>2.997224499048779E-3</v>
      </c>
      <c r="DL40">
        <f>SUM(DH40:DK40)/'care receipt'!DS40</f>
        <v>0.16392424489981922</v>
      </c>
      <c r="DM40">
        <f t="shared" si="28"/>
        <v>19.57799637604197</v>
      </c>
      <c r="DO40" s="1">
        <v>0.29153040000000002</v>
      </c>
      <c r="DP40" s="1">
        <v>0.25067529999999999</v>
      </c>
      <c r="DQ40" s="1">
        <v>0.49718509999999999</v>
      </c>
      <c r="DR40" s="1">
        <v>0.28252290000000002</v>
      </c>
      <c r="DS40" s="1">
        <v>4.5730399999999997E-2</v>
      </c>
      <c r="DT40" s="1">
        <v>1.06306E-2</v>
      </c>
      <c r="DU40" s="1">
        <v>0.29030050000000002</v>
      </c>
      <c r="DV40" s="1">
        <v>0.23891519999999999</v>
      </c>
      <c r="DW40" s="1">
        <v>0.24582270000000001</v>
      </c>
      <c r="DX40" s="1">
        <v>0.2510792</v>
      </c>
      <c r="DY40" s="1">
        <v>0.30978169999999999</v>
      </c>
      <c r="EA40">
        <f t="shared" si="29"/>
        <v>0.29153040000000002</v>
      </c>
      <c r="EB40">
        <f t="shared" si="30"/>
        <v>0.49718509999999999</v>
      </c>
      <c r="EC40">
        <f t="shared" si="31"/>
        <v>0.28252290000000002</v>
      </c>
      <c r="ED40">
        <f t="shared" si="46"/>
        <v>3.2996104469674332E-2</v>
      </c>
      <c r="EE40">
        <f t="shared" si="32"/>
        <v>7.6182599999999989E-2</v>
      </c>
      <c r="EG40" s="1">
        <v>0.29153040000000002</v>
      </c>
      <c r="EH40" s="1">
        <v>0.32868160000000002</v>
      </c>
      <c r="EI40" s="1">
        <v>0.4210025</v>
      </c>
      <c r="EJ40" s="1">
        <v>0.26912429999999998</v>
      </c>
      <c r="EK40" s="1">
        <v>0.1745602</v>
      </c>
      <c r="EL40" s="1">
        <v>4318.68</v>
      </c>
      <c r="EM40" s="1">
        <v>4589.45</v>
      </c>
      <c r="EN40" s="1">
        <v>4711.7709999999997</v>
      </c>
      <c r="EO40" s="1">
        <v>4046.9319999999998</v>
      </c>
      <c r="EP40" s="1">
        <v>3895.7719999999999</v>
      </c>
    </row>
    <row r="41" spans="1:146" x14ac:dyDescent="0.25">
      <c r="A41">
        <v>2057</v>
      </c>
      <c r="B41" s="1">
        <v>36384</v>
      </c>
      <c r="C41" s="1">
        <v>56882</v>
      </c>
      <c r="D41" s="1">
        <v>43224</v>
      </c>
      <c r="E41" s="1">
        <v>24220</v>
      </c>
      <c r="G41">
        <f>'care receipt'!$N$5*'care provision'!B41/1000</f>
        <v>2404.6430468971007</v>
      </c>
      <c r="H41">
        <f>'care receipt'!$N$5*'care provision'!C41/1000</f>
        <v>3759.3696623131291</v>
      </c>
      <c r="I41">
        <f>'care receipt'!$N$5*'care provision'!D41/1000</f>
        <v>2856.7032503045375</v>
      </c>
      <c r="J41">
        <f>'care receipt'!$N$5*'care provision'!E41/1000</f>
        <v>1600.7161003696071</v>
      </c>
      <c r="K41">
        <f t="shared" si="14"/>
        <v>10621.432059884375</v>
      </c>
      <c r="L41">
        <f>K41/'care receipt'!BR41</f>
        <v>1.5205646649194351</v>
      </c>
      <c r="N41" s="1">
        <v>13053</v>
      </c>
      <c r="O41" s="1">
        <v>7397</v>
      </c>
      <c r="P41" s="1">
        <v>6697</v>
      </c>
      <c r="Q41" s="1">
        <v>3145</v>
      </c>
      <c r="R41" s="1">
        <v>6304</v>
      </c>
      <c r="S41" s="1">
        <v>18.107810000000001</v>
      </c>
      <c r="U41">
        <f>'care receipt'!$N$5*'care provision'!N41/1000</f>
        <v>862.68155483585792</v>
      </c>
      <c r="V41">
        <f>'care receipt'!$N$5*'care provision'!O41/1000</f>
        <v>488.8727082755567</v>
      </c>
      <c r="W41">
        <f>'care receipt'!$N$5*'care provision'!P41/1000</f>
        <v>442.60923716660852</v>
      </c>
      <c r="X41">
        <f>'care receipt'!$N$5*'care provision'!Q41/1000</f>
        <v>207.85516662520288</v>
      </c>
      <c r="Y41">
        <f>'care receipt'!$N$5*'care provision'!R41/1000</f>
        <v>416.63560267258475</v>
      </c>
      <c r="Z41">
        <f t="shared" si="15"/>
        <v>18.107810000000001</v>
      </c>
      <c r="AB41" s="1">
        <v>24631</v>
      </c>
      <c r="AC41" s="1">
        <v>11396</v>
      </c>
      <c r="AD41" s="1">
        <v>9381</v>
      </c>
      <c r="AE41" s="1">
        <v>4106</v>
      </c>
      <c r="AF41" s="1">
        <v>7685</v>
      </c>
      <c r="AG41" s="1">
        <v>14.94183</v>
      </c>
      <c r="AI41">
        <f>'care receipt'!$N$5*'care provision'!AB41/1000</f>
        <v>1627.8793669778609</v>
      </c>
      <c r="AJ41">
        <f>'care receipt'!$N$5*'care provision'!AC41/1000</f>
        <v>753.16930965367635</v>
      </c>
      <c r="AK41">
        <f>'care receipt'!$N$5*'care provision'!AD41/1000</f>
        <v>619.99660353291836</v>
      </c>
      <c r="AL41">
        <f>'care receipt'!$N$5*'care provision'!AE41/1000</f>
        <v>271.36830339048743</v>
      </c>
      <c r="AM41">
        <f>'care receipt'!$N$5*'care provision'!AF41/1000</f>
        <v>507.90682210323826</v>
      </c>
      <c r="AN41">
        <f t="shared" si="16"/>
        <v>14.94183</v>
      </c>
      <c r="AP41" s="1">
        <v>17521</v>
      </c>
      <c r="AQ41" s="1">
        <v>8880</v>
      </c>
      <c r="AR41" s="1">
        <v>7757</v>
      </c>
      <c r="AS41" s="1">
        <v>3343</v>
      </c>
      <c r="AT41" s="1">
        <v>5941</v>
      </c>
      <c r="AU41" s="1">
        <v>15.15324</v>
      </c>
      <c r="AW41">
        <f>'care receipt'!$N$5*'care provision'!AP41/1000</f>
        <v>1157.9746818569729</v>
      </c>
      <c r="AX41">
        <f>'care receipt'!$N$5*'care provision'!AQ41/1000</f>
        <v>586.88517635351411</v>
      </c>
      <c r="AY41">
        <f>'care receipt'!$N$5*'care provision'!AR41/1000</f>
        <v>512.66535056015857</v>
      </c>
      <c r="AZ41">
        <f>'care receipt'!$N$5*'care provision'!AS41/1000</f>
        <v>220.94111988173395</v>
      </c>
      <c r="BA41">
        <f>'care receipt'!$N$5*'care provision'!AT41/1000</f>
        <v>392.64468836894446</v>
      </c>
      <c r="BB41">
        <f t="shared" si="17"/>
        <v>15.15324</v>
      </c>
      <c r="BD41" s="1">
        <v>9151</v>
      </c>
      <c r="BE41" s="1">
        <v>5057</v>
      </c>
      <c r="BF41" s="1">
        <v>4529</v>
      </c>
      <c r="BG41" s="1">
        <v>2035</v>
      </c>
      <c r="BH41" s="1">
        <v>3587</v>
      </c>
      <c r="BI41" s="1">
        <v>16.11684</v>
      </c>
      <c r="BK41">
        <f>'care receipt'!$N$5*'care provision'!BD41/1000</f>
        <v>604.79574873997831</v>
      </c>
      <c r="BL41">
        <f>'care receipt'!$N$5*'care provision'!BE41/1000</f>
        <v>334.22053342564419</v>
      </c>
      <c r="BM41">
        <f>'care receipt'!$N$5*'care provision'!BF41/1000</f>
        <v>299.32465807489473</v>
      </c>
      <c r="BN41">
        <f>'care receipt'!$N$5*'care provision'!BG41/1000</f>
        <v>134.49451958101366</v>
      </c>
      <c r="BO41">
        <f>'care receipt'!$N$5*'care provision'!BH41/1000</f>
        <v>237.06724409685305</v>
      </c>
      <c r="BP41">
        <f t="shared" si="18"/>
        <v>16.11684</v>
      </c>
      <c r="BR41">
        <f t="shared" si="19"/>
        <v>4253.3313524106698</v>
      </c>
      <c r="BS41">
        <f t="shared" si="20"/>
        <v>2163.1477277083914</v>
      </c>
      <c r="BT41">
        <f t="shared" si="21"/>
        <v>1874.5958493345802</v>
      </c>
      <c r="BU41">
        <f t="shared" si="22"/>
        <v>834.65910947843793</v>
      </c>
      <c r="BV41">
        <f t="shared" si="23"/>
        <v>1554.2543572416207</v>
      </c>
      <c r="BW41">
        <f t="shared" si="24"/>
        <v>15.892534650364007</v>
      </c>
      <c r="BY41">
        <f t="shared" si="33"/>
        <v>2272.0021128400131</v>
      </c>
      <c r="BZ41">
        <f t="shared" si="34"/>
        <v>2930.967534589432</v>
      </c>
      <c r="CA41">
        <f t="shared" si="35"/>
        <v>2258.7221733036408</v>
      </c>
      <c r="CB41">
        <f t="shared" si="36"/>
        <v>1346.128106674757</v>
      </c>
      <c r="CC41">
        <f t="shared" si="25"/>
        <v>8807.8199274078434</v>
      </c>
      <c r="CD41">
        <f t="shared" si="26"/>
        <v>0.59072161900574738</v>
      </c>
      <c r="CE41">
        <f>CC41/'care receipt'!CC41</f>
        <v>1.3122036611307808</v>
      </c>
      <c r="CG41">
        <f>G41*Z41*365.25/7*'care receipt'!$CL41/10^6</f>
        <v>48.281851925326492</v>
      </c>
      <c r="CH41">
        <f>H41*AN41*365.25/7*'care receipt'!$CL41/10^6</f>
        <v>62.285391242922252</v>
      </c>
      <c r="CI41">
        <f>I41*BB41*365.25/7*'care receipt'!$CL41/10^6</f>
        <v>47.999642648033642</v>
      </c>
      <c r="CJ41">
        <f>J41*BP41*365.25/7*'care receipt'!$CL41/10^6</f>
        <v>28.606292904256357</v>
      </c>
      <c r="CK41">
        <f t="shared" si="27"/>
        <v>187.17317872053874</v>
      </c>
      <c r="CM41" s="1">
        <v>17870</v>
      </c>
      <c r="CN41" s="1">
        <v>24666</v>
      </c>
      <c r="CO41" s="1">
        <v>636</v>
      </c>
      <c r="CP41" s="1">
        <v>8</v>
      </c>
      <c r="CR41">
        <f>'care receipt'!$N$5*'care provision'!CM41/1000</f>
        <v>1181.040326738434</v>
      </c>
      <c r="CS41">
        <f>'care receipt'!$N$5*'care provision'!CN41/1000</f>
        <v>1630.1925405333081</v>
      </c>
      <c r="CT41">
        <f>'care receipt'!$N$5*'care provision'!CO41/1000</f>
        <v>42.033668036130059</v>
      </c>
      <c r="CU41">
        <f>'care receipt'!$N$5*'care provision'!CP41/1000</f>
        <v>0.52872538410226488</v>
      </c>
      <c r="CW41">
        <f t="shared" si="37"/>
        <v>2057</v>
      </c>
      <c r="CX41">
        <f t="shared" si="38"/>
        <v>0.49114995602462613</v>
      </c>
      <c r="CY41">
        <f t="shared" si="39"/>
        <v>0.43363454168278187</v>
      </c>
      <c r="CZ41">
        <f t="shared" si="40"/>
        <v>1.4714047751249305E-2</v>
      </c>
      <c r="DA41">
        <f t="shared" si="41"/>
        <v>3.303055326176713E-4</v>
      </c>
      <c r="DC41" s="1">
        <v>522.35709999999995</v>
      </c>
      <c r="DD41" s="1">
        <v>611.59109999999998</v>
      </c>
      <c r="DE41" s="1">
        <v>598.67139999999995</v>
      </c>
      <c r="DF41" s="1">
        <v>930.62530000000004</v>
      </c>
      <c r="DH41">
        <f t="shared" si="42"/>
        <v>7.4030976006976887</v>
      </c>
      <c r="DI41">
        <f t="shared" si="43"/>
        <v>11.964134988918726</v>
      </c>
      <c r="DJ41">
        <f t="shared" si="44"/>
        <v>0.30197225868390282</v>
      </c>
      <c r="DK41">
        <f t="shared" si="45"/>
        <v>5.9045426303734258E-3</v>
      </c>
      <c r="DL41">
        <f>SUM(DH41:DK41)/'care receipt'!DS41</f>
        <v>0.16011533555096499</v>
      </c>
      <c r="DM41">
        <f t="shared" si="28"/>
        <v>19.67510939093069</v>
      </c>
      <c r="DO41" s="1">
        <v>0.29365069999999999</v>
      </c>
      <c r="DP41" s="1">
        <v>0.2559227</v>
      </c>
      <c r="DQ41" s="1">
        <v>0.50058639999999999</v>
      </c>
      <c r="DR41" s="1">
        <v>0.2954947</v>
      </c>
      <c r="DS41" s="1">
        <v>4.4775299999999997E-2</v>
      </c>
      <c r="DT41" s="1">
        <v>1.2186000000000001E-2</v>
      </c>
      <c r="DU41" s="1">
        <v>0.29242580000000001</v>
      </c>
      <c r="DV41" s="1">
        <v>0.24242240000000001</v>
      </c>
      <c r="DW41" s="1">
        <v>0.25138250000000001</v>
      </c>
      <c r="DX41" s="1">
        <v>0.26969769999999998</v>
      </c>
      <c r="DY41" s="1">
        <v>0.30390610000000001</v>
      </c>
      <c r="EA41">
        <f t="shared" si="29"/>
        <v>0.29365069999999999</v>
      </c>
      <c r="EB41">
        <f t="shared" si="30"/>
        <v>0.50058639999999999</v>
      </c>
      <c r="EC41">
        <f t="shared" si="31"/>
        <v>0.2954947</v>
      </c>
      <c r="ED41">
        <f t="shared" si="46"/>
        <v>3.3072067006701851E-2</v>
      </c>
      <c r="EE41">
        <f t="shared" si="32"/>
        <v>7.7203799999999989E-2</v>
      </c>
      <c r="EG41" s="1">
        <v>0.29365069999999999</v>
      </c>
      <c r="EH41" s="1">
        <v>0.3330014</v>
      </c>
      <c r="EI41" s="1">
        <v>0.4233826</v>
      </c>
      <c r="EJ41" s="1">
        <v>0.27531139999999998</v>
      </c>
      <c r="EK41" s="1">
        <v>0.16321240000000001</v>
      </c>
      <c r="EL41" s="1">
        <v>4383.1360000000004</v>
      </c>
      <c r="EM41" s="1">
        <v>4646.7709999999997</v>
      </c>
      <c r="EN41" s="1">
        <v>4774.3710000000001</v>
      </c>
      <c r="EO41" s="1">
        <v>4105.33</v>
      </c>
      <c r="EP41" s="1">
        <v>4011.212</v>
      </c>
    </row>
    <row r="42" spans="1:146" x14ac:dyDescent="0.25">
      <c r="A42">
        <v>2058</v>
      </c>
      <c r="B42" s="1">
        <v>36519</v>
      </c>
      <c r="C42" s="1">
        <v>56593</v>
      </c>
      <c r="D42" s="1">
        <v>43767</v>
      </c>
      <c r="E42" s="1">
        <v>24219</v>
      </c>
      <c r="G42">
        <f>'care receipt'!$N$5*'care provision'!B42/1000</f>
        <v>2413.5652877538264</v>
      </c>
      <c r="H42">
        <f>'care receipt'!$N$5*'care provision'!C42/1000</f>
        <v>3740.2694578124351</v>
      </c>
      <c r="I42">
        <f>'care receipt'!$N$5*'care provision'!D42/1000</f>
        <v>2892.5904857504788</v>
      </c>
      <c r="J42">
        <f>'care receipt'!$N$5*'care provision'!E42/1000</f>
        <v>1600.6500096965942</v>
      </c>
      <c r="K42">
        <f t="shared" si="14"/>
        <v>10647.075241013334</v>
      </c>
      <c r="L42">
        <f>K42/'care receipt'!BR42</f>
        <v>1.5197351043356855</v>
      </c>
      <c r="N42" s="1">
        <v>13187</v>
      </c>
      <c r="O42" s="1">
        <v>7255</v>
      </c>
      <c r="P42" s="1">
        <v>6792</v>
      </c>
      <c r="Q42" s="1">
        <v>3273</v>
      </c>
      <c r="R42" s="1">
        <v>6188</v>
      </c>
      <c r="S42" s="1">
        <v>17.9984</v>
      </c>
      <c r="U42">
        <f>'care receipt'!$N$5*'care provision'!N42/1000</f>
        <v>871.53770501957092</v>
      </c>
      <c r="V42">
        <f>'care receipt'!$N$5*'care provision'!O42/1000</f>
        <v>479.48783270774146</v>
      </c>
      <c r="W42">
        <f>'care receipt'!$N$5*'care provision'!P42/1000</f>
        <v>448.88785110282294</v>
      </c>
      <c r="X42">
        <f>'care receipt'!$N$5*'care provision'!Q42/1000</f>
        <v>216.31477277083914</v>
      </c>
      <c r="Y42">
        <f>'care receipt'!$N$5*'care provision'!R42/1000</f>
        <v>408.96908460310186</v>
      </c>
      <c r="Z42">
        <f t="shared" si="15"/>
        <v>17.9984</v>
      </c>
      <c r="AB42" s="1">
        <v>24046</v>
      </c>
      <c r="AC42" s="1">
        <v>11437</v>
      </c>
      <c r="AD42" s="1">
        <v>9515</v>
      </c>
      <c r="AE42" s="1">
        <v>4155</v>
      </c>
      <c r="AF42" s="1">
        <v>7694</v>
      </c>
      <c r="AG42" s="1">
        <v>15.14785</v>
      </c>
      <c r="AI42">
        <f>'care receipt'!$N$5*'care provision'!AB42/1000</f>
        <v>1589.2163232653827</v>
      </c>
      <c r="AJ42">
        <f>'care receipt'!$N$5*'care provision'!AC42/1000</f>
        <v>755.8790272472005</v>
      </c>
      <c r="AK42">
        <f>'care receipt'!$N$5*'care provision'!AD42/1000</f>
        <v>628.85275371663136</v>
      </c>
      <c r="AL42">
        <f>'care receipt'!$N$5*'care provision'!AE42/1000</f>
        <v>274.60674636811387</v>
      </c>
      <c r="AM42">
        <f>'care receipt'!$N$5*'care provision'!AF42/1000</f>
        <v>508.50163816035331</v>
      </c>
      <c r="AN42">
        <f t="shared" si="16"/>
        <v>15.14785</v>
      </c>
      <c r="AP42" s="1">
        <v>17725</v>
      </c>
      <c r="AQ42" s="1">
        <v>9052</v>
      </c>
      <c r="AR42" s="1">
        <v>7823</v>
      </c>
      <c r="AS42" s="1">
        <v>3393</v>
      </c>
      <c r="AT42" s="1">
        <v>6002</v>
      </c>
      <c r="AU42" s="1">
        <v>15.156370000000001</v>
      </c>
      <c r="AW42">
        <f>'care receipt'!$N$5*'care provision'!AP42/1000</f>
        <v>1171.4571791515807</v>
      </c>
      <c r="AX42">
        <f>'care receipt'!$N$5*'care provision'!AQ42/1000</f>
        <v>598.25277211171272</v>
      </c>
      <c r="AY42">
        <f>'care receipt'!$N$5*'care provision'!AR42/1000</f>
        <v>517.02733497900226</v>
      </c>
      <c r="AZ42">
        <f>'care receipt'!$N$5*'care provision'!AS42/1000</f>
        <v>224.2456535323731</v>
      </c>
      <c r="BA42">
        <f>'care receipt'!$N$5*'care provision'!AT42/1000</f>
        <v>396.67621942272427</v>
      </c>
      <c r="BB42">
        <f t="shared" si="17"/>
        <v>15.156370000000001</v>
      </c>
      <c r="BD42" s="1">
        <v>9058</v>
      </c>
      <c r="BE42" s="1">
        <v>5179</v>
      </c>
      <c r="BF42" s="1">
        <v>4573</v>
      </c>
      <c r="BG42" s="1">
        <v>1975</v>
      </c>
      <c r="BH42" s="1">
        <v>3563</v>
      </c>
      <c r="BI42" s="1">
        <v>15.99545</v>
      </c>
      <c r="BK42">
        <f>'care receipt'!$N$5*'care provision'!BD42/1000</f>
        <v>598.64931614978946</v>
      </c>
      <c r="BL42">
        <f>'care receipt'!$N$5*'care provision'!BE42/1000</f>
        <v>342.28359553320377</v>
      </c>
      <c r="BM42">
        <f>'care receipt'!$N$5*'care provision'!BF42/1000</f>
        <v>302.23264768745713</v>
      </c>
      <c r="BN42">
        <f>'care receipt'!$N$5*'care provision'!BG42/1000</f>
        <v>130.52907920024666</v>
      </c>
      <c r="BO42">
        <f>'care receipt'!$N$5*'care provision'!BH42/1000</f>
        <v>235.48106794454623</v>
      </c>
      <c r="BP42">
        <f t="shared" si="18"/>
        <v>15.99545</v>
      </c>
      <c r="BR42">
        <f t="shared" si="19"/>
        <v>4230.8605235863242</v>
      </c>
      <c r="BS42">
        <f t="shared" si="20"/>
        <v>2175.9032275998584</v>
      </c>
      <c r="BT42">
        <f t="shared" si="21"/>
        <v>1897.0005874859135</v>
      </c>
      <c r="BU42">
        <f t="shared" si="22"/>
        <v>845.69625187157283</v>
      </c>
      <c r="BV42">
        <f t="shared" si="23"/>
        <v>1549.6280101307259</v>
      </c>
      <c r="BW42">
        <f t="shared" si="24"/>
        <v>15.923776173447221</v>
      </c>
      <c r="BY42">
        <f t="shared" si="33"/>
        <v>2266.6534995404813</v>
      </c>
      <c r="BZ42">
        <f t="shared" si="34"/>
        <v>2956.2834454368463</v>
      </c>
      <c r="CA42">
        <f t="shared" si="35"/>
        <v>2287.5697070003907</v>
      </c>
      <c r="CB42">
        <f t="shared" si="36"/>
        <v>1335.9340794891293</v>
      </c>
      <c r="CC42">
        <f t="shared" si="25"/>
        <v>8846.4407314668479</v>
      </c>
      <c r="CD42">
        <f t="shared" si="26"/>
        <v>0.59039981202827785</v>
      </c>
      <c r="CE42">
        <f>CC42/'care receipt'!CC42</f>
        <v>1.3244058398185761</v>
      </c>
      <c r="CG42">
        <f>G42*Z42*365.25/7*'care receipt'!$CL42/10^6</f>
        <v>49.034508696480849</v>
      </c>
      <c r="CH42">
        <f>H42*AN42*365.25/7*'care receipt'!$CL42/10^6</f>
        <v>63.953271350880556</v>
      </c>
      <c r="CI42">
        <f>I42*BB42*365.25/7*'care receipt'!$CL42/10^6</f>
        <v>49.486988952858042</v>
      </c>
      <c r="CJ42">
        <f>J42*BP42*365.25/7*'care receipt'!$CL42/10^6</f>
        <v>28.900258134697282</v>
      </c>
      <c r="CK42">
        <f t="shared" si="27"/>
        <v>191.37502713491673</v>
      </c>
      <c r="CM42" s="1">
        <v>17939</v>
      </c>
      <c r="CN42" s="1">
        <v>24567</v>
      </c>
      <c r="CO42" s="1">
        <v>588</v>
      </c>
      <c r="CP42" s="1">
        <v>9</v>
      </c>
      <c r="CR42">
        <f>'care receipt'!$N$5*'care provision'!CM42/1000</f>
        <v>1185.6005831763161</v>
      </c>
      <c r="CS42">
        <f>'care receipt'!$N$5*'care provision'!CN42/1000</f>
        <v>1623.6495639050429</v>
      </c>
      <c r="CT42">
        <f>'care receipt'!$N$5*'care provision'!CO42/1000</f>
        <v>38.86131573151647</v>
      </c>
      <c r="CU42">
        <f>'care receipt'!$N$5*'care provision'!CP42/1000</f>
        <v>0.59481605711504804</v>
      </c>
      <c r="CW42">
        <f t="shared" si="37"/>
        <v>2058</v>
      </c>
      <c r="CX42">
        <f t="shared" si="38"/>
        <v>0.49122374654289547</v>
      </c>
      <c r="CY42">
        <f t="shared" si="39"/>
        <v>0.43409962362836391</v>
      </c>
      <c r="CZ42">
        <f t="shared" si="40"/>
        <v>1.3434779628487215E-2</v>
      </c>
      <c r="DA42">
        <f t="shared" si="41"/>
        <v>3.7160906726124119E-4</v>
      </c>
      <c r="DC42" s="1">
        <v>533.53719999999998</v>
      </c>
      <c r="DD42" s="1">
        <v>621.53129999999999</v>
      </c>
      <c r="DE42" s="1">
        <v>627.57889999999998</v>
      </c>
      <c r="DF42" s="1">
        <v>752.93470000000002</v>
      </c>
      <c r="DH42">
        <f t="shared" si="42"/>
        <v>7.5907441855951063</v>
      </c>
      <c r="DI42">
        <f t="shared" si="43"/>
        <v>12.109788290380012</v>
      </c>
      <c r="DJ42">
        <f t="shared" si="44"/>
        <v>0.29266250135205363</v>
      </c>
      <c r="DK42">
        <f t="shared" si="45"/>
        <v>5.3742917942292186E-3</v>
      </c>
      <c r="DL42">
        <f>SUM(DH42:DK42)/'care receipt'!DS42</f>
        <v>0.16103714620656356</v>
      </c>
      <c r="DM42">
        <f t="shared" si="28"/>
        <v>19.998569269121401</v>
      </c>
      <c r="DO42" s="1">
        <v>0.2958961</v>
      </c>
      <c r="DP42" s="1">
        <v>0.25745279999999998</v>
      </c>
      <c r="DQ42" s="1">
        <v>0.50230240000000004</v>
      </c>
      <c r="DR42" s="1">
        <v>0.2996144</v>
      </c>
      <c r="DS42" s="1">
        <v>4.5812800000000001E-2</v>
      </c>
      <c r="DT42" s="1">
        <v>1.2022400000000001E-2</v>
      </c>
      <c r="DU42" s="1">
        <v>0.29480420000000002</v>
      </c>
      <c r="DV42" s="1">
        <v>0.2378566</v>
      </c>
      <c r="DW42" s="1">
        <v>0.25311339999999999</v>
      </c>
      <c r="DX42" s="1">
        <v>0.26969029999999999</v>
      </c>
      <c r="DY42" s="1">
        <v>0.31421559999999998</v>
      </c>
      <c r="EA42">
        <f t="shared" si="29"/>
        <v>0.2958961</v>
      </c>
      <c r="EB42">
        <f t="shared" si="30"/>
        <v>0.50230240000000004</v>
      </c>
      <c r="EC42">
        <f t="shared" si="31"/>
        <v>0.2996144</v>
      </c>
      <c r="ED42">
        <f t="shared" si="46"/>
        <v>3.3775473232724389E-2</v>
      </c>
      <c r="EE42">
        <f t="shared" si="32"/>
        <v>8.7238100000000041E-2</v>
      </c>
      <c r="EG42" s="1">
        <v>0.2958961</v>
      </c>
      <c r="EH42" s="1">
        <v>0.33259870000000002</v>
      </c>
      <c r="EI42" s="1">
        <v>0.4150643</v>
      </c>
      <c r="EJ42" s="1">
        <v>0.27810699999999999</v>
      </c>
      <c r="EK42" s="1">
        <v>0.1555252</v>
      </c>
      <c r="EL42" s="1">
        <v>4472.57</v>
      </c>
      <c r="EM42" s="1">
        <v>4642.3069999999998</v>
      </c>
      <c r="EN42" s="1">
        <v>4878.8770000000004</v>
      </c>
      <c r="EO42" s="1">
        <v>4172.7349999999997</v>
      </c>
      <c r="EP42" s="1">
        <v>3991.1320000000001</v>
      </c>
    </row>
    <row r="43" spans="1:146" x14ac:dyDescent="0.25">
      <c r="A43">
        <v>2059</v>
      </c>
      <c r="B43" s="1">
        <v>36285</v>
      </c>
      <c r="C43" s="1">
        <v>56981</v>
      </c>
      <c r="D43" s="1">
        <v>44382</v>
      </c>
      <c r="E43" s="1">
        <v>24121</v>
      </c>
      <c r="G43">
        <f>'care receipt'!$N$5*'care provision'!B43/1000</f>
        <v>2398.1000702688352</v>
      </c>
      <c r="H43">
        <f>'care receipt'!$N$5*'care provision'!C43/1000</f>
        <v>3765.9126389413946</v>
      </c>
      <c r="I43">
        <f>'care receipt'!$N$5*'care provision'!D43/1000</f>
        <v>2933.2362496533401</v>
      </c>
      <c r="J43">
        <f>'care receipt'!$N$5*'care provision'!E43/1000</f>
        <v>1594.1731237413414</v>
      </c>
      <c r="K43">
        <f t="shared" si="14"/>
        <v>10691.422082604913</v>
      </c>
      <c r="L43">
        <f>K43/'care receipt'!BR43</f>
        <v>1.5277512820270667</v>
      </c>
      <c r="N43" s="1">
        <v>12954</v>
      </c>
      <c r="O43" s="1">
        <v>7463</v>
      </c>
      <c r="P43" s="1">
        <v>6877</v>
      </c>
      <c r="Q43" s="1">
        <v>3113</v>
      </c>
      <c r="R43" s="1">
        <v>6069</v>
      </c>
      <c r="S43" s="1">
        <v>17.716819999999998</v>
      </c>
      <c r="U43">
        <f>'care receipt'!$N$5*'care provision'!N43/1000</f>
        <v>856.13857820759245</v>
      </c>
      <c r="V43">
        <f>'care receipt'!$N$5*'care provision'!O43/1000</f>
        <v>493.23469269440039</v>
      </c>
      <c r="W43">
        <f>'care receipt'!$N$5*'care provision'!P43/1000</f>
        <v>454.50555830890949</v>
      </c>
      <c r="X43">
        <f>'care receipt'!$N$5*'care provision'!Q43/1000</f>
        <v>205.74026508879382</v>
      </c>
      <c r="Y43">
        <f>'care receipt'!$N$5*'care provision'!R43/1000</f>
        <v>401.10429451458077</v>
      </c>
      <c r="Z43">
        <f t="shared" si="15"/>
        <v>17.716819999999998</v>
      </c>
      <c r="AB43" s="1">
        <v>24546</v>
      </c>
      <c r="AC43" s="1">
        <v>11328</v>
      </c>
      <c r="AD43" s="1">
        <v>9555</v>
      </c>
      <c r="AE43" s="1">
        <v>4067</v>
      </c>
      <c r="AF43" s="1">
        <v>7766</v>
      </c>
      <c r="AG43" s="1">
        <v>15.09398</v>
      </c>
      <c r="AI43">
        <f>'care receipt'!$N$5*'care provision'!AB43/1000</f>
        <v>1622.2616597717745</v>
      </c>
      <c r="AJ43">
        <f>'care receipt'!$N$5*'care provision'!AC43/1000</f>
        <v>748.67514388880716</v>
      </c>
      <c r="AK43">
        <f>'care receipt'!$N$5*'care provision'!AD43/1000</f>
        <v>631.49638063714269</v>
      </c>
      <c r="AL43">
        <f>'care receipt'!$N$5*'care provision'!AE43/1000</f>
        <v>268.7907671429889</v>
      </c>
      <c r="AM43">
        <f>'care receipt'!$N$5*'care provision'!AF43/1000</f>
        <v>513.26016661727363</v>
      </c>
      <c r="AN43">
        <f t="shared" si="16"/>
        <v>15.09398</v>
      </c>
      <c r="AP43" s="1">
        <v>18071</v>
      </c>
      <c r="AQ43" s="1">
        <v>9243</v>
      </c>
      <c r="AR43" s="1">
        <v>7940</v>
      </c>
      <c r="AS43" s="1">
        <v>3333</v>
      </c>
      <c r="AT43" s="1">
        <v>6026</v>
      </c>
      <c r="AU43" s="1">
        <v>15.089700000000001</v>
      </c>
      <c r="AW43">
        <f>'care receipt'!$N$5*'care provision'!AP43/1000</f>
        <v>1194.3245520140038</v>
      </c>
      <c r="AX43">
        <f>'care receipt'!$N$5*'care provision'!AQ43/1000</f>
        <v>610.87609065715435</v>
      </c>
      <c r="AY43">
        <f>'care receipt'!$N$5*'care provision'!AR43/1000</f>
        <v>524.75994372149785</v>
      </c>
      <c r="AZ43">
        <f>'care receipt'!$N$5*'care provision'!AS43/1000</f>
        <v>220.28021315160612</v>
      </c>
      <c r="BA43">
        <f>'care receipt'!$N$5*'care provision'!AT43/1000</f>
        <v>398.26239557503106</v>
      </c>
      <c r="BB43">
        <f t="shared" si="17"/>
        <v>15.089700000000001</v>
      </c>
      <c r="BD43" s="1">
        <v>9040</v>
      </c>
      <c r="BE43" s="1">
        <v>5156</v>
      </c>
      <c r="BF43" s="1">
        <v>4580</v>
      </c>
      <c r="BG43" s="1">
        <v>1978</v>
      </c>
      <c r="BH43" s="1">
        <v>3505</v>
      </c>
      <c r="BI43" s="1">
        <v>15.78966</v>
      </c>
      <c r="BK43">
        <f>'care receipt'!$N$5*'care provision'!BD43/1000</f>
        <v>597.45968403555935</v>
      </c>
      <c r="BL43">
        <f>'care receipt'!$N$5*'care provision'!BE43/1000</f>
        <v>340.76351005390973</v>
      </c>
      <c r="BM43">
        <f>'care receipt'!$N$5*'care provision'!BF43/1000</f>
        <v>302.69528239854662</v>
      </c>
      <c r="BN43">
        <f>'care receipt'!$N$5*'care provision'!BG43/1000</f>
        <v>130.727351219285</v>
      </c>
      <c r="BO43">
        <f>'care receipt'!$N$5*'care provision'!BH43/1000</f>
        <v>231.64780890980481</v>
      </c>
      <c r="BP43">
        <f t="shared" si="18"/>
        <v>15.78966</v>
      </c>
      <c r="BR43">
        <f t="shared" si="19"/>
        <v>4270.1844740289298</v>
      </c>
      <c r="BS43">
        <f t="shared" si="20"/>
        <v>2193.5494372942717</v>
      </c>
      <c r="BT43">
        <f t="shared" si="21"/>
        <v>1913.4571650660966</v>
      </c>
      <c r="BU43">
        <f t="shared" si="22"/>
        <v>825.53859660267381</v>
      </c>
      <c r="BV43">
        <f t="shared" si="23"/>
        <v>1544.2746656166903</v>
      </c>
      <c r="BW43">
        <f t="shared" si="24"/>
        <v>15.784843464075315</v>
      </c>
      <c r="BY43">
        <f t="shared" si="33"/>
        <v>2216.8956909364206</v>
      </c>
      <c r="BZ43">
        <f t="shared" si="34"/>
        <v>2965.9661888853475</v>
      </c>
      <c r="CA43">
        <f t="shared" si="35"/>
        <v>2309.5099288632732</v>
      </c>
      <c r="CB43">
        <f t="shared" si="36"/>
        <v>1313.4103855330366</v>
      </c>
      <c r="CC43">
        <f t="shared" si="25"/>
        <v>8805.7821942180781</v>
      </c>
      <c r="CD43">
        <f t="shared" si="26"/>
        <v>0.58857484383668524</v>
      </c>
      <c r="CE43">
        <f>CC43/'care receipt'!CC43</f>
        <v>1.3262403647531578</v>
      </c>
      <c r="CG43">
        <f>G43*Z43*365.25/7*'care receipt'!$CL43/10^6</f>
        <v>48.820638665555379</v>
      </c>
      <c r="CH43">
        <f>H43*AN43*365.25/7*'care receipt'!$CL43/10^6</f>
        <v>65.316723828653394</v>
      </c>
      <c r="CI43">
        <f>I43*BB43*365.25/7*'care receipt'!$CL43/10^6</f>
        <v>50.860196170943802</v>
      </c>
      <c r="CJ43">
        <f>J43*BP43*365.25/7*'care receipt'!$CL43/10^6</f>
        <v>28.924019345543101</v>
      </c>
      <c r="CK43">
        <f t="shared" si="27"/>
        <v>193.92157801069567</v>
      </c>
      <c r="CM43" s="1">
        <v>17746</v>
      </c>
      <c r="CN43" s="1">
        <v>24707</v>
      </c>
      <c r="CO43" s="1">
        <v>633</v>
      </c>
      <c r="CP43" s="1">
        <v>3</v>
      </c>
      <c r="CR43">
        <f>'care receipt'!$N$5*'care provision'!CM43/1000</f>
        <v>1172.8450832848491</v>
      </c>
      <c r="CS43">
        <f>'care receipt'!$N$5*'care provision'!CN43/1000</f>
        <v>1632.9022581268323</v>
      </c>
      <c r="CT43">
        <f>'care receipt'!$N$5*'care provision'!CO43/1000</f>
        <v>41.835396017091711</v>
      </c>
      <c r="CU43">
        <f>'care receipt'!$N$5*'care provision'!CP43/1000</f>
        <v>0.19827201903834935</v>
      </c>
      <c r="CW43">
        <f t="shared" si="37"/>
        <v>2059</v>
      </c>
      <c r="CX43">
        <f t="shared" si="38"/>
        <v>0.48907261953975473</v>
      </c>
      <c r="CY43">
        <f t="shared" si="39"/>
        <v>0.43360067390884677</v>
      </c>
      <c r="CZ43">
        <f t="shared" si="40"/>
        <v>1.4262538867108288E-2</v>
      </c>
      <c r="DA43">
        <f t="shared" si="41"/>
        <v>1.2437295302848142E-4</v>
      </c>
      <c r="DC43" s="1">
        <v>532.95479999999998</v>
      </c>
      <c r="DD43" s="1">
        <v>616.03920000000005</v>
      </c>
      <c r="DE43" s="1">
        <v>662.11320000000001</v>
      </c>
      <c r="DF43" s="1">
        <v>533.81619999999998</v>
      </c>
      <c r="DH43">
        <f t="shared" si="42"/>
        <v>7.5008810015167224</v>
      </c>
      <c r="DI43">
        <f t="shared" si="43"/>
        <v>12.071181609295769</v>
      </c>
      <c r="DJ43">
        <f t="shared" si="44"/>
        <v>0.33239721516172616</v>
      </c>
      <c r="DK43">
        <f t="shared" si="45"/>
        <v>1.2700897892325516E-3</v>
      </c>
      <c r="DL43">
        <f>SUM(DH43:DK43)/'care receipt'!DS43</f>
        <v>0.15838574774373407</v>
      </c>
      <c r="DM43">
        <f t="shared" si="28"/>
        <v>19.905729915763452</v>
      </c>
      <c r="DO43" s="1">
        <v>0.2959405</v>
      </c>
      <c r="DP43" s="1">
        <v>0.25628099999999998</v>
      </c>
      <c r="DQ43" s="1">
        <v>0.50062289999999998</v>
      </c>
      <c r="DR43" s="1">
        <v>0.2997184</v>
      </c>
      <c r="DS43" s="1">
        <v>4.48203E-2</v>
      </c>
      <c r="DT43" s="1">
        <v>1.26412E-2</v>
      </c>
      <c r="DU43" s="1">
        <v>0.2946915</v>
      </c>
      <c r="DV43" s="1">
        <v>0.24037849999999999</v>
      </c>
      <c r="DW43" s="1">
        <v>0.25091550000000001</v>
      </c>
      <c r="DX43" s="1">
        <v>0.27276929999999999</v>
      </c>
      <c r="DY43" s="1">
        <v>0.30889309999999998</v>
      </c>
      <c r="EA43">
        <f t="shared" si="29"/>
        <v>0.2959405</v>
      </c>
      <c r="EB43">
        <f t="shared" si="30"/>
        <v>0.50062289999999998</v>
      </c>
      <c r="EC43">
        <f t="shared" si="31"/>
        <v>0.2997184</v>
      </c>
      <c r="ED43">
        <f t="shared" si="46"/>
        <v>3.3489525127366693E-2</v>
      </c>
      <c r="EE43">
        <f t="shared" si="32"/>
        <v>9.3860200000000005E-2</v>
      </c>
      <c r="EG43" s="1">
        <v>0.2959405</v>
      </c>
      <c r="EH43" s="1">
        <v>0.3291559</v>
      </c>
      <c r="EI43" s="1">
        <v>0.40676269999999998</v>
      </c>
      <c r="EJ43" s="1">
        <v>0.27853539999999999</v>
      </c>
      <c r="EK43" s="1">
        <v>0.16899620000000001</v>
      </c>
      <c r="EL43" s="1">
        <v>4511.674</v>
      </c>
      <c r="EM43" s="1">
        <v>4685.2889999999998</v>
      </c>
      <c r="EN43" s="1">
        <v>4902.4870000000001</v>
      </c>
      <c r="EO43" s="1">
        <v>4241.4809999999998</v>
      </c>
      <c r="EP43" s="1">
        <v>4079.5839999999998</v>
      </c>
    </row>
    <row r="44" spans="1:146" x14ac:dyDescent="0.25">
      <c r="A44">
        <v>2060</v>
      </c>
      <c r="B44" s="1">
        <v>35792</v>
      </c>
      <c r="C44" s="1">
        <v>57615</v>
      </c>
      <c r="D44" s="1">
        <v>44673</v>
      </c>
      <c r="E44" s="1">
        <v>24250</v>
      </c>
      <c r="G44">
        <f>'care receipt'!$N$5*'care provision'!B44/1000</f>
        <v>2365.5173684735332</v>
      </c>
      <c r="H44">
        <f>'care receipt'!$N$5*'care provision'!C44/1000</f>
        <v>3807.8141256314989</v>
      </c>
      <c r="I44">
        <f>'care receipt'!$N$5*'care provision'!D44/1000</f>
        <v>2952.4686355000599</v>
      </c>
      <c r="J44">
        <f>'care receipt'!$N$5*'care provision'!E44/1000</f>
        <v>1602.6988205599905</v>
      </c>
      <c r="K44">
        <f t="shared" si="14"/>
        <v>10728.498950165082</v>
      </c>
      <c r="L44">
        <f>K44/'care receipt'!BR44</f>
        <v>1.5231527093596058</v>
      </c>
      <c r="N44" s="1">
        <v>12878</v>
      </c>
      <c r="O44" s="1">
        <v>7348</v>
      </c>
      <c r="P44" s="1">
        <v>6577</v>
      </c>
      <c r="Q44" s="1">
        <v>2990</v>
      </c>
      <c r="R44" s="1">
        <v>6172</v>
      </c>
      <c r="S44" s="1">
        <v>18.062650000000001</v>
      </c>
      <c r="U44">
        <f>'care receipt'!$N$5*'care provision'!N44/1000</f>
        <v>851.11568705862101</v>
      </c>
      <c r="V44">
        <f>'care receipt'!$N$5*'care provision'!O44/1000</f>
        <v>485.63426529793031</v>
      </c>
      <c r="W44">
        <f>'care receipt'!$N$5*'care provision'!P44/1000</f>
        <v>434.67835640507451</v>
      </c>
      <c r="X44">
        <f>'care receipt'!$N$5*'care provision'!Q44/1000</f>
        <v>197.61111230822152</v>
      </c>
      <c r="Y44">
        <f>'care receipt'!$N$5*'care provision'!R44/1000</f>
        <v>407.91163383489737</v>
      </c>
      <c r="Z44">
        <f t="shared" si="15"/>
        <v>18.062650000000001</v>
      </c>
      <c r="AB44" s="1">
        <v>24641</v>
      </c>
      <c r="AC44" s="1">
        <v>11636</v>
      </c>
      <c r="AD44" s="1">
        <v>9706</v>
      </c>
      <c r="AE44" s="1">
        <v>4199</v>
      </c>
      <c r="AF44" s="1">
        <v>7713</v>
      </c>
      <c r="AG44" s="1">
        <v>14.97429</v>
      </c>
      <c r="AI44">
        <f>'care receipt'!$N$5*'care provision'!AB44/1000</f>
        <v>1628.5402737079887</v>
      </c>
      <c r="AJ44">
        <f>'care receipt'!$N$5*'care provision'!AC44/1000</f>
        <v>769.03107117674426</v>
      </c>
      <c r="AK44">
        <f>'care receipt'!$N$5*'care provision'!AD44/1000</f>
        <v>641.47607226207299</v>
      </c>
      <c r="AL44">
        <f>'care receipt'!$N$5*'care provision'!AE44/1000</f>
        <v>277.51473598067633</v>
      </c>
      <c r="AM44">
        <f>'care receipt'!$N$5*'care provision'!AF44/1000</f>
        <v>509.75736094759617</v>
      </c>
      <c r="AN44">
        <f t="shared" si="16"/>
        <v>14.97429</v>
      </c>
      <c r="AP44" s="1">
        <v>17981</v>
      </c>
      <c r="AQ44" s="1">
        <v>9352</v>
      </c>
      <c r="AR44" s="1">
        <v>7876</v>
      </c>
      <c r="AS44" s="1">
        <v>3565</v>
      </c>
      <c r="AT44" s="1">
        <v>6129</v>
      </c>
      <c r="AU44" s="1">
        <v>15.206390000000001</v>
      </c>
      <c r="AW44">
        <f>'care receipt'!$N$5*'care provision'!AP44/1000</f>
        <v>1188.3763914428532</v>
      </c>
      <c r="AX44">
        <f>'care receipt'!$N$5*'care provision'!AQ44/1000</f>
        <v>618.07997401554769</v>
      </c>
      <c r="AY44">
        <f>'care receipt'!$N$5*'care provision'!AR44/1000</f>
        <v>520.53014064867978</v>
      </c>
      <c r="AZ44">
        <f>'care receipt'!$N$5*'care provision'!AS44/1000</f>
        <v>235.61324929057182</v>
      </c>
      <c r="BA44">
        <f>'care receipt'!$N$5*'care provision'!AT44/1000</f>
        <v>405.06973489534772</v>
      </c>
      <c r="BB44">
        <f t="shared" si="17"/>
        <v>15.206390000000001</v>
      </c>
      <c r="BD44" s="1">
        <v>9147</v>
      </c>
      <c r="BE44" s="1">
        <v>5100</v>
      </c>
      <c r="BF44" s="1">
        <v>4650</v>
      </c>
      <c r="BG44" s="1">
        <v>2077</v>
      </c>
      <c r="BH44" s="1">
        <v>3393</v>
      </c>
      <c r="BI44" s="1">
        <v>15.677070000000001</v>
      </c>
      <c r="BK44">
        <f>'care receipt'!$N$5*'care provision'!BD44/1000</f>
        <v>604.53138604792719</v>
      </c>
      <c r="BL44">
        <f>'care receipt'!$N$5*'care provision'!BE44/1000</f>
        <v>337.0624323651939</v>
      </c>
      <c r="BM44">
        <f>'care receipt'!$N$5*'care provision'!BF44/1000</f>
        <v>307.32162950944149</v>
      </c>
      <c r="BN44">
        <f>'care receipt'!$N$5*'care provision'!BG44/1000</f>
        <v>137.27032784755053</v>
      </c>
      <c r="BO44">
        <f>'care receipt'!$N$5*'care provision'!BH44/1000</f>
        <v>224.2456535323731</v>
      </c>
      <c r="BP44">
        <f t="shared" si="18"/>
        <v>15.677070000000001</v>
      </c>
      <c r="BR44">
        <f t="shared" si="19"/>
        <v>4272.5637382573905</v>
      </c>
      <c r="BS44">
        <f t="shared" si="20"/>
        <v>2209.8077428554161</v>
      </c>
      <c r="BT44">
        <f t="shared" si="21"/>
        <v>1904.0061988252689</v>
      </c>
      <c r="BU44">
        <f t="shared" si="22"/>
        <v>848.00942542702023</v>
      </c>
      <c r="BV44">
        <f t="shared" si="23"/>
        <v>1546.9843832102144</v>
      </c>
      <c r="BW44">
        <f t="shared" si="24"/>
        <v>15.824099643442372</v>
      </c>
      <c r="BY44">
        <f t="shared" si="33"/>
        <v>2229.4605522841794</v>
      </c>
      <c r="BZ44">
        <f t="shared" si="34"/>
        <v>2975.1862953073196</v>
      </c>
      <c r="CA44">
        <f t="shared" si="35"/>
        <v>2342.6294681942695</v>
      </c>
      <c r="CB44">
        <f t="shared" si="36"/>
        <v>1311.019041282143</v>
      </c>
      <c r="CC44">
        <f t="shared" si="25"/>
        <v>8858.295357067911</v>
      </c>
      <c r="CD44">
        <f t="shared" si="26"/>
        <v>0.5875449663618163</v>
      </c>
      <c r="CE44">
        <f>CC44/'care receipt'!CC44</f>
        <v>1.3178980908563918</v>
      </c>
      <c r="CG44">
        <f>G44*Z44*365.25/7*'care receipt'!$CL44/10^6</f>
        <v>49.980373112485388</v>
      </c>
      <c r="CH44">
        <f>H44*AN44*365.25/7*'care receipt'!$CL44/10^6</f>
        <v>66.698162013345524</v>
      </c>
      <c r="CI44">
        <f>I44*BB44*365.25/7*'care receipt'!$CL44/10^6</f>
        <v>52.517410440249158</v>
      </c>
      <c r="CJ44">
        <f>J44*BP44*365.25/7*'care receipt'!$CL44/10^6</f>
        <v>29.390616834965279</v>
      </c>
      <c r="CK44">
        <f t="shared" si="27"/>
        <v>198.58656240104534</v>
      </c>
      <c r="CM44" s="1">
        <v>17488</v>
      </c>
      <c r="CN44" s="1">
        <v>24810</v>
      </c>
      <c r="CO44" s="1">
        <v>634</v>
      </c>
      <c r="CP44" s="1">
        <v>4</v>
      </c>
      <c r="CR44">
        <f>'care receipt'!$N$5*'care provision'!CM44/1000</f>
        <v>1155.7936896475512</v>
      </c>
      <c r="CS44">
        <f>'care receipt'!$N$5*'care provision'!CN44/1000</f>
        <v>1639.709597447149</v>
      </c>
      <c r="CT44">
        <f>'care receipt'!$N$5*'care provision'!CO44/1000</f>
        <v>41.901486690104498</v>
      </c>
      <c r="CU44">
        <f>'care receipt'!$N$5*'care provision'!CP44/1000</f>
        <v>0.26436269205113244</v>
      </c>
      <c r="CW44">
        <f t="shared" si="37"/>
        <v>2060</v>
      </c>
      <c r="CX44">
        <f t="shared" si="38"/>
        <v>0.48860080464908362</v>
      </c>
      <c r="CY44">
        <f t="shared" si="39"/>
        <v>0.43061702681593339</v>
      </c>
      <c r="CZ44">
        <f t="shared" si="40"/>
        <v>1.4192017549750411E-2</v>
      </c>
      <c r="DA44">
        <f t="shared" si="41"/>
        <v>1.6494845360824742E-4</v>
      </c>
      <c r="DC44" s="1">
        <v>521.09130000000005</v>
      </c>
      <c r="DD44" s="1">
        <v>616.53710000000001</v>
      </c>
      <c r="DE44" s="1">
        <v>569.65599999999995</v>
      </c>
      <c r="DF44" s="1">
        <v>416.78449999999998</v>
      </c>
      <c r="DH44">
        <f t="shared" si="42"/>
        <v>7.227288435242869</v>
      </c>
      <c r="DI44">
        <f t="shared" si="43"/>
        <v>12.131301600626793</v>
      </c>
      <c r="DJ44">
        <f t="shared" si="44"/>
        <v>0.28643319962325797</v>
      </c>
      <c r="DK44">
        <f t="shared" si="45"/>
        <v>1.3221872691022226E-3</v>
      </c>
      <c r="DL44">
        <f>SUM(DH44:DK44)/'care receipt'!DS44</f>
        <v>0.151685003670049</v>
      </c>
      <c r="DM44">
        <f t="shared" si="28"/>
        <v>19.646345422762021</v>
      </c>
      <c r="DO44" s="1">
        <v>0.29580970000000001</v>
      </c>
      <c r="DP44" s="1">
        <v>0.25715579999999999</v>
      </c>
      <c r="DQ44" s="1">
        <v>0.50625089999999995</v>
      </c>
      <c r="DR44" s="1">
        <v>0.30148819999999998</v>
      </c>
      <c r="DS44" s="1">
        <v>4.5074200000000002E-2</v>
      </c>
      <c r="DT44" s="1">
        <v>1.21315E-2</v>
      </c>
      <c r="DU44" s="1">
        <v>0.29464010000000002</v>
      </c>
      <c r="DV44" s="1">
        <v>0.24162500000000001</v>
      </c>
      <c r="DW44" s="1">
        <v>0.25403310000000001</v>
      </c>
      <c r="DX44" s="1">
        <v>0.26146000000000003</v>
      </c>
      <c r="DY44" s="1">
        <v>0.31669599999999998</v>
      </c>
      <c r="EA44">
        <f t="shared" si="29"/>
        <v>0.29580970000000001</v>
      </c>
      <c r="EB44">
        <f t="shared" si="30"/>
        <v>0.50625089999999995</v>
      </c>
      <c r="EC44">
        <f t="shared" si="31"/>
        <v>0.30148819999999998</v>
      </c>
      <c r="ED44">
        <f t="shared" si="46"/>
        <v>3.3483577493724881E-2</v>
      </c>
      <c r="EE44">
        <f t="shared" si="32"/>
        <v>9.0278399999999925E-2</v>
      </c>
      <c r="EG44" s="1">
        <v>0.29580970000000001</v>
      </c>
      <c r="EH44" s="1">
        <v>0.33538289999999998</v>
      </c>
      <c r="EI44" s="1">
        <v>0.41597250000000002</v>
      </c>
      <c r="EJ44" s="1">
        <v>0.2839604</v>
      </c>
      <c r="EK44" s="1">
        <v>0.21804509999999999</v>
      </c>
      <c r="EL44" s="1">
        <v>4582.66</v>
      </c>
      <c r="EM44" s="1">
        <v>4777.7430000000004</v>
      </c>
      <c r="EN44" s="1">
        <v>4951.74</v>
      </c>
      <c r="EO44" s="1">
        <v>4225.0640000000003</v>
      </c>
      <c r="EP44" s="1">
        <v>4081.8139999999999</v>
      </c>
    </row>
    <row r="45" spans="1:146" x14ac:dyDescent="0.25">
      <c r="A45">
        <v>2061</v>
      </c>
      <c r="B45" s="1">
        <v>35621</v>
      </c>
      <c r="C45" s="1">
        <v>57868</v>
      </c>
      <c r="D45" s="1">
        <v>44870</v>
      </c>
      <c r="E45" s="1">
        <v>24198</v>
      </c>
      <c r="G45">
        <f>'care receipt'!$N$5*'care provision'!B45/1000</f>
        <v>2354.2158633883473</v>
      </c>
      <c r="H45">
        <f>'care receipt'!$N$5*'care provision'!C45/1000</f>
        <v>3824.5350659037331</v>
      </c>
      <c r="I45">
        <f>'care receipt'!$N$5*'care provision'!D45/1000</f>
        <v>2965.4884980835786</v>
      </c>
      <c r="J45">
        <f>'care receipt'!$N$5*'care provision'!E45/1000</f>
        <v>1599.2621055633258</v>
      </c>
      <c r="K45">
        <f t="shared" si="14"/>
        <v>10743.501532938984</v>
      </c>
      <c r="L45">
        <f>K45/'care receipt'!BR45</f>
        <v>1.5186849530073434</v>
      </c>
      <c r="N45" s="1">
        <v>12535</v>
      </c>
      <c r="O45" s="1">
        <v>7322</v>
      </c>
      <c r="P45" s="1">
        <v>6598</v>
      </c>
      <c r="Q45" s="1">
        <v>3140</v>
      </c>
      <c r="R45" s="1">
        <v>6199</v>
      </c>
      <c r="S45" s="1">
        <v>18.21208</v>
      </c>
      <c r="U45">
        <f>'care receipt'!$N$5*'care provision'!N45/1000</f>
        <v>828.44658621523638</v>
      </c>
      <c r="V45">
        <f>'care receipt'!$N$5*'care provision'!O45/1000</f>
        <v>483.91590779959796</v>
      </c>
      <c r="W45">
        <f>'care receipt'!$N$5*'care provision'!P45/1000</f>
        <v>436.06626053834299</v>
      </c>
      <c r="X45">
        <f>'care receipt'!$N$5*'care provision'!Q45/1000</f>
        <v>207.52471326013898</v>
      </c>
      <c r="Y45">
        <f>'care receipt'!$N$5*'care provision'!R45/1000</f>
        <v>409.69608200624253</v>
      </c>
      <c r="Z45">
        <f t="shared" si="15"/>
        <v>18.21208</v>
      </c>
      <c r="AB45" s="1">
        <v>24811</v>
      </c>
      <c r="AC45" s="1">
        <v>11648</v>
      </c>
      <c r="AD45" s="1">
        <v>9711</v>
      </c>
      <c r="AE45" s="1">
        <v>4109</v>
      </c>
      <c r="AF45" s="1">
        <v>7897</v>
      </c>
      <c r="AG45" s="1">
        <v>15.147069999999999</v>
      </c>
      <c r="AI45">
        <f>'care receipt'!$N$5*'care provision'!AB45/1000</f>
        <v>1639.7756881201619</v>
      </c>
      <c r="AJ45">
        <f>'care receipt'!$N$5*'care provision'!AC45/1000</f>
        <v>769.82415925289774</v>
      </c>
      <c r="AK45">
        <f>'care receipt'!$N$5*'care provision'!AD45/1000</f>
        <v>641.80652562713681</v>
      </c>
      <c r="AL45">
        <f>'care receipt'!$N$5*'care provision'!AE45/1000</f>
        <v>271.56657540952585</v>
      </c>
      <c r="AM45">
        <f>'care receipt'!$N$5*'care provision'!AF45/1000</f>
        <v>521.91804478194831</v>
      </c>
      <c r="AN45">
        <f t="shared" si="16"/>
        <v>15.147069999999999</v>
      </c>
      <c r="AP45" s="1">
        <v>18415</v>
      </c>
      <c r="AQ45" s="1">
        <v>9193</v>
      </c>
      <c r="AR45" s="1">
        <v>7910</v>
      </c>
      <c r="AS45" s="1">
        <v>3371</v>
      </c>
      <c r="AT45" s="1">
        <v>6206</v>
      </c>
      <c r="AU45" s="1">
        <v>15.09173</v>
      </c>
      <c r="AW45">
        <f>'care receipt'!$N$5*'care provision'!AP45/1000</f>
        <v>1217.059743530401</v>
      </c>
      <c r="AX45">
        <f>'care receipt'!$N$5*'care provision'!AQ45/1000</f>
        <v>607.57155700651526</v>
      </c>
      <c r="AY45">
        <f>'care receipt'!$N$5*'care provision'!AR45/1000</f>
        <v>522.77722353111437</v>
      </c>
      <c r="AZ45">
        <f>'care receipt'!$N$5*'care provision'!AS45/1000</f>
        <v>222.79165872609187</v>
      </c>
      <c r="BA45">
        <f>'care receipt'!$N$5*'care provision'!AT45/1000</f>
        <v>410.15871671733203</v>
      </c>
      <c r="BB45">
        <f t="shared" si="17"/>
        <v>15.09173</v>
      </c>
      <c r="BD45" s="1">
        <v>9077</v>
      </c>
      <c r="BE45" s="1">
        <v>5176</v>
      </c>
      <c r="BF45" s="1">
        <v>4548</v>
      </c>
      <c r="BG45" s="1">
        <v>2089</v>
      </c>
      <c r="BH45" s="1">
        <v>3453</v>
      </c>
      <c r="BI45" s="1">
        <v>15.877409999999999</v>
      </c>
      <c r="BK45">
        <f>'care receipt'!$N$5*'care provision'!BD45/1000</f>
        <v>599.90503893703237</v>
      </c>
      <c r="BL45">
        <f>'care receipt'!$N$5*'care provision'!BE45/1000</f>
        <v>342.0853235141654</v>
      </c>
      <c r="BM45">
        <f>'care receipt'!$N$5*'care provision'!BF45/1000</f>
        <v>300.58038086213759</v>
      </c>
      <c r="BN45">
        <f>'care receipt'!$N$5*'care provision'!BG45/1000</f>
        <v>138.06341592370393</v>
      </c>
      <c r="BO45">
        <f>'care receipt'!$N$5*'care provision'!BH45/1000</f>
        <v>228.2110939131401</v>
      </c>
      <c r="BP45">
        <f t="shared" si="18"/>
        <v>15.877409999999999</v>
      </c>
      <c r="BR45">
        <f t="shared" si="19"/>
        <v>4285.1870568028316</v>
      </c>
      <c r="BS45">
        <f t="shared" si="20"/>
        <v>2203.3969475731765</v>
      </c>
      <c r="BT45">
        <f t="shared" si="21"/>
        <v>1901.2303905587316</v>
      </c>
      <c r="BU45">
        <f t="shared" si="22"/>
        <v>839.94636331946072</v>
      </c>
      <c r="BV45">
        <f t="shared" si="23"/>
        <v>1569.9839374186629</v>
      </c>
      <c r="BW45">
        <f t="shared" si="24"/>
        <v>15.91214552876837</v>
      </c>
      <c r="BY45">
        <f t="shared" si="33"/>
        <v>2237.1649972834239</v>
      </c>
      <c r="BZ45">
        <f t="shared" si="34"/>
        <v>3022.7307509635875</v>
      </c>
      <c r="CA45">
        <f t="shared" si="35"/>
        <v>2335.2181385449353</v>
      </c>
      <c r="CB45">
        <f t="shared" si="36"/>
        <v>1324.9255984102183</v>
      </c>
      <c r="CC45">
        <f t="shared" si="25"/>
        <v>8920.0394852021655</v>
      </c>
      <c r="CD45">
        <f t="shared" si="26"/>
        <v>0.58967180100187644</v>
      </c>
      <c r="CE45">
        <f>CC45/'care receipt'!CC45</f>
        <v>1.3194616127288927</v>
      </c>
      <c r="CG45">
        <f>G45*Z45*365.25/7*'care receipt'!$CL45/10^6</f>
        <v>51.055110607928064</v>
      </c>
      <c r="CH45">
        <f>H45*AN45*365.25/7*'care receipt'!$CL45/10^6</f>
        <v>68.982776422762015</v>
      </c>
      <c r="CI45">
        <f>I45*BB45*365.25/7*'care receipt'!$CL45/10^6</f>
        <v>53.292815014460508</v>
      </c>
      <c r="CJ45">
        <f>J45*BP45*365.25/7*'care receipt'!$CL45/10^6</f>
        <v>30.236582038539385</v>
      </c>
      <c r="CK45">
        <f t="shared" si="27"/>
        <v>203.56728408368997</v>
      </c>
      <c r="CM45" s="1">
        <v>17517</v>
      </c>
      <c r="CN45" s="1">
        <v>25256</v>
      </c>
      <c r="CO45" s="1">
        <v>641</v>
      </c>
      <c r="CP45" s="1">
        <v>8</v>
      </c>
      <c r="CR45">
        <f>'care receipt'!$N$5*'care provision'!CM45/1000</f>
        <v>1157.7103191649217</v>
      </c>
      <c r="CS45">
        <f>'care receipt'!$N$5*'care provision'!CN45/1000</f>
        <v>1669.1860376108502</v>
      </c>
      <c r="CT45">
        <f>'care receipt'!$N$5*'care provision'!CO45/1000</f>
        <v>42.364121401193977</v>
      </c>
      <c r="CU45">
        <f>'care receipt'!$N$5*'care provision'!CP45/1000</f>
        <v>0.52872538410226488</v>
      </c>
      <c r="CW45">
        <f t="shared" si="37"/>
        <v>2061</v>
      </c>
      <c r="CX45">
        <f t="shared" si="38"/>
        <v>0.4917604783695011</v>
      </c>
      <c r="CY45">
        <f t="shared" si="39"/>
        <v>0.43644155664616024</v>
      </c>
      <c r="CZ45">
        <f t="shared" si="40"/>
        <v>1.4285714285714285E-2</v>
      </c>
      <c r="DA45">
        <f t="shared" si="41"/>
        <v>3.3060583519299114E-4</v>
      </c>
      <c r="DC45" s="1">
        <v>524.86099999999999</v>
      </c>
      <c r="DD45" s="1">
        <v>611.08709999999996</v>
      </c>
      <c r="DE45" s="1">
        <v>631.99890000000005</v>
      </c>
      <c r="DF45" s="1">
        <v>526.79100000000005</v>
      </c>
      <c r="DH45">
        <f t="shared" si="42"/>
        <v>7.2916439499266392</v>
      </c>
      <c r="DI45">
        <f t="shared" si="43"/>
        <v>12.240216661009264</v>
      </c>
      <c r="DJ45">
        <f t="shared" si="44"/>
        <v>0.32128893750025261</v>
      </c>
      <c r="DK45">
        <f t="shared" si="45"/>
        <v>3.3423332857993957E-3</v>
      </c>
      <c r="DL45">
        <f>SUM(DH45:DK45)/'care receipt'!DS45</f>
        <v>0.14979487701060465</v>
      </c>
      <c r="DM45">
        <f t="shared" si="28"/>
        <v>19.856491881721954</v>
      </c>
      <c r="DO45" s="1">
        <v>0.29775439999999997</v>
      </c>
      <c r="DP45" s="1">
        <v>0.26180209999999998</v>
      </c>
      <c r="DQ45" s="1">
        <v>0.51221950000000005</v>
      </c>
      <c r="DR45" s="1">
        <v>0.31225950000000002</v>
      </c>
      <c r="DS45" s="1">
        <v>4.4658900000000001E-2</v>
      </c>
      <c r="DT45" s="1">
        <v>1.2541099999999999E-2</v>
      </c>
      <c r="DU45" s="1">
        <v>0.29673129999999998</v>
      </c>
      <c r="DV45" s="1">
        <v>0.2487973</v>
      </c>
      <c r="DW45" s="1">
        <v>0.25425540000000002</v>
      </c>
      <c r="DX45" s="1">
        <v>0.27665770000000001</v>
      </c>
      <c r="DY45" s="1">
        <v>0.31923010000000002</v>
      </c>
      <c r="EA45">
        <f t="shared" si="29"/>
        <v>0.29775439999999997</v>
      </c>
      <c r="EB45">
        <f t="shared" si="30"/>
        <v>0.51221950000000005</v>
      </c>
      <c r="EC45">
        <f t="shared" si="31"/>
        <v>0.31225950000000002</v>
      </c>
      <c r="ED45">
        <f t="shared" si="46"/>
        <v>3.3406416586552391E-2</v>
      </c>
      <c r="EE45">
        <f t="shared" si="32"/>
        <v>9.7912900000000025E-2</v>
      </c>
      <c r="EG45" s="1">
        <v>0.29775439999999997</v>
      </c>
      <c r="EH45" s="1">
        <v>0.3356133</v>
      </c>
      <c r="EI45" s="1">
        <v>0.41430660000000002</v>
      </c>
      <c r="EJ45" s="1">
        <v>0.28763820000000001</v>
      </c>
      <c r="EK45" s="1">
        <v>0.1929382</v>
      </c>
      <c r="EL45" s="1">
        <v>4632.777</v>
      </c>
      <c r="EM45" s="1">
        <v>4833.3530000000001</v>
      </c>
      <c r="EN45" s="1">
        <v>5006.8440000000001</v>
      </c>
      <c r="EO45" s="1">
        <v>4305.6540000000005</v>
      </c>
      <c r="EP45" s="1">
        <v>4178.3069999999998</v>
      </c>
    </row>
    <row r="46" spans="1:146" x14ac:dyDescent="0.25">
      <c r="A46">
        <v>2062</v>
      </c>
      <c r="B46" s="1">
        <v>35860</v>
      </c>
      <c r="C46" s="1">
        <v>57928</v>
      </c>
      <c r="D46" s="1">
        <v>45026</v>
      </c>
      <c r="E46" s="1">
        <v>24718</v>
      </c>
      <c r="G46">
        <f>'care receipt'!$N$5*'care provision'!B46/1000</f>
        <v>2370.0115342384024</v>
      </c>
      <c r="H46">
        <f>'care receipt'!$N$5*'care provision'!C46/1000</f>
        <v>3828.5005062844998</v>
      </c>
      <c r="I46">
        <f>'care receipt'!$N$5*'care provision'!D46/1000</f>
        <v>2975.7986430735723</v>
      </c>
      <c r="J46">
        <f>'care receipt'!$N$5*'care provision'!E46/1000</f>
        <v>1633.6292555299729</v>
      </c>
      <c r="K46">
        <f t="shared" si="14"/>
        <v>10807.939939126449</v>
      </c>
      <c r="L46">
        <f>K46/'care receipt'!BR46</f>
        <v>1.5157992306622792</v>
      </c>
      <c r="N46" s="1">
        <v>12919</v>
      </c>
      <c r="O46" s="1">
        <v>7285</v>
      </c>
      <c r="P46" s="1">
        <v>6621</v>
      </c>
      <c r="Q46" s="1">
        <v>3024</v>
      </c>
      <c r="R46" s="1">
        <v>6198</v>
      </c>
      <c r="S46" s="1">
        <v>17.94558</v>
      </c>
      <c r="U46">
        <f>'care receipt'!$N$5*'care provision'!N46/1000</f>
        <v>853.82540465214504</v>
      </c>
      <c r="V46">
        <f>'care receipt'!$N$5*'care provision'!O46/1000</f>
        <v>481.47055289812499</v>
      </c>
      <c r="W46">
        <f>'care receipt'!$N$5*'care provision'!P46/1000</f>
        <v>437.58634601763703</v>
      </c>
      <c r="X46">
        <f>'care receipt'!$N$5*'care provision'!Q46/1000</f>
        <v>199.85819519065615</v>
      </c>
      <c r="Y46">
        <f>'care receipt'!$N$5*'care provision'!R46/1000</f>
        <v>409.62999133322978</v>
      </c>
      <c r="Z46">
        <f t="shared" si="15"/>
        <v>17.94558</v>
      </c>
      <c r="AB46" s="1">
        <v>24771</v>
      </c>
      <c r="AC46" s="1">
        <v>11470</v>
      </c>
      <c r="AD46" s="1">
        <v>9850</v>
      </c>
      <c r="AE46" s="1">
        <v>4317</v>
      </c>
      <c r="AF46" s="1">
        <v>7825</v>
      </c>
      <c r="AG46" s="1">
        <v>14.98518</v>
      </c>
      <c r="AI46">
        <f>'care receipt'!$N$5*'care provision'!AB46/1000</f>
        <v>1637.1320611996505</v>
      </c>
      <c r="AJ46">
        <f>'care receipt'!$N$5*'care provision'!AC46/1000</f>
        <v>758.06001945662229</v>
      </c>
      <c r="AK46">
        <f>'care receipt'!$N$5*'care provision'!AD46/1000</f>
        <v>650.99312917591362</v>
      </c>
      <c r="AL46">
        <f>'care receipt'!$N$5*'care provision'!AE46/1000</f>
        <v>285.31343539618467</v>
      </c>
      <c r="AM46">
        <f>'care receipt'!$N$5*'care provision'!AF46/1000</f>
        <v>517.15951632502788</v>
      </c>
      <c r="AN46">
        <f t="shared" si="16"/>
        <v>14.98518</v>
      </c>
      <c r="AP46" s="1">
        <v>18330</v>
      </c>
      <c r="AQ46" s="1">
        <v>9386</v>
      </c>
      <c r="AR46" s="1">
        <v>7832</v>
      </c>
      <c r="AS46" s="1">
        <v>3527</v>
      </c>
      <c r="AT46" s="1">
        <v>6212</v>
      </c>
      <c r="AU46" s="1">
        <v>15.126390000000001</v>
      </c>
      <c r="AW46">
        <f>'care receipt'!$N$5*'care provision'!AP46/1000</f>
        <v>1211.4420363243146</v>
      </c>
      <c r="AX46">
        <f>'care receipt'!$N$5*'care provision'!AQ46/1000</f>
        <v>620.32705689798229</v>
      </c>
      <c r="AY46">
        <f>'care receipt'!$N$5*'care provision'!AR46/1000</f>
        <v>517.62215103611732</v>
      </c>
      <c r="AZ46">
        <f>'care receipt'!$N$5*'care provision'!AS46/1000</f>
        <v>233.10180371608607</v>
      </c>
      <c r="BA46">
        <f>'care receipt'!$N$5*'care provision'!AT46/1000</f>
        <v>410.55526075540871</v>
      </c>
      <c r="BB46">
        <f t="shared" si="17"/>
        <v>15.126390000000001</v>
      </c>
      <c r="BD46" s="1">
        <v>9369</v>
      </c>
      <c r="BE46" s="1">
        <v>5311</v>
      </c>
      <c r="BF46" s="1">
        <v>4640</v>
      </c>
      <c r="BG46" s="1">
        <v>2057</v>
      </c>
      <c r="BH46" s="1">
        <v>3459</v>
      </c>
      <c r="BI46" s="1">
        <v>15.706429999999999</v>
      </c>
      <c r="BK46">
        <f>'care receipt'!$N$5*'care provision'!BD46/1000</f>
        <v>619.20351545676499</v>
      </c>
      <c r="BL46">
        <f>'care receipt'!$N$5*'care provision'!BE46/1000</f>
        <v>351.00756437089115</v>
      </c>
      <c r="BM46">
        <f>'care receipt'!$N$5*'care provision'!BF46/1000</f>
        <v>306.66072277931363</v>
      </c>
      <c r="BN46">
        <f>'care receipt'!$N$5*'care provision'!BG46/1000</f>
        <v>135.94851438729486</v>
      </c>
      <c r="BO46">
        <f>'care receipt'!$N$5*'care provision'!BH46/1000</f>
        <v>228.60763795121679</v>
      </c>
      <c r="BP46">
        <f t="shared" si="18"/>
        <v>15.706429999999999</v>
      </c>
      <c r="BR46">
        <f t="shared" si="19"/>
        <v>4321.603017632875</v>
      </c>
      <c r="BS46">
        <f t="shared" si="20"/>
        <v>2210.8651936236206</v>
      </c>
      <c r="BT46">
        <f t="shared" si="21"/>
        <v>1912.8623490089817</v>
      </c>
      <c r="BU46">
        <f t="shared" si="22"/>
        <v>854.22194869022178</v>
      </c>
      <c r="BV46">
        <f t="shared" si="23"/>
        <v>1565.952406364883</v>
      </c>
      <c r="BW46">
        <f t="shared" si="24"/>
        <v>15.782246769561919</v>
      </c>
      <c r="BY46">
        <f t="shared" si="33"/>
        <v>2219.2189053907741</v>
      </c>
      <c r="BZ46">
        <f t="shared" si="34"/>
        <v>2993.5247794890261</v>
      </c>
      <c r="CA46">
        <f t="shared" si="35"/>
        <v>2348.7187754383935</v>
      </c>
      <c r="CB46">
        <f t="shared" si="36"/>
        <v>1338.8230165546797</v>
      </c>
      <c r="CC46">
        <f t="shared" si="25"/>
        <v>8900.2854768728739</v>
      </c>
      <c r="CD46">
        <f t="shared" si="26"/>
        <v>0.58568275123589686</v>
      </c>
      <c r="CE46">
        <f>CC46/'care receipt'!CC46</f>
        <v>1.3241628598095212</v>
      </c>
      <c r="CG46">
        <f>G46*Z46*365.25/7*'care receipt'!$CL46/10^6</f>
        <v>51.556431915145048</v>
      </c>
      <c r="CH46">
        <f>H46*AN46*365.25/7*'care receipt'!$CL46/10^6</f>
        <v>69.544944892603652</v>
      </c>
      <c r="CI46">
        <f>I46*BB46*365.25/7*'care receipt'!$CL46/10^6</f>
        <v>54.564945954436979</v>
      </c>
      <c r="CJ46">
        <f>J46*BP46*365.25/7*'care receipt'!$CL46/10^6</f>
        <v>31.10325778667432</v>
      </c>
      <c r="CK46">
        <f t="shared" si="27"/>
        <v>206.76958054886001</v>
      </c>
      <c r="CM46" s="1">
        <v>17542</v>
      </c>
      <c r="CN46" s="1">
        <v>25049</v>
      </c>
      <c r="CO46" s="1">
        <v>611</v>
      </c>
      <c r="CP46" s="1">
        <v>3</v>
      </c>
      <c r="CR46">
        <f>'care receipt'!$N$5*'care provision'!CM46/1000</f>
        <v>1159.3625859902415</v>
      </c>
      <c r="CS46">
        <f>'care receipt'!$N$5*'care provision'!CN46/1000</f>
        <v>1655.5052682972043</v>
      </c>
      <c r="CT46">
        <f>'care receipt'!$N$5*'care provision'!CO46/1000</f>
        <v>40.381401210810481</v>
      </c>
      <c r="CU46">
        <f>'care receipt'!$N$5*'care provision'!CP46/1000</f>
        <v>0.19827201903834935</v>
      </c>
      <c r="CW46">
        <f t="shared" si="37"/>
        <v>2062</v>
      </c>
      <c r="CX46">
        <f t="shared" si="38"/>
        <v>0.48918014500836593</v>
      </c>
      <c r="CY46">
        <f t="shared" si="39"/>
        <v>0.43241610274823927</v>
      </c>
      <c r="CZ46">
        <f t="shared" si="40"/>
        <v>1.3569937369519834E-2</v>
      </c>
      <c r="DA46">
        <f t="shared" si="41"/>
        <v>1.2136904280281577E-4</v>
      </c>
      <c r="DC46" s="1">
        <v>526.03809999999999</v>
      </c>
      <c r="DD46" s="1">
        <v>610.50829999999996</v>
      </c>
      <c r="DE46" s="1">
        <v>588.61879999999996</v>
      </c>
      <c r="DF46" s="1">
        <v>782.44820000000004</v>
      </c>
      <c r="DH46">
        <f t="shared" si="42"/>
        <v>7.3184267033447199</v>
      </c>
      <c r="DI46">
        <f t="shared" si="43"/>
        <v>12.128396483870041</v>
      </c>
      <c r="DJ46">
        <f t="shared" si="44"/>
        <v>0.28523102307630971</v>
      </c>
      <c r="DK46">
        <f t="shared" si="45"/>
        <v>1.8616510128830659E-3</v>
      </c>
      <c r="DL46">
        <f>SUM(DH46:DK46)/'care receipt'!DS46</f>
        <v>0.14774848218203562</v>
      </c>
      <c r="DM46">
        <f t="shared" si="28"/>
        <v>19.733915861303956</v>
      </c>
      <c r="DO46" s="1">
        <v>0.29840680000000003</v>
      </c>
      <c r="DP46" s="1">
        <v>0.26240089999999999</v>
      </c>
      <c r="DQ46" s="1">
        <v>0.51163320000000001</v>
      </c>
      <c r="DR46" s="1">
        <v>0.313774</v>
      </c>
      <c r="DS46" s="1">
        <v>4.6092000000000001E-2</v>
      </c>
      <c r="DT46" s="1">
        <v>1.24175E-2</v>
      </c>
      <c r="DU46" s="1">
        <v>0.29728860000000001</v>
      </c>
      <c r="DV46" s="1">
        <v>0.2458475</v>
      </c>
      <c r="DW46" s="1">
        <v>0.2579592</v>
      </c>
      <c r="DX46" s="1">
        <v>0.26580589999999998</v>
      </c>
      <c r="DY46" s="1">
        <v>0.31976100000000002</v>
      </c>
      <c r="EA46">
        <f t="shared" si="29"/>
        <v>0.29840680000000003</v>
      </c>
      <c r="EB46">
        <f t="shared" si="30"/>
        <v>0.51163320000000001</v>
      </c>
      <c r="EC46">
        <f t="shared" si="31"/>
        <v>0.313774</v>
      </c>
      <c r="ED46">
        <f t="shared" si="46"/>
        <v>3.4157406472241338E-2</v>
      </c>
      <c r="EE46">
        <f t="shared" si="32"/>
        <v>9.6833400000000014E-2</v>
      </c>
      <c r="EG46" s="1">
        <v>0.29840680000000003</v>
      </c>
      <c r="EH46" s="1">
        <v>0.33729890000000001</v>
      </c>
      <c r="EI46" s="1">
        <v>0.4147998</v>
      </c>
      <c r="EJ46" s="1">
        <v>0.28904069999999998</v>
      </c>
      <c r="EK46" s="1">
        <v>0.1708279</v>
      </c>
      <c r="EL46" s="1">
        <v>4707.8869999999997</v>
      </c>
      <c r="EM46" s="1">
        <v>4946.6369999999997</v>
      </c>
      <c r="EN46" s="1">
        <v>5185.21</v>
      </c>
      <c r="EO46" s="1">
        <v>4358.7190000000001</v>
      </c>
      <c r="EP46" s="1">
        <v>4194.2089999999998</v>
      </c>
    </row>
    <row r="47" spans="1:146" x14ac:dyDescent="0.25">
      <c r="A47">
        <v>2063</v>
      </c>
      <c r="B47" s="1">
        <v>35979</v>
      </c>
      <c r="C47" s="1">
        <v>58007</v>
      </c>
      <c r="D47" s="1">
        <v>45401</v>
      </c>
      <c r="E47" s="1">
        <v>24823</v>
      </c>
      <c r="G47">
        <f>'care receipt'!$N$5*'care provision'!B47/1000</f>
        <v>2377.8763243269236</v>
      </c>
      <c r="H47">
        <f>'care receipt'!$N$5*'care provision'!C47/1000</f>
        <v>3833.7216694525105</v>
      </c>
      <c r="I47">
        <f>'care receipt'!$N$5*'care provision'!D47/1000</f>
        <v>3000.5826454533658</v>
      </c>
      <c r="J47">
        <f>'care receipt'!$N$5*'care provision'!E47/1000</f>
        <v>1640.5687761963152</v>
      </c>
      <c r="K47">
        <f t="shared" si="14"/>
        <v>10852.749415429114</v>
      </c>
      <c r="L47">
        <f>K47/'care receipt'!BR47</f>
        <v>1.5126197494473101</v>
      </c>
      <c r="N47" s="1">
        <v>12902</v>
      </c>
      <c r="O47" s="1">
        <v>7327</v>
      </c>
      <c r="P47" s="1">
        <v>6679</v>
      </c>
      <c r="Q47" s="1">
        <v>2997</v>
      </c>
      <c r="R47" s="1">
        <v>6242</v>
      </c>
      <c r="S47" s="1">
        <v>18.166229999999999</v>
      </c>
      <c r="U47">
        <f>'care receipt'!$N$5*'care provision'!N47/1000</f>
        <v>852.70186321092774</v>
      </c>
      <c r="V47">
        <f>'care receipt'!$N$5*'care provision'!O47/1000</f>
        <v>484.24636116466189</v>
      </c>
      <c r="W47">
        <f>'care receipt'!$N$5*'care provision'!P47/1000</f>
        <v>441.41960505237842</v>
      </c>
      <c r="X47">
        <f>'care receipt'!$N$5*'care provision'!Q47/1000</f>
        <v>198.07374701931101</v>
      </c>
      <c r="Y47">
        <f>'care receipt'!$N$5*'care provision'!R47/1000</f>
        <v>412.53798094579224</v>
      </c>
      <c r="Z47">
        <f t="shared" si="15"/>
        <v>18.166229999999999</v>
      </c>
      <c r="AB47" s="1">
        <v>24749</v>
      </c>
      <c r="AC47" s="1">
        <v>11554</v>
      </c>
      <c r="AD47" s="1">
        <v>9828</v>
      </c>
      <c r="AE47" s="1">
        <v>4214</v>
      </c>
      <c r="AF47" s="1">
        <v>7929</v>
      </c>
      <c r="AG47" s="1">
        <v>15.221030000000001</v>
      </c>
      <c r="AI47">
        <f>'care receipt'!$N$5*'care provision'!AB47/1000</f>
        <v>1635.6780663933694</v>
      </c>
      <c r="AJ47">
        <f>'care receipt'!$N$5*'care provision'!AC47/1000</f>
        <v>763.61163598969608</v>
      </c>
      <c r="AK47">
        <f>'care receipt'!$N$5*'care provision'!AD47/1000</f>
        <v>649.53913436963251</v>
      </c>
      <c r="AL47">
        <f>'care receipt'!$N$5*'care provision'!AE47/1000</f>
        <v>278.50609607586807</v>
      </c>
      <c r="AM47">
        <f>'care receipt'!$N$5*'care provision'!AF47/1000</f>
        <v>524.03294631835729</v>
      </c>
      <c r="AN47">
        <f t="shared" si="16"/>
        <v>15.221030000000001</v>
      </c>
      <c r="AP47" s="1">
        <v>18469</v>
      </c>
      <c r="AQ47" s="1">
        <v>9501</v>
      </c>
      <c r="AR47" s="1">
        <v>8105</v>
      </c>
      <c r="AS47" s="1">
        <v>3481</v>
      </c>
      <c r="AT47" s="1">
        <v>6078</v>
      </c>
      <c r="AU47" s="1">
        <v>15.02256</v>
      </c>
      <c r="AW47">
        <f>'care receipt'!$N$5*'care provision'!AP47/1000</f>
        <v>1220.6286398730913</v>
      </c>
      <c r="AX47">
        <f>'care receipt'!$N$5*'care provision'!AQ47/1000</f>
        <v>627.92748429445237</v>
      </c>
      <c r="AY47">
        <f>'care receipt'!$N$5*'care provision'!AR47/1000</f>
        <v>535.66490476860713</v>
      </c>
      <c r="AZ47">
        <f>'care receipt'!$N$5*'care provision'!AS47/1000</f>
        <v>230.06163275749802</v>
      </c>
      <c r="BA47">
        <f>'care receipt'!$N$5*'care provision'!AT47/1000</f>
        <v>401.69911057169577</v>
      </c>
      <c r="BB47">
        <f t="shared" si="17"/>
        <v>15.02256</v>
      </c>
      <c r="BD47" s="1">
        <v>9365</v>
      </c>
      <c r="BE47" s="1">
        <v>5246</v>
      </c>
      <c r="BF47" s="1">
        <v>4708</v>
      </c>
      <c r="BG47" s="1">
        <v>2068</v>
      </c>
      <c r="BH47" s="1">
        <v>3552</v>
      </c>
      <c r="BI47" s="1">
        <v>15.59379</v>
      </c>
      <c r="BK47">
        <f>'care receipt'!$N$5*'care provision'!BD47/1000</f>
        <v>618.93915276471387</v>
      </c>
      <c r="BL47">
        <f>'care receipt'!$N$5*'care provision'!BE47/1000</f>
        <v>346.71167062506021</v>
      </c>
      <c r="BM47">
        <f>'care receipt'!$N$5*'care provision'!BF47/1000</f>
        <v>311.15488854418288</v>
      </c>
      <c r="BN47">
        <f>'care receipt'!$N$5*'care provision'!BG47/1000</f>
        <v>136.67551179043548</v>
      </c>
      <c r="BO47">
        <f>'care receipt'!$N$5*'care provision'!BH47/1000</f>
        <v>234.75407054140561</v>
      </c>
      <c r="BP47">
        <f t="shared" si="18"/>
        <v>15.59379</v>
      </c>
      <c r="BR47">
        <f t="shared" si="19"/>
        <v>4327.9477222421019</v>
      </c>
      <c r="BS47">
        <f t="shared" si="20"/>
        <v>2222.4971520738704</v>
      </c>
      <c r="BT47">
        <f t="shared" si="21"/>
        <v>1937.778532734801</v>
      </c>
      <c r="BU47">
        <f t="shared" si="22"/>
        <v>843.3169876431125</v>
      </c>
      <c r="BV47">
        <f t="shared" si="23"/>
        <v>1573.024108377251</v>
      </c>
      <c r="BW47">
        <f t="shared" si="24"/>
        <v>15.867809342366483</v>
      </c>
      <c r="BY47">
        <f t="shared" si="33"/>
        <v>2253.9602660130145</v>
      </c>
      <c r="BZ47">
        <f t="shared" si="34"/>
        <v>3044.7862251581087</v>
      </c>
      <c r="CA47">
        <f t="shared" si="35"/>
        <v>2352.0238699713532</v>
      </c>
      <c r="CB47">
        <f t="shared" si="36"/>
        <v>1334.8679553841991</v>
      </c>
      <c r="CC47">
        <f t="shared" si="25"/>
        <v>8985.6383165266761</v>
      </c>
      <c r="CD47">
        <f t="shared" si="26"/>
        <v>0.58969060455343469</v>
      </c>
      <c r="CE47">
        <f>CC47/'care receipt'!CC47</f>
        <v>1.3193811737908447</v>
      </c>
      <c r="CG47">
        <f>G47*Z47*365.25/7*'care receipt'!$CL47/10^6</f>
        <v>53.305309572987177</v>
      </c>
      <c r="CH47">
        <f>H47*AN47*365.25/7*'care receipt'!$CL47/10^6</f>
        <v>72.008045023222635</v>
      </c>
      <c r="CI47">
        <f>I47*BB47*365.25/7*'care receipt'!$CL47/10^6</f>
        <v>55.624476794194905</v>
      </c>
      <c r="CJ47">
        <f>J47*BP47*365.25/7*'care receipt'!$CL47/10^6</f>
        <v>31.569123322072045</v>
      </c>
      <c r="CK47">
        <f t="shared" si="27"/>
        <v>212.50695471247676</v>
      </c>
      <c r="CM47" s="1">
        <v>17696</v>
      </c>
      <c r="CN47" s="1">
        <v>25366</v>
      </c>
      <c r="CO47" s="1">
        <v>624</v>
      </c>
      <c r="CP47" s="1">
        <v>2</v>
      </c>
      <c r="CR47">
        <f>'care receipt'!$N$5*'care provision'!CM47/1000</f>
        <v>1169.54054963421</v>
      </c>
      <c r="CS47">
        <f>'care receipt'!$N$5*'care provision'!CN47/1000</f>
        <v>1676.4560116422565</v>
      </c>
      <c r="CT47">
        <f>'care receipt'!$N$5*'care provision'!CO47/1000</f>
        <v>41.240579959976664</v>
      </c>
      <c r="CU47">
        <f>'care receipt'!$N$5*'care provision'!CP47/1000</f>
        <v>0.13218134602556622</v>
      </c>
      <c r="CW47">
        <f t="shared" si="37"/>
        <v>2063</v>
      </c>
      <c r="CX47">
        <f t="shared" si="38"/>
        <v>0.49184246365935685</v>
      </c>
      <c r="CY47">
        <f t="shared" si="39"/>
        <v>0.43729205095936696</v>
      </c>
      <c r="CZ47">
        <f t="shared" si="40"/>
        <v>1.3744190656593469E-2</v>
      </c>
      <c r="DA47">
        <f t="shared" si="41"/>
        <v>8.0570438706038751E-5</v>
      </c>
      <c r="DC47" s="1">
        <v>523.26990000000001</v>
      </c>
      <c r="DD47" s="1">
        <v>614.19290000000001</v>
      </c>
      <c r="DE47" s="1">
        <v>623.5865</v>
      </c>
      <c r="DF47" s="1">
        <v>470.90969999999999</v>
      </c>
      <c r="DH47">
        <f t="shared" si="42"/>
        <v>7.3438243974364585</v>
      </c>
      <c r="DI47">
        <f t="shared" si="43"/>
        <v>12.356008554155895</v>
      </c>
      <c r="DJ47">
        <f t="shared" si="44"/>
        <v>0.30860482698254388</v>
      </c>
      <c r="DK47">
        <f t="shared" si="45"/>
        <v>7.469457360299469E-4</v>
      </c>
      <c r="DL47">
        <f>SUM(DH47:DK47)/'care receipt'!DS47</f>
        <v>0.14461310070349345</v>
      </c>
      <c r="DM47">
        <f t="shared" si="28"/>
        <v>20.009184724310931</v>
      </c>
      <c r="DO47" s="1">
        <v>0.29970039999999998</v>
      </c>
      <c r="DP47" s="1">
        <v>0.2620458</v>
      </c>
      <c r="DQ47" s="1">
        <v>0.51504360000000005</v>
      </c>
      <c r="DR47" s="1">
        <v>0.31244230000000001</v>
      </c>
      <c r="DS47" s="1">
        <v>4.5109499999999997E-2</v>
      </c>
      <c r="DT47" s="1">
        <v>1.2629E-2</v>
      </c>
      <c r="DU47" s="1">
        <v>0.2987223</v>
      </c>
      <c r="DV47" s="1">
        <v>0.24546370000000001</v>
      </c>
      <c r="DW47" s="1">
        <v>0.25328600000000001</v>
      </c>
      <c r="DX47" s="1">
        <v>0.27421519999999999</v>
      </c>
      <c r="DY47" s="1">
        <v>0.31639020000000001</v>
      </c>
      <c r="EA47">
        <f t="shared" si="29"/>
        <v>0.29970039999999998</v>
      </c>
      <c r="EB47">
        <f t="shared" si="30"/>
        <v>0.51504360000000005</v>
      </c>
      <c r="EC47">
        <f t="shared" si="31"/>
        <v>0.31244230000000001</v>
      </c>
      <c r="ED47">
        <f t="shared" si="46"/>
        <v>3.3628190882034635E-2</v>
      </c>
      <c r="EE47">
        <f t="shared" si="32"/>
        <v>9.3383700000000069E-2</v>
      </c>
      <c r="EG47" s="1">
        <v>0.29970039999999998</v>
      </c>
      <c r="EH47" s="1">
        <v>0.34096320000000002</v>
      </c>
      <c r="EI47" s="1">
        <v>0.42165989999999998</v>
      </c>
      <c r="EJ47" s="1">
        <v>0.29092319999999999</v>
      </c>
      <c r="EK47" s="1">
        <v>0.179198</v>
      </c>
      <c r="EL47" s="1">
        <v>4774.6980000000003</v>
      </c>
      <c r="EM47" s="1">
        <v>5031.59</v>
      </c>
      <c r="EN47" s="1">
        <v>5249.2309999999998</v>
      </c>
      <c r="EO47" s="1">
        <v>4337.366</v>
      </c>
      <c r="EP47" s="1">
        <v>4251.3729999999996</v>
      </c>
    </row>
    <row r="48" spans="1:146" x14ac:dyDescent="0.25">
      <c r="A48">
        <v>2064</v>
      </c>
      <c r="B48" s="1">
        <v>36015</v>
      </c>
      <c r="C48" s="1">
        <v>57861</v>
      </c>
      <c r="D48" s="1">
        <v>45630</v>
      </c>
      <c r="E48" s="1">
        <v>25171</v>
      </c>
      <c r="G48">
        <f>'care receipt'!$N$5*'care provision'!B48/1000</f>
        <v>2380.2555885553838</v>
      </c>
      <c r="H48">
        <f>'care receipt'!$N$5*'care provision'!C48/1000</f>
        <v>3824.0724311926438</v>
      </c>
      <c r="I48">
        <f>'care receipt'!$N$5*'care provision'!D48/1000</f>
        <v>3015.7174095732935</v>
      </c>
      <c r="J48">
        <f>'care receipt'!$N$5*'care provision'!E48/1000</f>
        <v>1663.5683304047639</v>
      </c>
      <c r="K48">
        <f t="shared" si="14"/>
        <v>10883.613759726084</v>
      </c>
      <c r="L48">
        <f>K48/'care receipt'!BR48</f>
        <v>1.5103547582361141</v>
      </c>
      <c r="N48" s="1">
        <v>12716</v>
      </c>
      <c r="O48" s="1">
        <v>7537</v>
      </c>
      <c r="P48" s="1">
        <v>6761</v>
      </c>
      <c r="Q48" s="1">
        <v>3094</v>
      </c>
      <c r="R48" s="1">
        <v>6091</v>
      </c>
      <c r="S48" s="1">
        <v>17.798649999999999</v>
      </c>
      <c r="U48">
        <f>'care receipt'!$N$5*'care provision'!N48/1000</f>
        <v>840.40899803055004</v>
      </c>
      <c r="V48">
        <f>'care receipt'!$N$5*'care provision'!O48/1000</f>
        <v>498.12540249734633</v>
      </c>
      <c r="W48">
        <f>'care receipt'!$N$5*'care provision'!P48/1000</f>
        <v>446.83904023942665</v>
      </c>
      <c r="X48">
        <f>'care receipt'!$N$5*'care provision'!Q48/1000</f>
        <v>204.48454230155093</v>
      </c>
      <c r="Y48">
        <f>'care receipt'!$N$5*'care provision'!R48/1000</f>
        <v>402.55828932086195</v>
      </c>
      <c r="Z48">
        <f t="shared" si="15"/>
        <v>17.798649999999999</v>
      </c>
      <c r="AB48" s="1">
        <v>24646</v>
      </c>
      <c r="AC48" s="1">
        <v>11781</v>
      </c>
      <c r="AD48" s="1">
        <v>9536</v>
      </c>
      <c r="AE48" s="1">
        <v>4232</v>
      </c>
      <c r="AF48" s="1">
        <v>7971</v>
      </c>
      <c r="AG48" s="1">
        <v>15.21861</v>
      </c>
      <c r="AI48">
        <f>'care receipt'!$N$5*'care provision'!AB48/1000</f>
        <v>1628.8707270730526</v>
      </c>
      <c r="AJ48">
        <f>'care receipt'!$N$5*'care provision'!AC48/1000</f>
        <v>778.61421876359793</v>
      </c>
      <c r="AK48">
        <f>'care receipt'!$N$5*'care provision'!AD48/1000</f>
        <v>630.24065784989978</v>
      </c>
      <c r="AL48">
        <f>'care receipt'!$N$5*'care provision'!AE48/1000</f>
        <v>279.69572819009812</v>
      </c>
      <c r="AM48">
        <f>'care receipt'!$N$5*'care provision'!AF48/1000</f>
        <v>526.80875458489413</v>
      </c>
      <c r="AN48">
        <f t="shared" si="16"/>
        <v>15.21861</v>
      </c>
      <c r="AP48" s="1">
        <v>18674</v>
      </c>
      <c r="AQ48" s="1">
        <v>9319</v>
      </c>
      <c r="AR48" s="1">
        <v>8185</v>
      </c>
      <c r="AS48" s="1">
        <v>3533</v>
      </c>
      <c r="AT48" s="1">
        <v>6165</v>
      </c>
      <c r="AU48" s="1">
        <v>15.106640000000001</v>
      </c>
      <c r="AW48">
        <f>'care receipt'!$N$5*'care provision'!AP48/1000</f>
        <v>1234.1772278407118</v>
      </c>
      <c r="AX48">
        <f>'care receipt'!$N$5*'care provision'!AQ48/1000</f>
        <v>615.89898180612579</v>
      </c>
      <c r="AY48">
        <f>'care receipt'!$N$5*'care provision'!AR48/1000</f>
        <v>540.95215860962981</v>
      </c>
      <c r="AZ48">
        <f>'care receipt'!$N$5*'care provision'!AS48/1000</f>
        <v>233.49834775416272</v>
      </c>
      <c r="BA48">
        <f>'care receipt'!$N$5*'care provision'!AT48/1000</f>
        <v>407.44899912380788</v>
      </c>
      <c r="BB48">
        <f t="shared" si="17"/>
        <v>15.106640000000001</v>
      </c>
      <c r="BD48" s="1">
        <v>9533</v>
      </c>
      <c r="BE48" s="1">
        <v>5362</v>
      </c>
      <c r="BF48" s="1">
        <v>4725</v>
      </c>
      <c r="BG48" s="1">
        <v>2077</v>
      </c>
      <c r="BH48" s="1">
        <v>3603</v>
      </c>
      <c r="BI48" s="1">
        <v>15.626150000000001</v>
      </c>
      <c r="BK48">
        <f>'care receipt'!$N$5*'care provision'!BD48/1000</f>
        <v>630.04238583086135</v>
      </c>
      <c r="BL48">
        <f>'care receipt'!$N$5*'care provision'!BE48/1000</f>
        <v>354.37818869454304</v>
      </c>
      <c r="BM48">
        <f>'care receipt'!$N$5*'care provision'!BF48/1000</f>
        <v>312.27842998540024</v>
      </c>
      <c r="BN48">
        <f>'care receipt'!$N$5*'care provision'!BG48/1000</f>
        <v>137.27032784755053</v>
      </c>
      <c r="BO48">
        <f>'care receipt'!$N$5*'care provision'!BH48/1000</f>
        <v>238.12469486505756</v>
      </c>
      <c r="BP48">
        <f t="shared" si="18"/>
        <v>15.626150000000001</v>
      </c>
      <c r="BR48">
        <f t="shared" si="19"/>
        <v>4333.4993387751756</v>
      </c>
      <c r="BS48">
        <f t="shared" si="20"/>
        <v>2247.0167917616131</v>
      </c>
      <c r="BT48">
        <f t="shared" si="21"/>
        <v>1930.3102866843565</v>
      </c>
      <c r="BU48">
        <f t="shared" si="22"/>
        <v>854.94894609336234</v>
      </c>
      <c r="BV48">
        <f t="shared" si="23"/>
        <v>1574.9407378946216</v>
      </c>
      <c r="BW48">
        <f t="shared" si="24"/>
        <v>15.814134200950953</v>
      </c>
      <c r="BY48">
        <f t="shared" si="33"/>
        <v>2210.562717419411</v>
      </c>
      <c r="BZ48">
        <f t="shared" si="34"/>
        <v>3036.6398143702922</v>
      </c>
      <c r="CA48">
        <f t="shared" si="35"/>
        <v>2377.1178192698699</v>
      </c>
      <c r="CB48">
        <f t="shared" si="36"/>
        <v>1356.3907441732708</v>
      </c>
      <c r="CC48">
        <f t="shared" si="25"/>
        <v>8980.7110952328439</v>
      </c>
      <c r="CD48">
        <f t="shared" si="26"/>
        <v>0.58427472793051227</v>
      </c>
      <c r="CE48">
        <f>CC48/'care receipt'!CC48</f>
        <v>1.3078198700963537</v>
      </c>
      <c r="CG48">
        <f>G48*Z48*365.25/7*'care receipt'!$CL48/10^6</f>
        <v>53.219226650671771</v>
      </c>
      <c r="CH48">
        <f>H48*AN48*365.25/7*'care receipt'!$CL48/10^6</f>
        <v>73.107006312892835</v>
      </c>
      <c r="CI48">
        <f>I48*BB48*365.25/7*'care receipt'!$CL48/10^6</f>
        <v>57.229035395457338</v>
      </c>
      <c r="CJ48">
        <f>J48*BP48*365.25/7*'care receipt'!$CL48/10^6</f>
        <v>32.65506374110025</v>
      </c>
      <c r="CK48">
        <f t="shared" si="27"/>
        <v>216.21033210012217</v>
      </c>
      <c r="CM48" s="1">
        <v>17636</v>
      </c>
      <c r="CN48" s="1">
        <v>25148</v>
      </c>
      <c r="CO48" s="1">
        <v>616</v>
      </c>
      <c r="CP48" s="1">
        <v>3</v>
      </c>
      <c r="CR48">
        <f>'care receipt'!$N$5*'care provision'!CM48/1000</f>
        <v>1165.5751092534431</v>
      </c>
      <c r="CS48">
        <f>'care receipt'!$N$5*'care provision'!CN48/1000</f>
        <v>1662.0482449254698</v>
      </c>
      <c r="CT48">
        <f>'care receipt'!$N$5*'care provision'!CO48/1000</f>
        <v>40.711854575874398</v>
      </c>
      <c r="CU48">
        <f>'care receipt'!$N$5*'care provision'!CP48/1000</f>
        <v>0.19827201903834935</v>
      </c>
      <c r="CW48">
        <f t="shared" si="37"/>
        <v>2064</v>
      </c>
      <c r="CX48">
        <f t="shared" si="38"/>
        <v>0.48968485353325009</v>
      </c>
      <c r="CY48">
        <f t="shared" si="39"/>
        <v>0.43462781493579444</v>
      </c>
      <c r="CZ48">
        <f t="shared" si="40"/>
        <v>1.3499890422967346E-2</v>
      </c>
      <c r="DA48">
        <f t="shared" si="41"/>
        <v>1.1918477613126217E-4</v>
      </c>
      <c r="DC48" s="1">
        <v>536.91110000000003</v>
      </c>
      <c r="DD48" s="1">
        <v>619.03110000000004</v>
      </c>
      <c r="DE48" s="1">
        <v>597.81129999999996</v>
      </c>
      <c r="DF48" s="1">
        <v>265.11090000000002</v>
      </c>
      <c r="DH48">
        <f t="shared" si="42"/>
        <v>7.509722568502637</v>
      </c>
      <c r="DI48">
        <f t="shared" si="43"/>
        <v>12.346314639711396</v>
      </c>
      <c r="DJ48">
        <f t="shared" si="44"/>
        <v>0.29205608051297305</v>
      </c>
      <c r="DK48">
        <f t="shared" si="45"/>
        <v>6.3076888094488722E-4</v>
      </c>
      <c r="DL48">
        <f>SUM(DH48:DK48)/'care receipt'!DS48</f>
        <v>0.14221931785798278</v>
      </c>
      <c r="DM48">
        <f t="shared" si="28"/>
        <v>20.148724057607954</v>
      </c>
      <c r="DO48" s="1">
        <v>0.30133379999999998</v>
      </c>
      <c r="DP48" s="1">
        <v>0.26144659999999997</v>
      </c>
      <c r="DQ48" s="1">
        <v>0.51207990000000003</v>
      </c>
      <c r="DR48" s="1">
        <v>0.31365389999999999</v>
      </c>
      <c r="DS48" s="1">
        <v>4.6375399999999997E-2</v>
      </c>
      <c r="DT48" s="1">
        <v>1.16653E-2</v>
      </c>
      <c r="DU48" s="1">
        <v>0.3003459</v>
      </c>
      <c r="DV48" s="1">
        <v>0.25337589999999999</v>
      </c>
      <c r="DW48" s="1">
        <v>0.256882</v>
      </c>
      <c r="DX48" s="1">
        <v>0.27360640000000003</v>
      </c>
      <c r="DY48" s="1">
        <v>0.31476920000000003</v>
      </c>
      <c r="EA48">
        <f t="shared" si="29"/>
        <v>0.30133379999999998</v>
      </c>
      <c r="EB48">
        <f t="shared" si="30"/>
        <v>0.51207990000000003</v>
      </c>
      <c r="EC48">
        <f t="shared" si="31"/>
        <v>0.31365389999999999</v>
      </c>
      <c r="ED48">
        <f t="shared" si="46"/>
        <v>3.403534933546136E-2</v>
      </c>
      <c r="EE48">
        <f t="shared" si="32"/>
        <v>9.3244000000000049E-2</v>
      </c>
      <c r="EG48" s="1">
        <v>0.30133379999999998</v>
      </c>
      <c r="EH48" s="1">
        <v>0.3411515</v>
      </c>
      <c r="EI48" s="1">
        <v>0.41883589999999998</v>
      </c>
      <c r="EJ48" s="1">
        <v>0.29261330000000002</v>
      </c>
      <c r="EK48" s="1">
        <v>0.1666667</v>
      </c>
      <c r="EL48" s="1">
        <v>4824.6149999999998</v>
      </c>
      <c r="EM48" s="1">
        <v>5013.4049999999997</v>
      </c>
      <c r="EN48" s="1">
        <v>5274.81</v>
      </c>
      <c r="EO48" s="1">
        <v>4451.7560000000003</v>
      </c>
      <c r="EP48" s="1">
        <v>4319.951</v>
      </c>
    </row>
    <row r="49" spans="1:146" x14ac:dyDescent="0.25">
      <c r="A49">
        <v>2065</v>
      </c>
      <c r="B49" s="1">
        <v>35953</v>
      </c>
      <c r="C49" s="1">
        <v>57939</v>
      </c>
      <c r="D49" s="1">
        <v>45896</v>
      </c>
      <c r="E49" s="1">
        <v>25288</v>
      </c>
      <c r="G49">
        <f>'care receipt'!$N$5*'care provision'!B49/1000</f>
        <v>2376.1579668285913</v>
      </c>
      <c r="H49">
        <f>'care receipt'!$N$5*'care provision'!C49/1000</f>
        <v>3829.2275036876408</v>
      </c>
      <c r="I49">
        <f>'care receipt'!$N$5*'care provision'!D49/1000</f>
        <v>3033.2975285946936</v>
      </c>
      <c r="J49">
        <f>'care receipt'!$N$5*'care provision'!E49/1000</f>
        <v>1671.3009391472594</v>
      </c>
      <c r="K49">
        <f t="shared" si="14"/>
        <v>10909.983938258185</v>
      </c>
      <c r="L49">
        <f>K49/'care receipt'!BR49</f>
        <v>1.5047674609396364</v>
      </c>
      <c r="N49" s="1">
        <v>13055</v>
      </c>
      <c r="O49" s="1">
        <v>7338</v>
      </c>
      <c r="P49" s="1">
        <v>6580</v>
      </c>
      <c r="Q49" s="1">
        <v>2992</v>
      </c>
      <c r="R49" s="1">
        <v>6164</v>
      </c>
      <c r="S49" s="1">
        <v>17.878029999999999</v>
      </c>
      <c r="U49">
        <f>'care receipt'!$N$5*'care provision'!N49/1000</f>
        <v>862.81373618188366</v>
      </c>
      <c r="V49">
        <f>'care receipt'!$N$5*'care provision'!O49/1000</f>
        <v>484.97335856780245</v>
      </c>
      <c r="W49">
        <f>'care receipt'!$N$5*'care provision'!P49/1000</f>
        <v>434.87662842411294</v>
      </c>
      <c r="X49">
        <f>'care receipt'!$N$5*'care provision'!Q49/1000</f>
        <v>197.74329365424708</v>
      </c>
      <c r="Y49">
        <f>'care receipt'!$N$5*'care provision'!R49/1000</f>
        <v>407.38290845079513</v>
      </c>
      <c r="Z49">
        <f t="shared" si="15"/>
        <v>17.878029999999999</v>
      </c>
      <c r="AB49" s="1">
        <v>24751</v>
      </c>
      <c r="AC49" s="1">
        <v>11742</v>
      </c>
      <c r="AD49" s="1">
        <v>9660</v>
      </c>
      <c r="AE49" s="1">
        <v>4251</v>
      </c>
      <c r="AF49" s="1">
        <v>7827</v>
      </c>
      <c r="AG49" s="1">
        <v>15.0572</v>
      </c>
      <c r="AI49">
        <f>'care receipt'!$N$5*'care provision'!AB49/1000</f>
        <v>1635.810247739395</v>
      </c>
      <c r="AJ49">
        <f>'care receipt'!$N$5*'care provision'!AC49/1000</f>
        <v>776.03668251609929</v>
      </c>
      <c r="AK49">
        <f>'care receipt'!$N$5*'care provision'!AD49/1000</f>
        <v>638.43590130348491</v>
      </c>
      <c r="AL49">
        <f>'care receipt'!$N$5*'care provision'!AE49/1000</f>
        <v>280.95145097734104</v>
      </c>
      <c r="AM49">
        <f>'care receipt'!$N$5*'care provision'!AF49/1000</f>
        <v>517.29169767105338</v>
      </c>
      <c r="AN49">
        <f t="shared" si="16"/>
        <v>15.0572</v>
      </c>
      <c r="AP49" s="1">
        <v>18554</v>
      </c>
      <c r="AQ49" s="1">
        <v>9513</v>
      </c>
      <c r="AR49" s="1">
        <v>8347</v>
      </c>
      <c r="AS49" s="1">
        <v>3535</v>
      </c>
      <c r="AT49" s="1">
        <v>6189</v>
      </c>
      <c r="AU49" s="1">
        <v>15.05681</v>
      </c>
      <c r="AW49">
        <f>'care receipt'!$N$5*'care provision'!AP49/1000</f>
        <v>1226.2463470791779</v>
      </c>
      <c r="AX49">
        <f>'care receipt'!$N$5*'care provision'!AQ49/1000</f>
        <v>628.72057237060574</v>
      </c>
      <c r="AY49">
        <f>'care receipt'!$N$5*'care provision'!AR49/1000</f>
        <v>551.65884763770066</v>
      </c>
      <c r="AZ49">
        <f>'care receipt'!$N$5*'care provision'!AS49/1000</f>
        <v>233.63052910018831</v>
      </c>
      <c r="BA49">
        <f>'care receipt'!$N$5*'care provision'!AT49/1000</f>
        <v>409.03517527611467</v>
      </c>
      <c r="BB49">
        <f t="shared" si="17"/>
        <v>15.05681</v>
      </c>
      <c r="BD49" s="1">
        <v>9606</v>
      </c>
      <c r="BE49" s="1">
        <v>5393</v>
      </c>
      <c r="BF49" s="1">
        <v>4866</v>
      </c>
      <c r="BG49" s="1">
        <v>2098</v>
      </c>
      <c r="BH49" s="1">
        <v>3438</v>
      </c>
      <c r="BI49" s="1">
        <v>15.43153</v>
      </c>
      <c r="BK49">
        <f>'care receipt'!$N$5*'care provision'!BD49/1000</f>
        <v>634.86700496079459</v>
      </c>
      <c r="BL49">
        <f>'care receipt'!$N$5*'care provision'!BE49/1000</f>
        <v>356.42699955793938</v>
      </c>
      <c r="BM49">
        <f>'care receipt'!$N$5*'care provision'!BF49/1000</f>
        <v>321.59721488020261</v>
      </c>
      <c r="BN49">
        <f>'care receipt'!$N$5*'care provision'!BG49/1000</f>
        <v>138.65823198081895</v>
      </c>
      <c r="BO49">
        <f>'care receipt'!$N$5*'care provision'!BH49/1000</f>
        <v>227.21973381794834</v>
      </c>
      <c r="BP49">
        <f t="shared" si="18"/>
        <v>15.43153</v>
      </c>
      <c r="BR49">
        <f t="shared" si="19"/>
        <v>4359.7373359612511</v>
      </c>
      <c r="BS49">
        <f t="shared" si="20"/>
        <v>2246.1576130124467</v>
      </c>
      <c r="BT49">
        <f t="shared" si="21"/>
        <v>1946.5685922455009</v>
      </c>
      <c r="BU49">
        <f t="shared" si="22"/>
        <v>850.98350571259539</v>
      </c>
      <c r="BV49">
        <f t="shared" si="23"/>
        <v>1560.9295152159116</v>
      </c>
      <c r="BW49">
        <f t="shared" si="24"/>
        <v>15.728802526048609</v>
      </c>
      <c r="BY49">
        <f t="shared" si="33"/>
        <v>2216.5991146549468</v>
      </c>
      <c r="BZ49">
        <f t="shared" si="34"/>
        <v>3008.4830793719934</v>
      </c>
      <c r="CA49">
        <f t="shared" si="35"/>
        <v>2383.0884730135899</v>
      </c>
      <c r="CB49">
        <f t="shared" si="36"/>
        <v>1345.7234778407494</v>
      </c>
      <c r="CC49">
        <f t="shared" si="25"/>
        <v>8953.8941448812784</v>
      </c>
      <c r="CD49">
        <f t="shared" si="26"/>
        <v>0.58355416196359555</v>
      </c>
      <c r="CE49">
        <f>CC49/'care receipt'!CC49</f>
        <v>1.3008642544929867</v>
      </c>
      <c r="CG49">
        <f>G49*Z49*365.25/7*'care receipt'!$CL49/10^6</f>
        <v>54.324329897003317</v>
      </c>
      <c r="CH49">
        <f>H49*AN49*365.25/7*'care receipt'!$CL49/10^6</f>
        <v>73.731793093672678</v>
      </c>
      <c r="CI49">
        <f>I49*BB49*365.25/7*'care receipt'!$CL49/10^6</f>
        <v>58.404644992330454</v>
      </c>
      <c r="CJ49">
        <f>J49*BP49*365.25/7*'care receipt'!$CL49/10^6</f>
        <v>32.9809416944316</v>
      </c>
      <c r="CK49">
        <f t="shared" si="27"/>
        <v>219.44170967743804</v>
      </c>
      <c r="CM49" s="1">
        <v>17641</v>
      </c>
      <c r="CN49" s="1">
        <v>25011</v>
      </c>
      <c r="CO49" s="1">
        <v>614</v>
      </c>
      <c r="CP49" s="1">
        <v>6</v>
      </c>
      <c r="CR49">
        <f>'care receipt'!$N$5*'care provision'!CM49/1000</f>
        <v>1165.9055626185068</v>
      </c>
      <c r="CS49">
        <f>'care receipt'!$N$5*'care provision'!CN49/1000</f>
        <v>1652.9938227227183</v>
      </c>
      <c r="CT49">
        <f>'care receipt'!$N$5*'care provision'!CO49/1000</f>
        <v>40.579673229848837</v>
      </c>
      <c r="CU49">
        <f>'care receipt'!$N$5*'care provision'!CP49/1000</f>
        <v>0.39654403807669869</v>
      </c>
      <c r="CW49">
        <f t="shared" si="37"/>
        <v>2065</v>
      </c>
      <c r="CX49">
        <f t="shared" si="38"/>
        <v>0.49066837259755786</v>
      </c>
      <c r="CY49">
        <f t="shared" si="39"/>
        <v>0.43167814425516488</v>
      </c>
      <c r="CZ49">
        <f t="shared" si="40"/>
        <v>1.3378072163151475E-2</v>
      </c>
      <c r="DA49">
        <f t="shared" si="41"/>
        <v>2.372666877570389E-4</v>
      </c>
      <c r="DC49" s="1">
        <v>528.51110000000006</v>
      </c>
      <c r="DD49" s="1">
        <v>612.09849999999994</v>
      </c>
      <c r="DE49" s="1">
        <v>618.48440000000005</v>
      </c>
      <c r="DF49" s="1">
        <v>519.15049999999997</v>
      </c>
      <c r="DH49">
        <f t="shared" si="42"/>
        <v>7.3943283767475121</v>
      </c>
      <c r="DI49">
        <f t="shared" si="43"/>
        <v>12.1415404727741</v>
      </c>
      <c r="DJ49">
        <f t="shared" si="44"/>
        <v>0.30117473819710949</v>
      </c>
      <c r="DK49">
        <f t="shared" si="45"/>
        <v>2.4703924276744458E-3</v>
      </c>
      <c r="DL49">
        <f>SUM(DH49:DK49)/'care receipt'!DS49</f>
        <v>0.13718545954313391</v>
      </c>
      <c r="DM49">
        <f t="shared" si="28"/>
        <v>19.839513980146396</v>
      </c>
      <c r="DO49" s="1">
        <v>0.3024076</v>
      </c>
      <c r="DP49" s="1">
        <v>0.26256309999999999</v>
      </c>
      <c r="DQ49" s="1">
        <v>0.51338700000000004</v>
      </c>
      <c r="DR49" s="1">
        <v>0.31494129999999998</v>
      </c>
      <c r="DS49" s="1">
        <v>4.9110300000000003E-2</v>
      </c>
      <c r="DT49" s="1">
        <v>1.2537100000000001E-2</v>
      </c>
      <c r="DU49" s="1">
        <v>0.30148609999999998</v>
      </c>
      <c r="DV49" s="1">
        <v>0.2486449</v>
      </c>
      <c r="DW49" s="1">
        <v>0.25368469999999999</v>
      </c>
      <c r="DX49" s="1">
        <v>0.26848250000000001</v>
      </c>
      <c r="DY49" s="1">
        <v>0.3223956</v>
      </c>
      <c r="EA49">
        <f t="shared" si="29"/>
        <v>0.3024076</v>
      </c>
      <c r="EB49">
        <f t="shared" si="30"/>
        <v>0.51338700000000004</v>
      </c>
      <c r="EC49">
        <f t="shared" si="31"/>
        <v>0.31494129999999998</v>
      </c>
      <c r="ED49">
        <f t="shared" si="46"/>
        <v>3.6117730298943586E-2</v>
      </c>
      <c r="EE49">
        <f t="shared" si="32"/>
        <v>9.8522500000000013E-2</v>
      </c>
      <c r="EG49" s="1">
        <v>0.3024076</v>
      </c>
      <c r="EH49" s="1">
        <v>0.3365687</v>
      </c>
      <c r="EI49" s="1">
        <v>0.41486450000000002</v>
      </c>
      <c r="EJ49" s="1">
        <v>0.2863831</v>
      </c>
      <c r="EK49" s="1">
        <v>0.2059974</v>
      </c>
      <c r="EL49" s="1">
        <v>4896.2</v>
      </c>
      <c r="EM49" s="1">
        <v>5125.1880000000001</v>
      </c>
      <c r="EN49" s="1">
        <v>5350.4369999999999</v>
      </c>
      <c r="EO49" s="1">
        <v>4476.7619999999997</v>
      </c>
      <c r="EP49" s="1">
        <v>4403.2550000000001</v>
      </c>
    </row>
    <row r="50" spans="1:146" x14ac:dyDescent="0.25">
      <c r="A50">
        <v>2066</v>
      </c>
      <c r="B50" s="1">
        <v>36012</v>
      </c>
      <c r="C50" s="1">
        <v>57994</v>
      </c>
      <c r="D50" s="1">
        <v>45868</v>
      </c>
      <c r="E50" s="1">
        <v>25524</v>
      </c>
      <c r="G50">
        <f>'care receipt'!$N$5*'care provision'!B50/1000</f>
        <v>2380.0573165363453</v>
      </c>
      <c r="H50">
        <f>'care receipt'!$N$5*'care provision'!C50/1000</f>
        <v>3832.8624907033441</v>
      </c>
      <c r="I50">
        <f>'care receipt'!$N$5*'care provision'!D50/1000</f>
        <v>3031.4469897503359</v>
      </c>
      <c r="J50">
        <f>'care receipt'!$N$5*'care provision'!E50/1000</f>
        <v>1686.8983379782762</v>
      </c>
      <c r="K50">
        <f t="shared" si="14"/>
        <v>10931.265134968302</v>
      </c>
      <c r="L50">
        <f>K50/'care receipt'!BR50</f>
        <v>1.4970854453294713</v>
      </c>
      <c r="N50" s="1">
        <v>12897</v>
      </c>
      <c r="O50" s="1">
        <v>7247</v>
      </c>
      <c r="P50" s="1">
        <v>6751</v>
      </c>
      <c r="Q50" s="1">
        <v>3117</v>
      </c>
      <c r="R50" s="1">
        <v>6177</v>
      </c>
      <c r="S50" s="1">
        <v>18.08006</v>
      </c>
      <c r="U50">
        <f>'care receipt'!$N$5*'care provision'!N50/1000</f>
        <v>852.37140984586381</v>
      </c>
      <c r="V50">
        <f>'care receipt'!$N$5*'care provision'!O50/1000</f>
        <v>478.95910732363922</v>
      </c>
      <c r="W50">
        <f>'care receipt'!$N$5*'care provision'!P50/1000</f>
        <v>446.17813350929879</v>
      </c>
      <c r="X50">
        <f>'care receipt'!$N$5*'care provision'!Q50/1000</f>
        <v>206.00462778084494</v>
      </c>
      <c r="Y50">
        <f>'care receipt'!$N$5*'care provision'!R50/1000</f>
        <v>408.2420871999613</v>
      </c>
      <c r="Z50">
        <f t="shared" si="15"/>
        <v>18.08006</v>
      </c>
      <c r="AB50" s="1">
        <v>24849</v>
      </c>
      <c r="AC50" s="1">
        <v>11695</v>
      </c>
      <c r="AD50" s="1">
        <v>9801</v>
      </c>
      <c r="AE50" s="1">
        <v>4011</v>
      </c>
      <c r="AF50" s="1">
        <v>7929</v>
      </c>
      <c r="AG50" s="1">
        <v>15.06246</v>
      </c>
      <c r="AI50">
        <f>'care receipt'!$N$5*'care provision'!AB50/1000</f>
        <v>1642.2871336946475</v>
      </c>
      <c r="AJ50">
        <f>'care receipt'!$N$5*'care provision'!AC50/1000</f>
        <v>772.93042088449852</v>
      </c>
      <c r="AK50">
        <f>'care receipt'!$N$5*'care provision'!AD50/1000</f>
        <v>647.75468619828735</v>
      </c>
      <c r="AL50">
        <f>'care receipt'!$N$5*'care provision'!AE50/1000</f>
        <v>265.08968945427307</v>
      </c>
      <c r="AM50">
        <f>'care receipt'!$N$5*'care provision'!AF50/1000</f>
        <v>524.03294631835729</v>
      </c>
      <c r="AN50">
        <f t="shared" si="16"/>
        <v>15.06246</v>
      </c>
      <c r="AP50" s="1">
        <v>18370</v>
      </c>
      <c r="AQ50" s="1">
        <v>9647</v>
      </c>
      <c r="AR50" s="1">
        <v>8158</v>
      </c>
      <c r="AS50" s="1">
        <v>3599</v>
      </c>
      <c r="AT50" s="1">
        <v>6308</v>
      </c>
      <c r="AU50" s="1">
        <v>15.29579</v>
      </c>
      <c r="AW50">
        <f>'care receipt'!$N$5*'care provision'!AP50/1000</f>
        <v>1214.0856632448258</v>
      </c>
      <c r="AX50">
        <f>'care receipt'!$N$5*'care provision'!AQ50/1000</f>
        <v>637.57672255431874</v>
      </c>
      <c r="AY50">
        <f>'care receipt'!$N$5*'care provision'!AR50/1000</f>
        <v>539.16771043828464</v>
      </c>
      <c r="AZ50">
        <f>'care receipt'!$N$5*'care provision'!AS50/1000</f>
        <v>237.86033217300644</v>
      </c>
      <c r="BA50">
        <f>'care receipt'!$N$5*'care provision'!AT50/1000</f>
        <v>416.89996536463588</v>
      </c>
      <c r="BB50">
        <f t="shared" si="17"/>
        <v>15.29579</v>
      </c>
      <c r="BD50" s="1">
        <v>9720</v>
      </c>
      <c r="BE50" s="1">
        <v>5538</v>
      </c>
      <c r="BF50" s="1">
        <v>4756</v>
      </c>
      <c r="BG50" s="1">
        <v>2046</v>
      </c>
      <c r="BH50" s="1">
        <v>3596</v>
      </c>
      <c r="BI50" s="1">
        <v>15.527839999999999</v>
      </c>
      <c r="BK50">
        <f>'care receipt'!$N$5*'care provision'!BD50/1000</f>
        <v>642.40134168425186</v>
      </c>
      <c r="BL50">
        <f>'care receipt'!$N$5*'care provision'!BE50/1000</f>
        <v>366.01014714479288</v>
      </c>
      <c r="BM50">
        <f>'care receipt'!$N$5*'care provision'!BF50/1000</f>
        <v>314.32724084879652</v>
      </c>
      <c r="BN50">
        <f>'care receipt'!$N$5*'care provision'!BG50/1000</f>
        <v>135.22151698415425</v>
      </c>
      <c r="BO50">
        <f>'care receipt'!$N$5*'care provision'!BH50/1000</f>
        <v>237.66206015396807</v>
      </c>
      <c r="BP50">
        <f t="shared" si="18"/>
        <v>15.527839999999999</v>
      </c>
      <c r="BR50">
        <f t="shared" si="19"/>
        <v>4351.1455484695889</v>
      </c>
      <c r="BS50">
        <f t="shared" si="20"/>
        <v>2255.4763979072495</v>
      </c>
      <c r="BT50">
        <f t="shared" si="21"/>
        <v>1947.4277709946673</v>
      </c>
      <c r="BU50">
        <f t="shared" si="22"/>
        <v>844.17616639227867</v>
      </c>
      <c r="BV50">
        <f t="shared" si="23"/>
        <v>1586.8370590369225</v>
      </c>
      <c r="BW50">
        <f t="shared" si="24"/>
        <v>15.856003759658519</v>
      </c>
      <c r="BY50">
        <f t="shared" si="33"/>
        <v>2245.3263230447837</v>
      </c>
      <c r="BZ50">
        <f t="shared" si="34"/>
        <v>3012.390919552221</v>
      </c>
      <c r="CA50">
        <f t="shared" si="35"/>
        <v>2419.4356479116841</v>
      </c>
      <c r="CB50">
        <f t="shared" si="36"/>
        <v>1366.7596293050565</v>
      </c>
      <c r="CC50">
        <f t="shared" si="25"/>
        <v>9043.9125198137444</v>
      </c>
      <c r="CD50">
        <f t="shared" si="26"/>
        <v>0.5813542790333498</v>
      </c>
      <c r="CE50">
        <f>CC50/'care receipt'!CC50</f>
        <v>1.3081202953305333</v>
      </c>
      <c r="CG50">
        <f>G50*Z50*365.25/7*'care receipt'!$CL50/10^6</f>
        <v>56.018076781809754</v>
      </c>
      <c r="CH50">
        <f>H50*AN50*365.25/7*'care receipt'!$CL50/10^6</f>
        <v>75.155376791499478</v>
      </c>
      <c r="CI50">
        <f>I50*BB50*365.25/7*'care receipt'!$CL50/10^6</f>
        <v>60.361886155405436</v>
      </c>
      <c r="CJ50">
        <f>J50*BP50*365.25/7*'care receipt'!$CL50/10^6</f>
        <v>34.09893923697674</v>
      </c>
      <c r="CK50">
        <f t="shared" si="27"/>
        <v>225.63427896569144</v>
      </c>
      <c r="CM50" s="1">
        <v>17603</v>
      </c>
      <c r="CN50" s="1">
        <v>25165</v>
      </c>
      <c r="CO50" s="1">
        <v>656</v>
      </c>
      <c r="CP50" s="1">
        <v>8</v>
      </c>
      <c r="CR50">
        <f>'care receipt'!$N$5*'care provision'!CM50/1000</f>
        <v>1163.3941170440212</v>
      </c>
      <c r="CS50">
        <f>'care receipt'!$N$5*'care provision'!CN50/1000</f>
        <v>1663.1717863666872</v>
      </c>
      <c r="CT50">
        <f>'care receipt'!$N$5*'care provision'!CO50/1000</f>
        <v>43.355481496385721</v>
      </c>
      <c r="CU50">
        <f>'care receipt'!$N$5*'care provision'!CP50/1000</f>
        <v>0.52872538410226488</v>
      </c>
      <c r="CW50">
        <f t="shared" si="37"/>
        <v>2066</v>
      </c>
      <c r="CX50">
        <f t="shared" si="38"/>
        <v>0.48880928579362443</v>
      </c>
      <c r="CY50">
        <f t="shared" si="39"/>
        <v>0.43392419905507468</v>
      </c>
      <c r="CZ50">
        <f t="shared" si="40"/>
        <v>1.4301909828202668E-2</v>
      </c>
      <c r="DA50">
        <f t="shared" si="41"/>
        <v>3.1343049678733741E-4</v>
      </c>
      <c r="DC50" s="1">
        <v>523.50120000000004</v>
      </c>
      <c r="DD50" s="1">
        <v>614.69330000000002</v>
      </c>
      <c r="DE50" s="1">
        <v>632.02499999999998</v>
      </c>
      <c r="DF50" s="1">
        <v>734.24919999999997</v>
      </c>
      <c r="DH50">
        <f t="shared" si="42"/>
        <v>7.3084585961458268</v>
      </c>
      <c r="DI50">
        <f t="shared" si="43"/>
        <v>12.268086645943608</v>
      </c>
      <c r="DJ50">
        <f t="shared" si="44"/>
        <v>0.32882097831303825</v>
      </c>
      <c r="DK50">
        <f t="shared" si="45"/>
        <v>4.6585942835613674E-3</v>
      </c>
      <c r="DL50">
        <f>SUM(DH50:DK50)/'care receipt'!DS50</f>
        <v>0.13452015321294888</v>
      </c>
      <c r="DM50">
        <f t="shared" si="28"/>
        <v>19.910024814686036</v>
      </c>
      <c r="DO50" s="1">
        <v>0.3032339</v>
      </c>
      <c r="DP50" s="1">
        <v>0.26681549999999998</v>
      </c>
      <c r="DQ50" s="1">
        <v>0.52253000000000005</v>
      </c>
      <c r="DR50" s="1">
        <v>0.32004589999999999</v>
      </c>
      <c r="DS50" s="1">
        <v>4.9417900000000001E-2</v>
      </c>
      <c r="DT50" s="1">
        <v>1.21578E-2</v>
      </c>
      <c r="DU50" s="1">
        <v>0.30236689999999999</v>
      </c>
      <c r="DV50" s="1">
        <v>0.24827389999999999</v>
      </c>
      <c r="DW50" s="1">
        <v>0.26209650000000001</v>
      </c>
      <c r="DX50" s="1">
        <v>0.28814699999999999</v>
      </c>
      <c r="DY50" s="1">
        <v>0.32717679999999999</v>
      </c>
      <c r="EA50">
        <f t="shared" si="29"/>
        <v>0.3032339</v>
      </c>
      <c r="EB50">
        <f t="shared" si="30"/>
        <v>0.52253000000000005</v>
      </c>
      <c r="EC50">
        <f t="shared" si="31"/>
        <v>0.32004589999999999</v>
      </c>
      <c r="ED50">
        <f t="shared" si="46"/>
        <v>3.6096704454280593E-2</v>
      </c>
      <c r="EE50">
        <f t="shared" si="32"/>
        <v>0.10346050000000007</v>
      </c>
      <c r="EG50" s="1">
        <v>0.3032339</v>
      </c>
      <c r="EH50" s="1">
        <v>0.3412461</v>
      </c>
      <c r="EI50" s="1">
        <v>0.41906949999999998</v>
      </c>
      <c r="EJ50" s="1">
        <v>0.29368519999999998</v>
      </c>
      <c r="EK50" s="1">
        <v>0.1783518</v>
      </c>
      <c r="EL50" s="1">
        <v>4959.8789999999999</v>
      </c>
      <c r="EM50" s="1">
        <v>5242.1019999999999</v>
      </c>
      <c r="EN50" s="1">
        <v>5448.4660000000003</v>
      </c>
      <c r="EO50" s="1">
        <v>4520.7950000000001</v>
      </c>
      <c r="EP50" s="1">
        <v>4470.4030000000002</v>
      </c>
    </row>
    <row r="51" spans="1:146" x14ac:dyDescent="0.25">
      <c r="A51">
        <v>2067</v>
      </c>
      <c r="B51" s="1">
        <v>36297</v>
      </c>
      <c r="C51" s="1">
        <v>58224</v>
      </c>
      <c r="D51" s="1">
        <v>45959</v>
      </c>
      <c r="E51" s="1">
        <v>26139</v>
      </c>
      <c r="G51">
        <f>'care receipt'!$N$5*'care provision'!B51/1000</f>
        <v>2398.8931583449889</v>
      </c>
      <c r="H51">
        <f>'care receipt'!$N$5*'care provision'!C51/1000</f>
        <v>3848.063345496284</v>
      </c>
      <c r="I51">
        <f>'care receipt'!$N$5*'care provision'!D51/1000</f>
        <v>3037.4612409944989</v>
      </c>
      <c r="J51">
        <f>'care receipt'!$N$5*'care provision'!E51/1000</f>
        <v>1727.5441018811377</v>
      </c>
      <c r="K51">
        <f t="shared" si="14"/>
        <v>11011.961846716909</v>
      </c>
      <c r="L51">
        <f>K51/'care receipt'!BR51</f>
        <v>1.4920525472145856</v>
      </c>
      <c r="N51" s="1">
        <v>13232</v>
      </c>
      <c r="O51" s="1">
        <v>7399</v>
      </c>
      <c r="P51" s="1">
        <v>6721</v>
      </c>
      <c r="Q51" s="1">
        <v>3031</v>
      </c>
      <c r="R51" s="1">
        <v>6122</v>
      </c>
      <c r="S51" s="1">
        <v>17.85746</v>
      </c>
      <c r="U51">
        <f>'care receipt'!$N$5*'care provision'!N51/1000</f>
        <v>874.51178530514608</v>
      </c>
      <c r="V51">
        <f>'care receipt'!$N$5*'care provision'!O51/1000</f>
        <v>489.00488962158221</v>
      </c>
      <c r="W51">
        <f>'care receipt'!$N$5*'care provision'!P51/1000</f>
        <v>444.19541331891531</v>
      </c>
      <c r="X51">
        <f>'care receipt'!$N$5*'care provision'!Q51/1000</f>
        <v>200.32082990174564</v>
      </c>
      <c r="Y51">
        <f>'care receipt'!$N$5*'care provision'!R51/1000</f>
        <v>404.60710018425823</v>
      </c>
      <c r="Z51">
        <f t="shared" si="15"/>
        <v>17.85746</v>
      </c>
      <c r="AB51" s="1">
        <v>24855</v>
      </c>
      <c r="AC51" s="1">
        <v>11729</v>
      </c>
      <c r="AD51" s="1">
        <v>9837</v>
      </c>
      <c r="AE51" s="1">
        <v>4217</v>
      </c>
      <c r="AF51" s="1">
        <v>7907</v>
      </c>
      <c r="AG51" s="1">
        <v>15.10755</v>
      </c>
      <c r="AI51">
        <f>'care receipt'!$N$5*'care provision'!AB51/1000</f>
        <v>1642.6836777327242</v>
      </c>
      <c r="AJ51">
        <f>'care receipt'!$N$5*'care provision'!AC51/1000</f>
        <v>775.17750376693311</v>
      </c>
      <c r="AK51">
        <f>'care receipt'!$N$5*'care provision'!AD51/1000</f>
        <v>650.13395042674745</v>
      </c>
      <c r="AL51">
        <f>'care receipt'!$N$5*'care provision'!AE51/1000</f>
        <v>278.70436809490639</v>
      </c>
      <c r="AM51">
        <f>'care receipt'!$N$5*'care provision'!AF51/1000</f>
        <v>522.57895151207606</v>
      </c>
      <c r="AN51">
        <f t="shared" si="16"/>
        <v>15.10755</v>
      </c>
      <c r="AP51" s="1">
        <v>18766</v>
      </c>
      <c r="AQ51" s="1">
        <v>9602</v>
      </c>
      <c r="AR51" s="1">
        <v>8238</v>
      </c>
      <c r="AS51" s="1">
        <v>3515</v>
      </c>
      <c r="AT51" s="1">
        <v>6071</v>
      </c>
      <c r="AU51" s="1">
        <v>14.77976</v>
      </c>
      <c r="AW51">
        <f>'care receipt'!$N$5*'care provision'!AP51/1000</f>
        <v>1240.2575697578879</v>
      </c>
      <c r="AX51">
        <f>'care receipt'!$N$5*'care provision'!AQ51/1000</f>
        <v>634.60264226874347</v>
      </c>
      <c r="AY51">
        <f>'care receipt'!$N$5*'care provision'!AR51/1000</f>
        <v>544.45496427930732</v>
      </c>
      <c r="AZ51">
        <f>'care receipt'!$N$5*'care provision'!AS51/1000</f>
        <v>232.30871563993264</v>
      </c>
      <c r="BA51">
        <f>'care receipt'!$N$5*'care provision'!AT51/1000</f>
        <v>401.23647586060628</v>
      </c>
      <c r="BB51">
        <f t="shared" si="17"/>
        <v>14.77976</v>
      </c>
      <c r="BD51" s="1">
        <v>9929</v>
      </c>
      <c r="BE51" s="1">
        <v>5599</v>
      </c>
      <c r="BF51" s="1">
        <v>4878</v>
      </c>
      <c r="BG51" s="1">
        <v>2260</v>
      </c>
      <c r="BH51" s="1">
        <v>3609</v>
      </c>
      <c r="BI51" s="1">
        <v>15.413</v>
      </c>
      <c r="BK51">
        <f>'care receipt'!$N$5*'care provision'!BD51/1000</f>
        <v>656.2142923439236</v>
      </c>
      <c r="BL51">
        <f>'care receipt'!$N$5*'care provision'!BE51/1000</f>
        <v>370.04167819857264</v>
      </c>
      <c r="BM51">
        <f>'care receipt'!$N$5*'care provision'!BF51/1000</f>
        <v>322.39030295635604</v>
      </c>
      <c r="BN51">
        <f>'care receipt'!$N$5*'care provision'!BG51/1000</f>
        <v>149.36492100888984</v>
      </c>
      <c r="BO51">
        <f>'care receipt'!$N$5*'care provision'!BH51/1000</f>
        <v>238.52123890313425</v>
      </c>
      <c r="BP51">
        <f t="shared" si="18"/>
        <v>15.413</v>
      </c>
      <c r="BR51">
        <f t="shared" si="19"/>
        <v>4413.6673251396815</v>
      </c>
      <c r="BS51">
        <f t="shared" si="20"/>
        <v>2268.8267138558313</v>
      </c>
      <c r="BT51">
        <f t="shared" si="21"/>
        <v>1961.1746309813263</v>
      </c>
      <c r="BU51">
        <f t="shared" si="22"/>
        <v>860.69883464547456</v>
      </c>
      <c r="BV51">
        <f t="shared" si="23"/>
        <v>1566.943766460075</v>
      </c>
      <c r="BW51">
        <f t="shared" si="24"/>
        <v>15.664105616166223</v>
      </c>
      <c r="BY51">
        <f t="shared" si="33"/>
        <v>2235.2328758204139</v>
      </c>
      <c r="BZ51">
        <f t="shared" si="34"/>
        <v>3033.3913045165618</v>
      </c>
      <c r="CA51">
        <f t="shared" si="35"/>
        <v>2342.4499017465873</v>
      </c>
      <c r="CB51">
        <f t="shared" si="36"/>
        <v>1389.3398932496964</v>
      </c>
      <c r="CC51">
        <f t="shared" si="25"/>
        <v>9000.4139753332602</v>
      </c>
      <c r="CD51">
        <f t="shared" si="26"/>
        <v>0.58537576102346933</v>
      </c>
      <c r="CE51">
        <f>CC51/'care receipt'!CC51</f>
        <v>1.3024583145213851</v>
      </c>
      <c r="CG51">
        <f>G51*Z51*365.25/7*'care receipt'!$CL51/10^6</f>
        <v>56.76923047844447</v>
      </c>
      <c r="CH51">
        <f>H51*AN51*365.25/7*'care receipt'!$CL51/10^6</f>
        <v>77.040424718254457</v>
      </c>
      <c r="CI51">
        <f>I51*BB51*365.25/7*'care receipt'!$CL51/10^6</f>
        <v>59.492270266315458</v>
      </c>
      <c r="CJ51">
        <f>J51*BP51*365.25/7*'care receipt'!$CL51/10^6</f>
        <v>35.285699967096519</v>
      </c>
      <c r="CK51">
        <f t="shared" si="27"/>
        <v>228.58762543011093</v>
      </c>
      <c r="CM51" s="1">
        <v>17731</v>
      </c>
      <c r="CN51" s="1">
        <v>25044</v>
      </c>
      <c r="CO51" s="1">
        <v>608</v>
      </c>
      <c r="CP51" s="1">
        <v>10</v>
      </c>
      <c r="CR51">
        <f>'care receipt'!$N$5*'care provision'!CM51/1000</f>
        <v>1171.8537231896573</v>
      </c>
      <c r="CS51">
        <f>'care receipt'!$N$5*'care provision'!CN51/1000</f>
        <v>1655.1748149321402</v>
      </c>
      <c r="CT51">
        <f>'care receipt'!$N$5*'care provision'!CO51/1000</f>
        <v>40.183129191772132</v>
      </c>
      <c r="CU51">
        <f>'care receipt'!$N$5*'care provision'!CP51/1000</f>
        <v>0.66090673012783108</v>
      </c>
      <c r="CW51">
        <f t="shared" si="37"/>
        <v>2067</v>
      </c>
      <c r="CX51">
        <f t="shared" si="38"/>
        <v>0.48849767198391042</v>
      </c>
      <c r="CY51">
        <f t="shared" si="39"/>
        <v>0.43013190436933219</v>
      </c>
      <c r="CZ51">
        <f t="shared" si="40"/>
        <v>1.3229182532257012E-2</v>
      </c>
      <c r="DA51">
        <f t="shared" si="41"/>
        <v>3.8257010597191933E-4</v>
      </c>
      <c r="DC51" s="1">
        <v>537.84389999999996</v>
      </c>
      <c r="DD51" s="1">
        <v>612.97979999999995</v>
      </c>
      <c r="DE51" s="1">
        <v>601.33889999999997</v>
      </c>
      <c r="DF51" s="1">
        <v>537.71590000000003</v>
      </c>
      <c r="DH51">
        <f t="shared" si="42"/>
        <v>7.5632925205181483</v>
      </c>
      <c r="DI51">
        <f t="shared" si="43"/>
        <v>12.175064724265681</v>
      </c>
      <c r="DJ51">
        <f t="shared" si="44"/>
        <v>0.28996414448085772</v>
      </c>
      <c r="DK51">
        <f t="shared" si="45"/>
        <v>4.2645606864809248E-3</v>
      </c>
      <c r="DL51">
        <f>SUM(DH51:DK51)/'care receipt'!DS51</f>
        <v>0.13327404731546991</v>
      </c>
      <c r="DM51">
        <f t="shared" si="28"/>
        <v>20.032585949951166</v>
      </c>
      <c r="DO51" s="1">
        <v>0.30427199999999999</v>
      </c>
      <c r="DP51" s="1">
        <v>0.2660187</v>
      </c>
      <c r="DQ51" s="1">
        <v>0.51964180000000004</v>
      </c>
      <c r="DR51" s="1">
        <v>0.31969940000000002</v>
      </c>
      <c r="DS51" s="1">
        <v>4.97364E-2</v>
      </c>
      <c r="DT51" s="1">
        <v>1.2181900000000001E-2</v>
      </c>
      <c r="DU51" s="1">
        <v>0.30343439999999999</v>
      </c>
      <c r="DV51" s="1">
        <v>0.25048359999999997</v>
      </c>
      <c r="DW51" s="1">
        <v>0.25796560000000002</v>
      </c>
      <c r="DX51" s="1">
        <v>0.26712560000000002</v>
      </c>
      <c r="DY51" s="1">
        <v>0.32462669999999999</v>
      </c>
      <c r="EA51">
        <f t="shared" si="29"/>
        <v>0.30427199999999999</v>
      </c>
      <c r="EB51">
        <f t="shared" si="30"/>
        <v>0.51964180000000004</v>
      </c>
      <c r="EC51">
        <f t="shared" si="31"/>
        <v>0.31969940000000002</v>
      </c>
      <c r="ED51">
        <f t="shared" si="46"/>
        <v>3.6121083687480925E-2</v>
      </c>
      <c r="EE51">
        <f t="shared" si="32"/>
        <v>9.9421300000000046E-2</v>
      </c>
      <c r="EG51" s="1">
        <v>0.30427199999999999</v>
      </c>
      <c r="EH51" s="1">
        <v>0.3403544</v>
      </c>
      <c r="EI51" s="1">
        <v>0.4202205</v>
      </c>
      <c r="EJ51" s="1">
        <v>0.28996850000000002</v>
      </c>
      <c r="EK51" s="1">
        <v>0.20424400000000001</v>
      </c>
      <c r="EL51" s="1">
        <v>4965.8980000000001</v>
      </c>
      <c r="EM51" s="1">
        <v>5224.95</v>
      </c>
      <c r="EN51" s="1">
        <v>5403.1729999999998</v>
      </c>
      <c r="EO51" s="1">
        <v>4524.4160000000002</v>
      </c>
      <c r="EP51" s="1">
        <v>4444.134</v>
      </c>
    </row>
    <row r="52" spans="1:146" x14ac:dyDescent="0.25">
      <c r="A52">
        <v>2068</v>
      </c>
      <c r="B52" s="1">
        <v>36520</v>
      </c>
      <c r="C52" s="1">
        <v>58280</v>
      </c>
      <c r="D52" s="1">
        <v>46344</v>
      </c>
      <c r="E52" s="1">
        <v>26578</v>
      </c>
      <c r="G52">
        <f>'care receipt'!$N$5*'care provision'!B52/1000</f>
        <v>2413.6313784268391</v>
      </c>
      <c r="H52">
        <f>'care receipt'!$N$5*'care provision'!C52/1000</f>
        <v>3851.7644231849999</v>
      </c>
      <c r="I52">
        <f>'care receipt'!$N$5*'care provision'!D52/1000</f>
        <v>3062.9061501044207</v>
      </c>
      <c r="J52">
        <f>'care receipt'!$N$5*'care provision'!E52/1000</f>
        <v>1756.5579073337497</v>
      </c>
      <c r="K52">
        <f t="shared" si="14"/>
        <v>11084.859859050011</v>
      </c>
      <c r="L52">
        <f>K52/'care receipt'!BR52</f>
        <v>1.4932780142096551</v>
      </c>
      <c r="N52" s="1">
        <v>13054</v>
      </c>
      <c r="O52" s="1">
        <v>7521</v>
      </c>
      <c r="P52" s="1">
        <v>6872</v>
      </c>
      <c r="Q52" s="1">
        <v>3143</v>
      </c>
      <c r="R52" s="1">
        <v>6107</v>
      </c>
      <c r="S52" s="1">
        <v>17.711040000000001</v>
      </c>
      <c r="U52">
        <f>'care receipt'!$N$5*'care provision'!N52/1000</f>
        <v>862.74764550887073</v>
      </c>
      <c r="V52">
        <f>'care receipt'!$N$5*'care provision'!O52/1000</f>
        <v>497.06795172914184</v>
      </c>
      <c r="W52">
        <f>'care receipt'!$N$5*'care provision'!P52/1000</f>
        <v>454.17510494384555</v>
      </c>
      <c r="X52">
        <f>'care receipt'!$N$5*'care provision'!Q52/1000</f>
        <v>207.72298527917732</v>
      </c>
      <c r="Y52">
        <f>'care receipt'!$N$5*'care provision'!R52/1000</f>
        <v>403.61574008906649</v>
      </c>
      <c r="Z52">
        <f t="shared" si="15"/>
        <v>17.711040000000001</v>
      </c>
      <c r="AB52" s="1">
        <v>25049</v>
      </c>
      <c r="AC52" s="1">
        <v>11711</v>
      </c>
      <c r="AD52" s="1">
        <v>9674</v>
      </c>
      <c r="AE52" s="1">
        <v>4162</v>
      </c>
      <c r="AF52" s="1">
        <v>7952</v>
      </c>
      <c r="AG52" s="1">
        <v>15.123279999999999</v>
      </c>
      <c r="AI52">
        <f>'care receipt'!$N$5*'care provision'!AB52/1000</f>
        <v>1655.5052682972043</v>
      </c>
      <c r="AJ52">
        <f>'care receipt'!$N$5*'care provision'!AC52/1000</f>
        <v>773.98787165270301</v>
      </c>
      <c r="AK52">
        <f>'care receipt'!$N$5*'care provision'!AD52/1000</f>
        <v>639.3611707256639</v>
      </c>
      <c r="AL52">
        <f>'care receipt'!$N$5*'care provision'!AE52/1000</f>
        <v>275.06938107920331</v>
      </c>
      <c r="AM52">
        <f>'care receipt'!$N$5*'care provision'!AF52/1000</f>
        <v>525.55303179765133</v>
      </c>
      <c r="AN52">
        <f t="shared" si="16"/>
        <v>15.123279999999999</v>
      </c>
      <c r="AP52" s="1">
        <v>18975</v>
      </c>
      <c r="AQ52" s="1">
        <v>9548</v>
      </c>
      <c r="AR52" s="1">
        <v>8209</v>
      </c>
      <c r="AS52" s="1">
        <v>3623</v>
      </c>
      <c r="AT52" s="1">
        <v>6256</v>
      </c>
      <c r="AU52" s="1">
        <v>15.015560000000001</v>
      </c>
      <c r="AW52">
        <f>'care receipt'!$N$5*'care provision'!AP52/1000</f>
        <v>1254.0705204175597</v>
      </c>
      <c r="AX52">
        <f>'care receipt'!$N$5*'care provision'!AQ52/1000</f>
        <v>631.03374592605314</v>
      </c>
      <c r="AY52">
        <f>'care receipt'!$N$5*'care provision'!AR52/1000</f>
        <v>542.53833476193654</v>
      </c>
      <c r="AZ52">
        <f>'care receipt'!$N$5*'care provision'!AS52/1000</f>
        <v>239.44650832531323</v>
      </c>
      <c r="BA52">
        <f>'care receipt'!$N$5*'care provision'!AT52/1000</f>
        <v>413.46325036797111</v>
      </c>
      <c r="BB52">
        <f t="shared" si="17"/>
        <v>15.015560000000001</v>
      </c>
      <c r="BD52" s="1">
        <v>10168</v>
      </c>
      <c r="BE52" s="1">
        <v>5662</v>
      </c>
      <c r="BF52" s="1">
        <v>4965</v>
      </c>
      <c r="BG52" s="1">
        <v>2187</v>
      </c>
      <c r="BH52" s="1">
        <v>3734</v>
      </c>
      <c r="BI52" s="1">
        <v>15.496320000000001</v>
      </c>
      <c r="BK52">
        <f>'care receipt'!$N$5*'care provision'!BD52/1000</f>
        <v>672.00996319397859</v>
      </c>
      <c r="BL52">
        <f>'care receipt'!$N$5*'care provision'!BE52/1000</f>
        <v>374.20539059837796</v>
      </c>
      <c r="BM52">
        <f>'care receipt'!$N$5*'care provision'!BF52/1000</f>
        <v>328.14019150846821</v>
      </c>
      <c r="BN52">
        <f>'care receipt'!$N$5*'care provision'!BG52/1000</f>
        <v>144.54030187895668</v>
      </c>
      <c r="BO52">
        <f>'care receipt'!$N$5*'care provision'!BH52/1000</f>
        <v>246.78257302973216</v>
      </c>
      <c r="BP52">
        <f t="shared" si="18"/>
        <v>15.496320000000001</v>
      </c>
      <c r="BR52">
        <f t="shared" si="19"/>
        <v>4444.333397417613</v>
      </c>
      <c r="BS52">
        <f t="shared" si="20"/>
        <v>2276.2949599062758</v>
      </c>
      <c r="BT52">
        <f t="shared" si="21"/>
        <v>1964.2148019399142</v>
      </c>
      <c r="BU52">
        <f t="shared" si="22"/>
        <v>866.7791765626506</v>
      </c>
      <c r="BV52">
        <f t="shared" si="23"/>
        <v>1589.414595284421</v>
      </c>
      <c r="BW52">
        <f t="shared" si="24"/>
        <v>15.716091179451711</v>
      </c>
      <c r="BY52">
        <f t="shared" si="33"/>
        <v>2230.5254956858921</v>
      </c>
      <c r="BZ52">
        <f t="shared" si="34"/>
        <v>3039.47023700104</v>
      </c>
      <c r="CA52">
        <f t="shared" si="35"/>
        <v>2399.7577791112035</v>
      </c>
      <c r="CB52">
        <f t="shared" si="36"/>
        <v>1420.3102854310289</v>
      </c>
      <c r="CC52">
        <f t="shared" si="25"/>
        <v>9090.0637972291643</v>
      </c>
      <c r="CD52">
        <f t="shared" si="26"/>
        <v>0.57975343740638352</v>
      </c>
      <c r="CE52">
        <f>CC52/'care receipt'!CC52</f>
        <v>1.3052794976693247</v>
      </c>
      <c r="CG52">
        <f>G52*Z52*365.25/7*'care receipt'!$CL52/10^6</f>
        <v>57.668536061123241</v>
      </c>
      <c r="CH52">
        <f>H52*AN52*365.25/7*'care receipt'!$CL52/10^6</f>
        <v>78.583185580358361</v>
      </c>
      <c r="CI52">
        <f>I52*BB52*365.25/7*'care receipt'!$CL52/10^6</f>
        <v>62.043907720534712</v>
      </c>
      <c r="CJ52">
        <f>J52*BP52*365.25/7*'care receipt'!$CL52/10^6</f>
        <v>36.721039536101266</v>
      </c>
      <c r="CK52">
        <f t="shared" si="27"/>
        <v>235.01666889811759</v>
      </c>
      <c r="CM52" s="1">
        <v>17821</v>
      </c>
      <c r="CN52" s="1">
        <v>25207</v>
      </c>
      <c r="CO52" s="1">
        <v>664</v>
      </c>
      <c r="CP52" s="1">
        <v>8</v>
      </c>
      <c r="CR52">
        <f>'care receipt'!$N$5*'care provision'!CM52/1000</f>
        <v>1177.8018837608079</v>
      </c>
      <c r="CS52">
        <f>'care receipt'!$N$5*'care provision'!CN52/1000</f>
        <v>1665.9475946332238</v>
      </c>
      <c r="CT52">
        <f>'care receipt'!$N$5*'care provision'!CO52/1000</f>
        <v>43.884206880487987</v>
      </c>
      <c r="CU52">
        <f>'care receipt'!$N$5*'care provision'!CP52/1000</f>
        <v>0.52872538410226488</v>
      </c>
      <c r="CW52">
        <f t="shared" si="37"/>
        <v>2068</v>
      </c>
      <c r="CX52">
        <f t="shared" si="38"/>
        <v>0.48797918948521363</v>
      </c>
      <c r="CY52">
        <f t="shared" si="39"/>
        <v>0.43251544269045983</v>
      </c>
      <c r="CZ52">
        <f t="shared" si="40"/>
        <v>1.4327636803038149E-2</v>
      </c>
      <c r="DA52">
        <f t="shared" si="41"/>
        <v>3.0100082775227628E-4</v>
      </c>
      <c r="DC52" s="1">
        <v>535.83000000000004</v>
      </c>
      <c r="DD52" s="1">
        <v>615.86919999999998</v>
      </c>
      <c r="DE52" s="1">
        <v>596.50879999999995</v>
      </c>
      <c r="DF52" s="1">
        <v>591.42139999999995</v>
      </c>
      <c r="DH52">
        <f t="shared" si="42"/>
        <v>7.5732190005066453</v>
      </c>
      <c r="DI52">
        <f t="shared" si="43"/>
        <v>12.312069748184253</v>
      </c>
      <c r="DJ52">
        <f t="shared" si="44"/>
        <v>0.3141277870227796</v>
      </c>
      <c r="DK52">
        <f t="shared" si="45"/>
        <v>3.7523940825755909E-3</v>
      </c>
      <c r="DL52">
        <f>SUM(DH52:DK52)/'care receipt'!DS52</f>
        <v>0.13147326899282064</v>
      </c>
      <c r="DM52">
        <f t="shared" si="28"/>
        <v>20.203168929796252</v>
      </c>
      <c r="DO52" s="1">
        <v>0.30646060000000003</v>
      </c>
      <c r="DP52" s="1">
        <v>0.26949810000000002</v>
      </c>
      <c r="DQ52" s="1">
        <v>0.52471049999999997</v>
      </c>
      <c r="DR52" s="1">
        <v>0.32509379999999999</v>
      </c>
      <c r="DS52" s="1">
        <v>5.0270799999999997E-2</v>
      </c>
      <c r="DT52" s="1">
        <v>1.1925E-2</v>
      </c>
      <c r="DU52" s="1">
        <v>0.30571989999999999</v>
      </c>
      <c r="DV52" s="1">
        <v>0.25657540000000001</v>
      </c>
      <c r="DW52" s="1">
        <v>0.26302880000000001</v>
      </c>
      <c r="DX52" s="1">
        <v>0.27408199999999999</v>
      </c>
      <c r="DY52" s="1">
        <v>0.3190402</v>
      </c>
      <c r="EA52">
        <f t="shared" si="29"/>
        <v>0.30646060000000003</v>
      </c>
      <c r="EB52">
        <f t="shared" si="30"/>
        <v>0.52471049999999997</v>
      </c>
      <c r="EC52">
        <f t="shared" si="31"/>
        <v>0.32509379999999999</v>
      </c>
      <c r="ED52">
        <f t="shared" si="46"/>
        <v>3.6294843877019284E-2</v>
      </c>
      <c r="EE52">
        <f t="shared" si="32"/>
        <v>0.10588489999999995</v>
      </c>
      <c r="EG52" s="1">
        <v>0.30646060000000003</v>
      </c>
      <c r="EH52" s="1">
        <v>0.34530889999999997</v>
      </c>
      <c r="EI52" s="1">
        <v>0.41882560000000002</v>
      </c>
      <c r="EJ52" s="1">
        <v>0.29856909999999998</v>
      </c>
      <c r="EK52" s="1">
        <v>0.2370012</v>
      </c>
      <c r="EL52" s="1">
        <v>5046.0789999999997</v>
      </c>
      <c r="EM52" s="1">
        <v>5334.085</v>
      </c>
      <c r="EN52" s="1">
        <v>5465.0330000000004</v>
      </c>
      <c r="EO52" s="1">
        <v>4583.973</v>
      </c>
      <c r="EP52" s="1">
        <v>4522.991</v>
      </c>
    </row>
    <row r="53" spans="1:146" x14ac:dyDescent="0.25">
      <c r="A53">
        <v>2069</v>
      </c>
      <c r="B53" s="1">
        <v>36372</v>
      </c>
      <c r="C53" s="1">
        <v>57818</v>
      </c>
      <c r="D53" s="1">
        <v>46571</v>
      </c>
      <c r="E53" s="1">
        <v>27086</v>
      </c>
      <c r="G53">
        <f>'care receipt'!$N$5*'care provision'!B53/1000</f>
        <v>2403.8499588209474</v>
      </c>
      <c r="H53">
        <f>'care receipt'!$N$5*'care provision'!C53/1000</f>
        <v>3821.2305322530942</v>
      </c>
      <c r="I53">
        <f>'care receipt'!$N$5*'care provision'!D53/1000</f>
        <v>3077.9087328783221</v>
      </c>
      <c r="J53">
        <f>'care receipt'!$N$5*'care provision'!E53/1000</f>
        <v>1790.1319692242434</v>
      </c>
      <c r="K53">
        <f t="shared" si="14"/>
        <v>11093.121193176607</v>
      </c>
      <c r="L53">
        <f>K53/'care receipt'!BR53</f>
        <v>1.4809811620417346</v>
      </c>
      <c r="N53" s="1">
        <v>13243</v>
      </c>
      <c r="O53" s="1">
        <v>7403</v>
      </c>
      <c r="P53" s="1">
        <v>6778</v>
      </c>
      <c r="Q53" s="1">
        <v>3108</v>
      </c>
      <c r="R53" s="1">
        <v>6042</v>
      </c>
      <c r="S53" s="1">
        <v>17.560089999999999</v>
      </c>
      <c r="U53">
        <f>'care receipt'!$N$5*'care provision'!N53/1000</f>
        <v>875.23878270828675</v>
      </c>
      <c r="V53">
        <f>'care receipt'!$N$5*'care provision'!O53/1000</f>
        <v>489.26925231363339</v>
      </c>
      <c r="W53">
        <f>'care receipt'!$N$5*'care provision'!P53/1000</f>
        <v>447.96258168064395</v>
      </c>
      <c r="X53">
        <f>'care receipt'!$N$5*'care provision'!Q53/1000</f>
        <v>205.40981172372992</v>
      </c>
      <c r="Y53">
        <f>'care receipt'!$N$5*'care provision'!R53/1000</f>
        <v>399.31984634323555</v>
      </c>
      <c r="Z53">
        <f t="shared" si="15"/>
        <v>17.560089999999999</v>
      </c>
      <c r="AB53" s="1">
        <v>25016</v>
      </c>
      <c r="AC53" s="1">
        <v>11492</v>
      </c>
      <c r="AD53" s="1">
        <v>9675</v>
      </c>
      <c r="AE53" s="1">
        <v>4179</v>
      </c>
      <c r="AF53" s="1">
        <v>7737</v>
      </c>
      <c r="AG53" s="1">
        <v>14.96068</v>
      </c>
      <c r="AI53">
        <f>'care receipt'!$N$5*'care provision'!AB53/1000</f>
        <v>1653.3242760877824</v>
      </c>
      <c r="AJ53">
        <f>'care receipt'!$N$5*'care provision'!AC53/1000</f>
        <v>759.51401426290363</v>
      </c>
      <c r="AK53">
        <f>'care receipt'!$N$5*'care provision'!AD53/1000</f>
        <v>639.42726139867671</v>
      </c>
      <c r="AL53">
        <f>'care receipt'!$N$5*'care provision'!AE53/1000</f>
        <v>276.19292252042061</v>
      </c>
      <c r="AM53">
        <f>'care receipt'!$N$5*'care provision'!AF53/1000</f>
        <v>511.3435370999029</v>
      </c>
      <c r="AN53">
        <f t="shared" si="16"/>
        <v>14.96068</v>
      </c>
      <c r="AP53" s="1">
        <v>19046</v>
      </c>
      <c r="AQ53" s="1">
        <v>9566</v>
      </c>
      <c r="AR53" s="1">
        <v>8315</v>
      </c>
      <c r="AS53" s="1">
        <v>3638</v>
      </c>
      <c r="AT53" s="1">
        <v>6235</v>
      </c>
      <c r="AU53" s="1">
        <v>15.105779999999999</v>
      </c>
      <c r="AW53">
        <f>'care receipt'!$N$5*'care provision'!AP53/1000</f>
        <v>1258.7629582014672</v>
      </c>
      <c r="AX53">
        <f>'care receipt'!$N$5*'care provision'!AQ53/1000</f>
        <v>632.22337804028325</v>
      </c>
      <c r="AY53">
        <f>'care receipt'!$N$5*'care provision'!AR53/1000</f>
        <v>549.54394610129157</v>
      </c>
      <c r="AZ53">
        <f>'care receipt'!$N$5*'care provision'!AS53/1000</f>
        <v>240.43786842050497</v>
      </c>
      <c r="BA53">
        <f>'care receipt'!$N$5*'care provision'!AT53/1000</f>
        <v>412.07534623470275</v>
      </c>
      <c r="BB53">
        <f t="shared" si="17"/>
        <v>15.105779999999999</v>
      </c>
      <c r="BD53" s="1">
        <v>10308</v>
      </c>
      <c r="BE53" s="1">
        <v>5742</v>
      </c>
      <c r="BF53" s="1">
        <v>5005</v>
      </c>
      <c r="BG53" s="1">
        <v>2214</v>
      </c>
      <c r="BH53" s="1">
        <v>3960</v>
      </c>
      <c r="BI53" s="1">
        <v>15.82465</v>
      </c>
      <c r="BK53">
        <f>'care receipt'!$N$5*'care provision'!BD53/1000</f>
        <v>681.26265741576833</v>
      </c>
      <c r="BL53">
        <f>'care receipt'!$N$5*'care provision'!BE53/1000</f>
        <v>379.49264443940064</v>
      </c>
      <c r="BM53">
        <f>'care receipt'!$N$5*'care provision'!BF53/1000</f>
        <v>330.78381842897949</v>
      </c>
      <c r="BN53">
        <f>'care receipt'!$N$5*'care provision'!BG53/1000</f>
        <v>146.32475005030182</v>
      </c>
      <c r="BO53">
        <f>'care receipt'!$N$5*'care provision'!BH53/1000</f>
        <v>261.71906513062112</v>
      </c>
      <c r="BP53">
        <f t="shared" si="18"/>
        <v>15.82465</v>
      </c>
      <c r="BR53">
        <f t="shared" si="19"/>
        <v>4468.5886744133049</v>
      </c>
      <c r="BS53">
        <f t="shared" si="20"/>
        <v>2260.4992890562207</v>
      </c>
      <c r="BT53">
        <f t="shared" si="21"/>
        <v>1967.7176076095918</v>
      </c>
      <c r="BU53">
        <f t="shared" si="22"/>
        <v>868.36535271495734</v>
      </c>
      <c r="BV53">
        <f t="shared" si="23"/>
        <v>1584.4577948084625</v>
      </c>
      <c r="BW53">
        <f t="shared" si="24"/>
        <v>15.703646416081314</v>
      </c>
      <c r="BY53">
        <f t="shared" si="33"/>
        <v>2202.5525497062822</v>
      </c>
      <c r="BZ53">
        <f t="shared" si="34"/>
        <v>2982.9553827903883</v>
      </c>
      <c r="CA53">
        <f t="shared" si="35"/>
        <v>2426.0015711939081</v>
      </c>
      <c r="CB53">
        <f t="shared" si="36"/>
        <v>1478.1256263347159</v>
      </c>
      <c r="CC53">
        <f t="shared" si="25"/>
        <v>9089.6351300252936</v>
      </c>
      <c r="CD53">
        <f t="shared" si="26"/>
        <v>0.57048581800249232</v>
      </c>
      <c r="CE53">
        <f>CC53/'care receipt'!CC53</f>
        <v>1.2814975361205534</v>
      </c>
      <c r="CG53">
        <f>G53*Z53*365.25/7*'care receipt'!$CL53/10^6</f>
        <v>57.969495142898644</v>
      </c>
      <c r="CH53">
        <f>H53*AN53*365.25/7*'care receipt'!$CL53/10^6</f>
        <v>78.509099634063347</v>
      </c>
      <c r="CI53">
        <f>I53*BB53*365.25/7*'care receipt'!$CL53/10^6</f>
        <v>63.850502144316053</v>
      </c>
      <c r="CJ53">
        <f>J53*BP53*365.25/7*'care receipt'!$CL53/10^6</f>
        <v>38.903133697232732</v>
      </c>
      <c r="CK53">
        <f t="shared" si="27"/>
        <v>239.23223061851078</v>
      </c>
      <c r="CM53" s="1">
        <v>17758</v>
      </c>
      <c r="CN53" s="1">
        <v>24872</v>
      </c>
      <c r="CO53" s="1">
        <v>641</v>
      </c>
      <c r="CP53" s="1">
        <v>4</v>
      </c>
      <c r="CR53">
        <f>'care receipt'!$N$5*'care provision'!CM53/1000</f>
        <v>1173.6381713610026</v>
      </c>
      <c r="CS53">
        <f>'care receipt'!$N$5*'care provision'!CN53/1000</f>
        <v>1643.8072191739416</v>
      </c>
      <c r="CT53">
        <f>'care receipt'!$N$5*'care provision'!CO53/1000</f>
        <v>42.364121401193977</v>
      </c>
      <c r="CU53">
        <f>'care receipt'!$N$5*'care provision'!CP53/1000</f>
        <v>0.26436269205113244</v>
      </c>
      <c r="CW53">
        <f t="shared" si="37"/>
        <v>2069</v>
      </c>
      <c r="CX53">
        <f t="shared" si="38"/>
        <v>0.48823270647751021</v>
      </c>
      <c r="CY53">
        <f t="shared" si="39"/>
        <v>0.43017745338821817</v>
      </c>
      <c r="CZ53">
        <f t="shared" si="40"/>
        <v>1.3763930342917268E-2</v>
      </c>
      <c r="DA53">
        <f t="shared" si="41"/>
        <v>1.4767776711216126E-4</v>
      </c>
      <c r="DC53" s="1">
        <v>532.82090000000005</v>
      </c>
      <c r="DD53" s="1">
        <v>613.93499999999995</v>
      </c>
      <c r="DE53" s="1">
        <v>587.61749999999995</v>
      </c>
      <c r="DF53" s="1">
        <v>537.20709999999997</v>
      </c>
      <c r="DH53">
        <f t="shared" si="42"/>
        <v>7.5040673608670838</v>
      </c>
      <c r="DI53">
        <f t="shared" si="43"/>
        <v>12.110289421242644</v>
      </c>
      <c r="DJ53">
        <f t="shared" si="44"/>
        <v>0.29872678928959318</v>
      </c>
      <c r="DK53">
        <f t="shared" si="45"/>
        <v>1.704210181739783E-3</v>
      </c>
      <c r="DL53">
        <f>SUM(DH53:DK53)/'care receipt'!DS53</f>
        <v>0.1248907909707252</v>
      </c>
      <c r="DM53">
        <f t="shared" si="28"/>
        <v>19.914787781581058</v>
      </c>
      <c r="DO53" s="1">
        <v>0.30694870000000002</v>
      </c>
      <c r="DP53" s="1">
        <v>0.26744430000000002</v>
      </c>
      <c r="DQ53" s="1">
        <v>0.52077899999999999</v>
      </c>
      <c r="DR53" s="1">
        <v>0.32438610000000001</v>
      </c>
      <c r="DS53" s="1">
        <v>5.2295700000000001E-2</v>
      </c>
      <c r="DT53" s="1">
        <v>1.39095E-2</v>
      </c>
      <c r="DU53" s="1">
        <v>0.3061257</v>
      </c>
      <c r="DV53" s="1">
        <v>0.25318230000000003</v>
      </c>
      <c r="DW53" s="1">
        <v>0.259772</v>
      </c>
      <c r="DX53" s="1">
        <v>0.27545900000000001</v>
      </c>
      <c r="DY53" s="1">
        <v>0.32135760000000002</v>
      </c>
      <c r="EA53">
        <f t="shared" si="29"/>
        <v>0.30694870000000002</v>
      </c>
      <c r="EB53">
        <f t="shared" si="30"/>
        <v>0.52077899999999999</v>
      </c>
      <c r="EC53">
        <f t="shared" si="31"/>
        <v>0.32438610000000001</v>
      </c>
      <c r="ED53">
        <f t="shared" si="46"/>
        <v>3.8179884623321614E-2</v>
      </c>
      <c r="EE53">
        <f t="shared" si="32"/>
        <v>9.6348099999999992E-2</v>
      </c>
      <c r="EG53" s="1">
        <v>0.30694870000000002</v>
      </c>
      <c r="EH53" s="1">
        <v>0.3473599</v>
      </c>
      <c r="EI53" s="1">
        <v>0.4244309</v>
      </c>
      <c r="EJ53" s="1">
        <v>0.29754419999999998</v>
      </c>
      <c r="EK53" s="1">
        <v>0.2288557</v>
      </c>
      <c r="EL53" s="1">
        <v>5125.9430000000002</v>
      </c>
      <c r="EM53" s="1">
        <v>5415.7160000000003</v>
      </c>
      <c r="EN53" s="1">
        <v>5570.0829999999996</v>
      </c>
      <c r="EO53" s="1">
        <v>4653.1779999999999</v>
      </c>
      <c r="EP53" s="1">
        <v>4492.7690000000002</v>
      </c>
    </row>
    <row r="54" spans="1:146" x14ac:dyDescent="0.25">
      <c r="A54">
        <v>2070</v>
      </c>
      <c r="B54" s="1">
        <v>36478</v>
      </c>
      <c r="C54" s="1">
        <v>57508</v>
      </c>
      <c r="D54" s="1">
        <v>46953</v>
      </c>
      <c r="E54" s="1">
        <v>27557</v>
      </c>
      <c r="G54">
        <f>'care receipt'!$N$5*'care provision'!B54/1000</f>
        <v>2410.8555701603022</v>
      </c>
      <c r="H54">
        <f>'care receipt'!$N$5*'care provision'!C54/1000</f>
        <v>3800.7424236191309</v>
      </c>
      <c r="I54">
        <f>'care receipt'!$N$5*'care provision'!D54/1000</f>
        <v>3103.1553699692054</v>
      </c>
      <c r="J54">
        <f>'care receipt'!$N$5*'care provision'!E54/1000</f>
        <v>1821.2606762132643</v>
      </c>
      <c r="K54">
        <f t="shared" si="14"/>
        <v>11136.014039961901</v>
      </c>
      <c r="L54">
        <f>K54/'care receipt'!BR54</f>
        <v>1.4656031730844501</v>
      </c>
      <c r="N54" s="1">
        <v>12864</v>
      </c>
      <c r="O54" s="1">
        <v>7431</v>
      </c>
      <c r="P54" s="1">
        <v>6868</v>
      </c>
      <c r="Q54" s="1">
        <v>3124</v>
      </c>
      <c r="R54" s="1">
        <v>6376</v>
      </c>
      <c r="S54" s="1">
        <v>18.210249999999998</v>
      </c>
      <c r="U54">
        <f>'care receipt'!$N$5*'care provision'!N54/1000</f>
        <v>850.19041763644202</v>
      </c>
      <c r="V54">
        <f>'care receipt'!$N$5*'care provision'!O54/1000</f>
        <v>491.11979115799136</v>
      </c>
      <c r="W54">
        <f>'care receipt'!$N$5*'care provision'!P54/1000</f>
        <v>453.91074225179443</v>
      </c>
      <c r="X54">
        <f>'care receipt'!$N$5*'care provision'!Q54/1000</f>
        <v>206.46726249193443</v>
      </c>
      <c r="Y54">
        <f>'care receipt'!$N$5*'care provision'!R54/1000</f>
        <v>421.39413112950513</v>
      </c>
      <c r="Z54">
        <f t="shared" si="15"/>
        <v>18.210249999999998</v>
      </c>
      <c r="AB54" s="1">
        <v>24571</v>
      </c>
      <c r="AC54" s="1">
        <v>11595</v>
      </c>
      <c r="AD54" s="1">
        <v>9690</v>
      </c>
      <c r="AE54" s="1">
        <v>4139</v>
      </c>
      <c r="AF54" s="1">
        <v>7793</v>
      </c>
      <c r="AG54" s="1">
        <v>15.06742</v>
      </c>
      <c r="AI54">
        <f>'care receipt'!$N$5*'care provision'!AB54/1000</f>
        <v>1623.9139265970939</v>
      </c>
      <c r="AJ54">
        <f>'care receipt'!$N$5*'care provision'!AC54/1000</f>
        <v>766.32135358322012</v>
      </c>
      <c r="AK54">
        <f>'care receipt'!$N$5*'care provision'!AD54/1000</f>
        <v>640.41862149386839</v>
      </c>
      <c r="AL54">
        <f>'care receipt'!$N$5*'care provision'!AE54/1000</f>
        <v>273.54929559990933</v>
      </c>
      <c r="AM54">
        <f>'care receipt'!$N$5*'care provision'!AF54/1000</f>
        <v>515.04461478861879</v>
      </c>
      <c r="AN54">
        <f t="shared" si="16"/>
        <v>15.06742</v>
      </c>
      <c r="AP54" s="1">
        <v>19131</v>
      </c>
      <c r="AQ54" s="1">
        <v>9640</v>
      </c>
      <c r="AR54" s="1">
        <v>8349</v>
      </c>
      <c r="AS54" s="1">
        <v>3631</v>
      </c>
      <c r="AT54" s="1">
        <v>6443</v>
      </c>
      <c r="AU54" s="1">
        <v>15.08042</v>
      </c>
      <c r="AW54">
        <f>'care receipt'!$N$5*'care provision'!AP54/1000</f>
        <v>1264.3806654075538</v>
      </c>
      <c r="AX54">
        <f>'care receipt'!$N$5*'care provision'!AQ54/1000</f>
        <v>637.11408784322919</v>
      </c>
      <c r="AY54">
        <f>'care receipt'!$N$5*'care provision'!AR54/1000</f>
        <v>551.79102898372616</v>
      </c>
      <c r="AZ54">
        <f>'care receipt'!$N$5*'care provision'!AS54/1000</f>
        <v>239.97523370941548</v>
      </c>
      <c r="BA54">
        <f>'care receipt'!$N$5*'care provision'!AT54/1000</f>
        <v>425.82220622136157</v>
      </c>
      <c r="BB54">
        <f t="shared" si="17"/>
        <v>15.08042</v>
      </c>
      <c r="BD54" s="1">
        <v>10485</v>
      </c>
      <c r="BE54" s="1">
        <v>5818</v>
      </c>
      <c r="BF54" s="1">
        <v>5241</v>
      </c>
      <c r="BG54" s="1">
        <v>2261</v>
      </c>
      <c r="BH54" s="1">
        <v>3888</v>
      </c>
      <c r="BI54" s="1">
        <v>15.487690000000001</v>
      </c>
      <c r="BK54">
        <f>'care receipt'!$N$5*'care provision'!BD54/1000</f>
        <v>692.96070653903098</v>
      </c>
      <c r="BL54">
        <f>'care receipt'!$N$5*'care provision'!BE54/1000</f>
        <v>384.51553558837213</v>
      </c>
      <c r="BM54">
        <f>'care receipt'!$N$5*'care provision'!BF54/1000</f>
        <v>346.38121725999628</v>
      </c>
      <c r="BN54">
        <f>'care receipt'!$N$5*'care provision'!BG54/1000</f>
        <v>149.43101168190262</v>
      </c>
      <c r="BO54">
        <f>'care receipt'!$N$5*'care provision'!BH54/1000</f>
        <v>256.96053667370074</v>
      </c>
      <c r="BP54">
        <f t="shared" si="18"/>
        <v>15.487690000000001</v>
      </c>
      <c r="BR54">
        <f t="shared" si="19"/>
        <v>4431.4457161801211</v>
      </c>
      <c r="BS54">
        <f t="shared" si="20"/>
        <v>2279.0707681728127</v>
      </c>
      <c r="BT54">
        <f t="shared" si="21"/>
        <v>1992.5016099893851</v>
      </c>
      <c r="BU54">
        <f t="shared" si="22"/>
        <v>869.42280348316183</v>
      </c>
      <c r="BV54">
        <f t="shared" si="23"/>
        <v>1619.2214888131862</v>
      </c>
      <c r="BW54">
        <f t="shared" si="24"/>
        <v>15.820173312422845</v>
      </c>
      <c r="BY54">
        <f t="shared" si="33"/>
        <v>2290.7583909483392</v>
      </c>
      <c r="BZ54">
        <f t="shared" si="34"/>
        <v>2988.130203528573</v>
      </c>
      <c r="CA54">
        <f t="shared" si="35"/>
        <v>2441.794674668402</v>
      </c>
      <c r="CB54">
        <f t="shared" si="36"/>
        <v>1471.8072654942587</v>
      </c>
      <c r="CC54">
        <f t="shared" si="25"/>
        <v>9192.4905346395717</v>
      </c>
      <c r="CD54">
        <f t="shared" si="26"/>
        <v>0.57426097689029509</v>
      </c>
      <c r="CE54">
        <f>CC54/'care receipt'!CC54</f>
        <v>1.2835027517637907</v>
      </c>
      <c r="CG54">
        <f>G54*Z54*365.25/7*'care receipt'!$CL54/10^6</f>
        <v>61.375356748994548</v>
      </c>
      <c r="CH54">
        <f>H54*AN54*365.25/7*'care receipt'!$CL54/10^6</f>
        <v>80.059755746693156</v>
      </c>
      <c r="CI54">
        <f>I54*BB54*365.25/7*'care receipt'!$CL54/10^6</f>
        <v>65.422010395223737</v>
      </c>
      <c r="CJ54">
        <f>J54*BP54*365.25/7*'care receipt'!$CL54/10^6</f>
        <v>39.433532729776836</v>
      </c>
      <c r="CK54">
        <f t="shared" si="27"/>
        <v>246.29065562068826</v>
      </c>
      <c r="CM54" s="1">
        <v>17847</v>
      </c>
      <c r="CN54" s="1">
        <v>24606</v>
      </c>
      <c r="CO54" s="1">
        <v>615</v>
      </c>
      <c r="CP54" s="1">
        <v>3</v>
      </c>
      <c r="CR54">
        <f>'care receipt'!$N$5*'care provision'!CM54/1000</f>
        <v>1179.5202412591402</v>
      </c>
      <c r="CS54">
        <f>'care receipt'!$N$5*'care provision'!CN54/1000</f>
        <v>1626.2271001525412</v>
      </c>
      <c r="CT54">
        <f>'care receipt'!$N$5*'care provision'!CO54/1000</f>
        <v>40.645763902861617</v>
      </c>
      <c r="CU54">
        <f>'care receipt'!$N$5*'care provision'!CP54/1000</f>
        <v>0.19827201903834935</v>
      </c>
      <c r="CW54">
        <f t="shared" si="37"/>
        <v>2070</v>
      </c>
      <c r="CX54">
        <f t="shared" si="38"/>
        <v>0.48925379680903563</v>
      </c>
      <c r="CY54">
        <f t="shared" si="39"/>
        <v>0.42787090491757668</v>
      </c>
      <c r="CZ54">
        <f t="shared" si="40"/>
        <v>1.3098204587566291E-2</v>
      </c>
      <c r="DA54">
        <f t="shared" si="41"/>
        <v>1.0886526109518453E-4</v>
      </c>
      <c r="DC54" s="1">
        <v>533.95420000000001</v>
      </c>
      <c r="DD54" s="1">
        <v>622.90869999999995</v>
      </c>
      <c r="DE54" s="1">
        <v>597.09929999999997</v>
      </c>
      <c r="DF54" s="1">
        <v>525.25909999999999</v>
      </c>
      <c r="DH54">
        <f t="shared" si="42"/>
        <v>7.557717441663975</v>
      </c>
      <c r="DI54">
        <f t="shared" si="43"/>
        <v>12.155892106329469</v>
      </c>
      <c r="DJ54">
        <f t="shared" si="44"/>
        <v>0.2912346860923673</v>
      </c>
      <c r="DK54">
        <f t="shared" si="45"/>
        <v>1.249730187303195E-3</v>
      </c>
      <c r="DL54">
        <f>SUM(DH54:DK54)/'care receipt'!DS54</f>
        <v>0.12223214258631379</v>
      </c>
      <c r="DM54">
        <f t="shared" si="28"/>
        <v>20.006093964273113</v>
      </c>
      <c r="DO54" s="1">
        <v>0.30895879999999998</v>
      </c>
      <c r="DP54" s="1">
        <v>0.26848939999999999</v>
      </c>
      <c r="DQ54" s="1">
        <v>0.52870669999999997</v>
      </c>
      <c r="DR54" s="1">
        <v>0.32625209999999999</v>
      </c>
      <c r="DS54" s="1">
        <v>5.2852499999999997E-2</v>
      </c>
      <c r="DT54" s="1">
        <v>1.3860000000000001E-2</v>
      </c>
      <c r="DU54" s="1">
        <v>0.3080775</v>
      </c>
      <c r="DV54" s="1">
        <v>0.25390160000000001</v>
      </c>
      <c r="DW54" s="1">
        <v>0.26120490000000002</v>
      </c>
      <c r="DX54" s="1">
        <v>0.27050049999999998</v>
      </c>
      <c r="DY54" s="1">
        <v>0.3296037</v>
      </c>
      <c r="EA54">
        <f t="shared" si="29"/>
        <v>0.30895879999999998</v>
      </c>
      <c r="EB54">
        <f t="shared" si="30"/>
        <v>0.52870669999999997</v>
      </c>
      <c r="EC54">
        <f t="shared" si="31"/>
        <v>0.32625209999999999</v>
      </c>
      <c r="ED54">
        <f t="shared" si="46"/>
        <v>3.8431397832505702E-2</v>
      </c>
      <c r="EE54">
        <f t="shared" si="32"/>
        <v>0.10615669999999999</v>
      </c>
      <c r="EG54" s="1">
        <v>0.30895879999999998</v>
      </c>
      <c r="EH54" s="1">
        <v>0.34756559999999997</v>
      </c>
      <c r="EI54" s="1">
        <v>0.42254999999999998</v>
      </c>
      <c r="EJ54" s="1">
        <v>0.29823369999999999</v>
      </c>
      <c r="EK54" s="1">
        <v>0.2368082</v>
      </c>
      <c r="EL54" s="1">
        <v>5215.9290000000001</v>
      </c>
      <c r="EM54" s="1">
        <v>5511.5169999999998</v>
      </c>
      <c r="EN54" s="1">
        <v>5622.9489999999996</v>
      </c>
      <c r="EO54" s="1">
        <v>4764.41</v>
      </c>
      <c r="EP54" s="1">
        <v>4620.8519999999999</v>
      </c>
    </row>
    <row r="55" spans="1:146" x14ac:dyDescent="0.25"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</row>
    <row r="56" spans="1:146" x14ac:dyDescent="0.25">
      <c r="G56">
        <f>G54-G4</f>
        <v>170.11739233490334</v>
      </c>
      <c r="H56">
        <f t="shared" ref="H56:K56" si="47">H54-H4</f>
        <v>417.23041872969952</v>
      </c>
      <c r="I56">
        <f t="shared" si="47"/>
        <v>1291.1473879777307</v>
      </c>
      <c r="J56">
        <f t="shared" si="47"/>
        <v>1276.5413492419059</v>
      </c>
      <c r="K56">
        <f t="shared" si="47"/>
        <v>3155.036548284239</v>
      </c>
      <c r="BW56">
        <f>1.5*10^9/BW54/10^6</f>
        <v>94.815649005698305</v>
      </c>
      <c r="BY56">
        <f t="shared" ref="BY56:CB56" si="48">BY54-BY4</f>
        <v>409.75808900922175</v>
      </c>
      <c r="BZ56">
        <f t="shared" si="48"/>
        <v>416.19961952781796</v>
      </c>
      <c r="CA56">
        <f t="shared" si="48"/>
        <v>964.56651116696548</v>
      </c>
      <c r="CB56">
        <f t="shared" si="48"/>
        <v>982.95485500611926</v>
      </c>
      <c r="CC56">
        <f>CC54-CC4</f>
        <v>2773.4790747101233</v>
      </c>
    </row>
    <row r="58" spans="1:146" x14ac:dyDescent="0.25">
      <c r="K58">
        <f>K54/K4</f>
        <v>1.3953195647493333</v>
      </c>
    </row>
    <row r="60" spans="1:146" x14ac:dyDescent="0.25">
      <c r="H60">
        <f>SUM(G54:H54)/SUM(G4:H4)</f>
        <v>1.1044313094160918</v>
      </c>
      <c r="J60">
        <f>SUM(I54:J54)/SUM(I4:J4)</f>
        <v>2.0895145685521181</v>
      </c>
      <c r="Z60">
        <f>Z54-Z4</f>
        <v>2.1221199999999989</v>
      </c>
      <c r="AN60">
        <f>AN54-AN4</f>
        <v>0.49943999999999988</v>
      </c>
      <c r="BB60">
        <f>BB54-BB4</f>
        <v>-0.54368999999999978</v>
      </c>
      <c r="BP60">
        <f>BP54-BP4</f>
        <v>-1.7116900000000008</v>
      </c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Notes</vt:lpstr>
      <vt:lpstr>care receipt</vt:lpstr>
      <vt:lpstr>care provision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van de Ven</dc:creator>
  <cp:lastModifiedBy>Justin van de Ven</cp:lastModifiedBy>
  <dcterms:created xsi:type="dcterms:W3CDTF">2025-03-11T13:33:49Z</dcterms:created>
  <dcterms:modified xsi:type="dcterms:W3CDTF">2025-03-24T18:01:29Z</dcterms:modified>
</cp:coreProperties>
</file>