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00 CURRENT\03 PROJECTS\WELLCARE\1 analysis\policy analysis\"/>
    </mc:Choice>
  </mc:AlternateContent>
  <xr:revisionPtr revIDLastSave="0" documentId="13_ncr:1_{BBA9CA82-DFD0-4066-B420-6F6F28EB7E35}" xr6:coauthVersionLast="47" xr6:coauthVersionMax="47" xr10:uidLastSave="{00000000-0000-0000-0000-000000000000}"/>
  <bookViews>
    <workbookView xWindow="-28920" yWindow="-120" windowWidth="29040" windowHeight="15720" activeTab="2" xr2:uid="{BECC5159-88F3-4A40-AB2F-A4A5046EA3C7}"/>
  </bookViews>
  <sheets>
    <sheet name="Notes" sheetId="1" r:id="rId1"/>
    <sheet name="care receipt" sheetId="2" r:id="rId2"/>
    <sheet name="care pro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X7" i="3" l="1"/>
  <c r="EX8" i="3"/>
  <c r="DH56" i="3"/>
  <c r="CM7" i="2" l="1"/>
  <c r="CM8" i="2" s="1"/>
  <c r="CM9" i="2" s="1"/>
  <c r="CM10" i="2" s="1"/>
  <c r="CM11" i="2" s="1"/>
  <c r="CM12" i="2" s="1"/>
  <c r="CM13" i="2" s="1"/>
  <c r="CM14" i="2" s="1"/>
  <c r="CM15" i="2" s="1"/>
  <c r="CM16" i="2" s="1"/>
  <c r="CM17" i="2" s="1"/>
  <c r="CM18" i="2" s="1"/>
  <c r="CM19" i="2" s="1"/>
  <c r="CM20" i="2" s="1"/>
  <c r="CM21" i="2" s="1"/>
  <c r="CM22" i="2" s="1"/>
  <c r="CM23" i="2" s="1"/>
  <c r="CM24" i="2" s="1"/>
  <c r="CM25" i="2" s="1"/>
  <c r="CM26" i="2" s="1"/>
  <c r="CM27" i="2" s="1"/>
  <c r="CM28" i="2" s="1"/>
  <c r="CM29" i="2" s="1"/>
  <c r="CM30" i="2" s="1"/>
  <c r="CM31" i="2" s="1"/>
  <c r="CM32" i="2" s="1"/>
  <c r="CM33" i="2" s="1"/>
  <c r="CM34" i="2" s="1"/>
  <c r="CM35" i="2" s="1"/>
  <c r="CM36" i="2" s="1"/>
  <c r="CM37" i="2" s="1"/>
  <c r="CM38" i="2" s="1"/>
  <c r="CM39" i="2" s="1"/>
  <c r="CM40" i="2" s="1"/>
  <c r="CM41" i="2" s="1"/>
  <c r="CM42" i="2" s="1"/>
  <c r="CM43" i="2" s="1"/>
  <c r="CM44" i="2" s="1"/>
  <c r="CM45" i="2" s="1"/>
  <c r="CM46" i="2" s="1"/>
  <c r="CM47" i="2" s="1"/>
  <c r="CM48" i="2" s="1"/>
  <c r="CM49" i="2" s="1"/>
  <c r="CM50" i="2" s="1"/>
  <c r="CM51" i="2" s="1"/>
  <c r="CM52" i="2" s="1"/>
  <c r="CM53" i="2" s="1"/>
  <c r="CM54" i="2" s="1"/>
  <c r="CM6" i="2"/>
  <c r="CM5" i="2"/>
  <c r="CM4" i="2"/>
  <c r="CM3" i="2"/>
  <c r="EE5" i="3" l="1"/>
  <c r="EE6" i="3"/>
  <c r="EE7" i="3"/>
  <c r="EE8" i="3"/>
  <c r="EE9" i="3"/>
  <c r="EE10" i="3"/>
  <c r="EE11" i="3"/>
  <c r="EE12" i="3"/>
  <c r="EE13" i="3"/>
  <c r="EE14" i="3"/>
  <c r="EE15" i="3"/>
  <c r="EE16" i="3"/>
  <c r="EE17" i="3"/>
  <c r="EE18" i="3"/>
  <c r="EE19" i="3"/>
  <c r="EE20" i="3"/>
  <c r="EE21" i="3"/>
  <c r="EE22" i="3"/>
  <c r="EE23" i="3"/>
  <c r="EE24" i="3"/>
  <c r="EE25" i="3"/>
  <c r="EE26" i="3"/>
  <c r="EE27" i="3"/>
  <c r="EE28" i="3"/>
  <c r="EE29" i="3"/>
  <c r="EE30" i="3"/>
  <c r="EE31" i="3"/>
  <c r="EE32" i="3"/>
  <c r="EE33" i="3"/>
  <c r="EE34" i="3"/>
  <c r="EE35" i="3"/>
  <c r="EE36" i="3"/>
  <c r="EE37" i="3"/>
  <c r="EE38" i="3"/>
  <c r="EE39" i="3"/>
  <c r="EE40" i="3"/>
  <c r="EE41" i="3"/>
  <c r="EE42" i="3"/>
  <c r="EE43" i="3"/>
  <c r="EE44" i="3"/>
  <c r="EE45" i="3"/>
  <c r="EE46" i="3"/>
  <c r="EE47" i="3"/>
  <c r="EE48" i="3"/>
  <c r="EE49" i="3"/>
  <c r="EE50" i="3"/>
  <c r="EE51" i="3"/>
  <c r="EE52" i="3"/>
  <c r="EE53" i="3"/>
  <c r="EE54" i="3"/>
  <c r="EE4" i="3"/>
  <c r="EC3" i="3"/>
  <c r="EB3" i="3"/>
  <c r="F56" i="2"/>
  <c r="CN7" i="2" l="1"/>
  <c r="CN8" i="2" s="1"/>
  <c r="CN6" i="2"/>
  <c r="CN5" i="2"/>
  <c r="CN4" i="2"/>
  <c r="CN3" i="2"/>
  <c r="CL7" i="2"/>
  <c r="CL8" i="2" s="1"/>
  <c r="CL3" i="2"/>
  <c r="CL6" i="2" l="1"/>
  <c r="CL9" i="2"/>
  <c r="AW3" i="2" l="1"/>
  <c r="BB3" i="2" s="1"/>
  <c r="AW4" i="2"/>
  <c r="BB4" i="2" s="1"/>
  <c r="EA4" i="3"/>
  <c r="EB4" i="3"/>
  <c r="EC4" i="3"/>
  <c r="EA5" i="3"/>
  <c r="EB5" i="3"/>
  <c r="EC5" i="3"/>
  <c r="EA6" i="3"/>
  <c r="EB6" i="3"/>
  <c r="EC6" i="3"/>
  <c r="EA7" i="3"/>
  <c r="EB7" i="3"/>
  <c r="EC7" i="3"/>
  <c r="EA8" i="3"/>
  <c r="EB8" i="3"/>
  <c r="EC8" i="3"/>
  <c r="EA9" i="3"/>
  <c r="EB9" i="3"/>
  <c r="EC9" i="3"/>
  <c r="EA10" i="3"/>
  <c r="EB10" i="3"/>
  <c r="EC10" i="3"/>
  <c r="EA11" i="3"/>
  <c r="EB11" i="3"/>
  <c r="EC11" i="3"/>
  <c r="EA12" i="3"/>
  <c r="EB12" i="3"/>
  <c r="EC12" i="3"/>
  <c r="EA13" i="3"/>
  <c r="EB13" i="3"/>
  <c r="EC13" i="3"/>
  <c r="EA14" i="3"/>
  <c r="EB14" i="3"/>
  <c r="EC14" i="3"/>
  <c r="EA15" i="3"/>
  <c r="EB15" i="3"/>
  <c r="EC15" i="3"/>
  <c r="EA16" i="3"/>
  <c r="EB16" i="3"/>
  <c r="EC16" i="3"/>
  <c r="EA17" i="3"/>
  <c r="EB17" i="3"/>
  <c r="EC17" i="3"/>
  <c r="EA18" i="3"/>
  <c r="EB18" i="3"/>
  <c r="EC18" i="3"/>
  <c r="EA19" i="3"/>
  <c r="EB19" i="3"/>
  <c r="EC19" i="3"/>
  <c r="EA20" i="3"/>
  <c r="EB20" i="3"/>
  <c r="EC20" i="3"/>
  <c r="EA21" i="3"/>
  <c r="EB21" i="3"/>
  <c r="EC21" i="3"/>
  <c r="EA22" i="3"/>
  <c r="EB22" i="3"/>
  <c r="EC22" i="3"/>
  <c r="EA23" i="3"/>
  <c r="EB23" i="3"/>
  <c r="EC23" i="3"/>
  <c r="EA24" i="3"/>
  <c r="EB24" i="3"/>
  <c r="EC24" i="3"/>
  <c r="EA25" i="3"/>
  <c r="EB25" i="3"/>
  <c r="EC25" i="3"/>
  <c r="EA26" i="3"/>
  <c r="EB26" i="3"/>
  <c r="EC26" i="3"/>
  <c r="EA27" i="3"/>
  <c r="EB27" i="3"/>
  <c r="EC27" i="3"/>
  <c r="EA28" i="3"/>
  <c r="EB28" i="3"/>
  <c r="EC28" i="3"/>
  <c r="EA29" i="3"/>
  <c r="EB29" i="3"/>
  <c r="EC29" i="3"/>
  <c r="EA30" i="3"/>
  <c r="EB30" i="3"/>
  <c r="EC30" i="3"/>
  <c r="EA31" i="3"/>
  <c r="EB31" i="3"/>
  <c r="EC31" i="3"/>
  <c r="EA32" i="3"/>
  <c r="EB32" i="3"/>
  <c r="EC32" i="3"/>
  <c r="EA33" i="3"/>
  <c r="EB33" i="3"/>
  <c r="EC33" i="3"/>
  <c r="EA34" i="3"/>
  <c r="EB34" i="3"/>
  <c r="EC34" i="3"/>
  <c r="EA35" i="3"/>
  <c r="EB35" i="3"/>
  <c r="EC35" i="3"/>
  <c r="EA36" i="3"/>
  <c r="EB36" i="3"/>
  <c r="EC36" i="3"/>
  <c r="EA37" i="3"/>
  <c r="EB37" i="3"/>
  <c r="EC37" i="3"/>
  <c r="EA38" i="3"/>
  <c r="EB38" i="3"/>
  <c r="EC38" i="3"/>
  <c r="EA39" i="3"/>
  <c r="EB39" i="3"/>
  <c r="EC39" i="3"/>
  <c r="EA40" i="3"/>
  <c r="EB40" i="3"/>
  <c r="EC40" i="3"/>
  <c r="EA41" i="3"/>
  <c r="EB41" i="3"/>
  <c r="EC41" i="3"/>
  <c r="EA42" i="3"/>
  <c r="EB42" i="3"/>
  <c r="EC42" i="3"/>
  <c r="EA43" i="3"/>
  <c r="EB43" i="3"/>
  <c r="EC43" i="3"/>
  <c r="EA44" i="3"/>
  <c r="EB44" i="3"/>
  <c r="EC44" i="3"/>
  <c r="EA45" i="3"/>
  <c r="EB45" i="3"/>
  <c r="EC45" i="3"/>
  <c r="EA46" i="3"/>
  <c r="EB46" i="3"/>
  <c r="EC46" i="3"/>
  <c r="EA47" i="3"/>
  <c r="EB47" i="3"/>
  <c r="EC47" i="3"/>
  <c r="EA48" i="3"/>
  <c r="EB48" i="3"/>
  <c r="EC48" i="3"/>
  <c r="EA49" i="3"/>
  <c r="EB49" i="3"/>
  <c r="EC49" i="3"/>
  <c r="EA50" i="3"/>
  <c r="EB50" i="3"/>
  <c r="EC50" i="3"/>
  <c r="EA51" i="3"/>
  <c r="EB51" i="3"/>
  <c r="EC51" i="3"/>
  <c r="EA52" i="3"/>
  <c r="EB52" i="3"/>
  <c r="EC52" i="3"/>
  <c r="EA53" i="3"/>
  <c r="EB53" i="3"/>
  <c r="EC53" i="3"/>
  <c r="EA54" i="3"/>
  <c r="EB54" i="3"/>
  <c r="EC54" i="3"/>
  <c r="EA3" i="3"/>
  <c r="CL10" i="2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" i="2"/>
  <c r="CL4" i="2"/>
  <c r="CW4" i="3"/>
  <c r="CW5" i="3"/>
  <c r="CW6" i="3"/>
  <c r="CW7" i="3"/>
  <c r="CW8" i="3"/>
  <c r="CW9" i="3"/>
  <c r="CW10" i="3"/>
  <c r="CW11" i="3"/>
  <c r="CW12" i="3"/>
  <c r="CW13" i="3"/>
  <c r="CW14" i="3"/>
  <c r="CW15" i="3"/>
  <c r="CW16" i="3"/>
  <c r="CW17" i="3"/>
  <c r="CW18" i="3"/>
  <c r="CW19" i="3"/>
  <c r="CW20" i="3"/>
  <c r="CW21" i="3"/>
  <c r="CW22" i="3"/>
  <c r="CW23" i="3"/>
  <c r="CW24" i="3"/>
  <c r="CW25" i="3"/>
  <c r="CW26" i="3"/>
  <c r="CW27" i="3"/>
  <c r="CW28" i="3"/>
  <c r="CW29" i="3"/>
  <c r="CW30" i="3"/>
  <c r="CW31" i="3"/>
  <c r="CW32" i="3"/>
  <c r="CW33" i="3"/>
  <c r="CW34" i="3"/>
  <c r="CW35" i="3"/>
  <c r="CW36" i="3"/>
  <c r="CW37" i="3"/>
  <c r="CW38" i="3"/>
  <c r="CW39" i="3"/>
  <c r="CW40" i="3"/>
  <c r="CW41" i="3"/>
  <c r="CW42" i="3"/>
  <c r="CW43" i="3"/>
  <c r="CW44" i="3"/>
  <c r="CW45" i="3"/>
  <c r="CW46" i="3"/>
  <c r="CW47" i="3"/>
  <c r="CW48" i="3"/>
  <c r="CW49" i="3"/>
  <c r="CW50" i="3"/>
  <c r="CW51" i="3"/>
  <c r="CW52" i="3"/>
  <c r="CW53" i="3"/>
  <c r="CW54" i="3"/>
  <c r="CW3" i="3"/>
  <c r="AX4" i="2" l="1"/>
  <c r="AY4" i="2"/>
  <c r="BD4" i="2" s="1"/>
  <c r="AZ4" i="2"/>
  <c r="BE4" i="2" s="1"/>
  <c r="AW5" i="2"/>
  <c r="AX5" i="2"/>
  <c r="BC5" i="2" s="1"/>
  <c r="AY5" i="2"/>
  <c r="BD5" i="2" s="1"/>
  <c r="AZ5" i="2"/>
  <c r="BE5" i="2" s="1"/>
  <c r="AW6" i="2"/>
  <c r="AX6" i="2"/>
  <c r="BC6" i="2" s="1"/>
  <c r="AY6" i="2"/>
  <c r="BD6" i="2" s="1"/>
  <c r="AZ6" i="2"/>
  <c r="BE6" i="2" s="1"/>
  <c r="AW7" i="2"/>
  <c r="AX7" i="2"/>
  <c r="BC7" i="2" s="1"/>
  <c r="AY7" i="2"/>
  <c r="BD7" i="2" s="1"/>
  <c r="AZ7" i="2"/>
  <c r="BE7" i="2" s="1"/>
  <c r="AW8" i="2"/>
  <c r="AX8" i="2"/>
  <c r="BC8" i="2" s="1"/>
  <c r="AY8" i="2"/>
  <c r="BD8" i="2" s="1"/>
  <c r="AZ8" i="2"/>
  <c r="BE8" i="2" s="1"/>
  <c r="AW9" i="2"/>
  <c r="AX9" i="2"/>
  <c r="BC9" i="2" s="1"/>
  <c r="AY9" i="2"/>
  <c r="BD9" i="2" s="1"/>
  <c r="AZ9" i="2"/>
  <c r="BE9" i="2" s="1"/>
  <c r="AW10" i="2"/>
  <c r="AX10" i="2"/>
  <c r="BC10" i="2" s="1"/>
  <c r="AY10" i="2"/>
  <c r="BD10" i="2" s="1"/>
  <c r="AZ10" i="2"/>
  <c r="BE10" i="2" s="1"/>
  <c r="AW11" i="2"/>
  <c r="AX11" i="2"/>
  <c r="BC11" i="2" s="1"/>
  <c r="AY11" i="2"/>
  <c r="BD11" i="2" s="1"/>
  <c r="AZ11" i="2"/>
  <c r="BE11" i="2" s="1"/>
  <c r="AW12" i="2"/>
  <c r="AX12" i="2"/>
  <c r="BC12" i="2" s="1"/>
  <c r="AY12" i="2"/>
  <c r="BD12" i="2" s="1"/>
  <c r="AZ12" i="2"/>
  <c r="BE12" i="2" s="1"/>
  <c r="AW13" i="2"/>
  <c r="AX13" i="2"/>
  <c r="BC13" i="2" s="1"/>
  <c r="AY13" i="2"/>
  <c r="BD13" i="2" s="1"/>
  <c r="AZ13" i="2"/>
  <c r="BE13" i="2" s="1"/>
  <c r="AW14" i="2"/>
  <c r="AX14" i="2"/>
  <c r="BC14" i="2" s="1"/>
  <c r="AY14" i="2"/>
  <c r="BD14" i="2" s="1"/>
  <c r="AZ14" i="2"/>
  <c r="BE14" i="2" s="1"/>
  <c r="AW15" i="2"/>
  <c r="AX15" i="2"/>
  <c r="BC15" i="2" s="1"/>
  <c r="AY15" i="2"/>
  <c r="BD15" i="2" s="1"/>
  <c r="AZ15" i="2"/>
  <c r="BE15" i="2" s="1"/>
  <c r="AW16" i="2"/>
  <c r="AX16" i="2"/>
  <c r="BC16" i="2" s="1"/>
  <c r="AY16" i="2"/>
  <c r="BD16" i="2" s="1"/>
  <c r="AZ16" i="2"/>
  <c r="BE16" i="2" s="1"/>
  <c r="AW17" i="2"/>
  <c r="AX17" i="2"/>
  <c r="BC17" i="2" s="1"/>
  <c r="AY17" i="2"/>
  <c r="BD17" i="2" s="1"/>
  <c r="AZ17" i="2"/>
  <c r="BE17" i="2" s="1"/>
  <c r="AW18" i="2"/>
  <c r="AX18" i="2"/>
  <c r="BC18" i="2" s="1"/>
  <c r="AY18" i="2"/>
  <c r="BD18" i="2" s="1"/>
  <c r="AZ18" i="2"/>
  <c r="BE18" i="2" s="1"/>
  <c r="AW19" i="2"/>
  <c r="AX19" i="2"/>
  <c r="BC19" i="2" s="1"/>
  <c r="AY19" i="2"/>
  <c r="BD19" i="2" s="1"/>
  <c r="AZ19" i="2"/>
  <c r="BE19" i="2" s="1"/>
  <c r="AW20" i="2"/>
  <c r="AX20" i="2"/>
  <c r="BC20" i="2" s="1"/>
  <c r="AY20" i="2"/>
  <c r="BD20" i="2" s="1"/>
  <c r="AZ20" i="2"/>
  <c r="BE20" i="2" s="1"/>
  <c r="AW21" i="2"/>
  <c r="AX21" i="2"/>
  <c r="BC21" i="2" s="1"/>
  <c r="AY21" i="2"/>
  <c r="BD21" i="2" s="1"/>
  <c r="AZ21" i="2"/>
  <c r="BE21" i="2" s="1"/>
  <c r="AW22" i="2"/>
  <c r="AX22" i="2"/>
  <c r="BC22" i="2" s="1"/>
  <c r="AY22" i="2"/>
  <c r="BD22" i="2" s="1"/>
  <c r="AZ22" i="2"/>
  <c r="BE22" i="2" s="1"/>
  <c r="AW23" i="2"/>
  <c r="AX23" i="2"/>
  <c r="BC23" i="2" s="1"/>
  <c r="AY23" i="2"/>
  <c r="BD23" i="2" s="1"/>
  <c r="AZ23" i="2"/>
  <c r="BE23" i="2" s="1"/>
  <c r="AW24" i="2"/>
  <c r="AX24" i="2"/>
  <c r="BC24" i="2" s="1"/>
  <c r="AY24" i="2"/>
  <c r="BD24" i="2" s="1"/>
  <c r="AZ24" i="2"/>
  <c r="BE24" i="2" s="1"/>
  <c r="AW25" i="2"/>
  <c r="AX25" i="2"/>
  <c r="BC25" i="2" s="1"/>
  <c r="AY25" i="2"/>
  <c r="BD25" i="2" s="1"/>
  <c r="AZ25" i="2"/>
  <c r="BE25" i="2" s="1"/>
  <c r="AW26" i="2"/>
  <c r="AX26" i="2"/>
  <c r="BC26" i="2" s="1"/>
  <c r="AY26" i="2"/>
  <c r="BD26" i="2" s="1"/>
  <c r="AZ26" i="2"/>
  <c r="BE26" i="2" s="1"/>
  <c r="AW27" i="2"/>
  <c r="AX27" i="2"/>
  <c r="BC27" i="2" s="1"/>
  <c r="AY27" i="2"/>
  <c r="BD27" i="2" s="1"/>
  <c r="AZ27" i="2"/>
  <c r="BE27" i="2" s="1"/>
  <c r="AW28" i="2"/>
  <c r="AX28" i="2"/>
  <c r="BC28" i="2" s="1"/>
  <c r="AY28" i="2"/>
  <c r="BD28" i="2" s="1"/>
  <c r="AZ28" i="2"/>
  <c r="BE28" i="2" s="1"/>
  <c r="AW29" i="2"/>
  <c r="AX29" i="2"/>
  <c r="BC29" i="2" s="1"/>
  <c r="AY29" i="2"/>
  <c r="BD29" i="2" s="1"/>
  <c r="AZ29" i="2"/>
  <c r="BE29" i="2" s="1"/>
  <c r="AW30" i="2"/>
  <c r="AX30" i="2"/>
  <c r="BC30" i="2" s="1"/>
  <c r="AY30" i="2"/>
  <c r="BD30" i="2" s="1"/>
  <c r="AZ30" i="2"/>
  <c r="BE30" i="2" s="1"/>
  <c r="AW31" i="2"/>
  <c r="AX31" i="2"/>
  <c r="BC31" i="2" s="1"/>
  <c r="AY31" i="2"/>
  <c r="BD31" i="2" s="1"/>
  <c r="AZ31" i="2"/>
  <c r="BE31" i="2" s="1"/>
  <c r="AW32" i="2"/>
  <c r="AX32" i="2"/>
  <c r="BC32" i="2" s="1"/>
  <c r="AY32" i="2"/>
  <c r="BD32" i="2" s="1"/>
  <c r="AZ32" i="2"/>
  <c r="BE32" i="2" s="1"/>
  <c r="AW33" i="2"/>
  <c r="AX33" i="2"/>
  <c r="BC33" i="2" s="1"/>
  <c r="AY33" i="2"/>
  <c r="BD33" i="2" s="1"/>
  <c r="AZ33" i="2"/>
  <c r="BE33" i="2" s="1"/>
  <c r="AW34" i="2"/>
  <c r="AX34" i="2"/>
  <c r="BC34" i="2" s="1"/>
  <c r="AY34" i="2"/>
  <c r="BD34" i="2" s="1"/>
  <c r="AZ34" i="2"/>
  <c r="BE34" i="2" s="1"/>
  <c r="AW35" i="2"/>
  <c r="AX35" i="2"/>
  <c r="BC35" i="2" s="1"/>
  <c r="AY35" i="2"/>
  <c r="BD35" i="2" s="1"/>
  <c r="AZ35" i="2"/>
  <c r="BE35" i="2" s="1"/>
  <c r="AW36" i="2"/>
  <c r="AX36" i="2"/>
  <c r="BC36" i="2" s="1"/>
  <c r="AY36" i="2"/>
  <c r="BD36" i="2" s="1"/>
  <c r="AZ36" i="2"/>
  <c r="BE36" i="2" s="1"/>
  <c r="AW37" i="2"/>
  <c r="AX37" i="2"/>
  <c r="BC37" i="2" s="1"/>
  <c r="AY37" i="2"/>
  <c r="BD37" i="2" s="1"/>
  <c r="AZ37" i="2"/>
  <c r="BE37" i="2" s="1"/>
  <c r="AW38" i="2"/>
  <c r="AX38" i="2"/>
  <c r="BC38" i="2" s="1"/>
  <c r="AY38" i="2"/>
  <c r="BD38" i="2" s="1"/>
  <c r="AZ38" i="2"/>
  <c r="BE38" i="2" s="1"/>
  <c r="AW39" i="2"/>
  <c r="AX39" i="2"/>
  <c r="BC39" i="2" s="1"/>
  <c r="AY39" i="2"/>
  <c r="BD39" i="2" s="1"/>
  <c r="AZ39" i="2"/>
  <c r="BE39" i="2" s="1"/>
  <c r="AW40" i="2"/>
  <c r="AX40" i="2"/>
  <c r="BC40" i="2" s="1"/>
  <c r="AY40" i="2"/>
  <c r="BD40" i="2" s="1"/>
  <c r="AZ40" i="2"/>
  <c r="BE40" i="2" s="1"/>
  <c r="AW41" i="2"/>
  <c r="AX41" i="2"/>
  <c r="BC41" i="2" s="1"/>
  <c r="AY41" i="2"/>
  <c r="BD41" i="2" s="1"/>
  <c r="AZ41" i="2"/>
  <c r="BE41" i="2" s="1"/>
  <c r="AW42" i="2"/>
  <c r="AX42" i="2"/>
  <c r="BC42" i="2" s="1"/>
  <c r="AY42" i="2"/>
  <c r="BD42" i="2" s="1"/>
  <c r="AZ42" i="2"/>
  <c r="BE42" i="2" s="1"/>
  <c r="AW43" i="2"/>
  <c r="AX43" i="2"/>
  <c r="BC43" i="2" s="1"/>
  <c r="AY43" i="2"/>
  <c r="BD43" i="2" s="1"/>
  <c r="AZ43" i="2"/>
  <c r="BE43" i="2" s="1"/>
  <c r="AW44" i="2"/>
  <c r="AX44" i="2"/>
  <c r="BC44" i="2" s="1"/>
  <c r="AY44" i="2"/>
  <c r="BD44" i="2" s="1"/>
  <c r="AZ44" i="2"/>
  <c r="BE44" i="2" s="1"/>
  <c r="AW45" i="2"/>
  <c r="AX45" i="2"/>
  <c r="BC45" i="2" s="1"/>
  <c r="AY45" i="2"/>
  <c r="BD45" i="2" s="1"/>
  <c r="AZ45" i="2"/>
  <c r="BE45" i="2" s="1"/>
  <c r="AW46" i="2"/>
  <c r="AX46" i="2"/>
  <c r="BC46" i="2" s="1"/>
  <c r="AY46" i="2"/>
  <c r="BD46" i="2" s="1"/>
  <c r="AZ46" i="2"/>
  <c r="BE46" i="2" s="1"/>
  <c r="AW47" i="2"/>
  <c r="AX47" i="2"/>
  <c r="BC47" i="2" s="1"/>
  <c r="AY47" i="2"/>
  <c r="BD47" i="2" s="1"/>
  <c r="AZ47" i="2"/>
  <c r="BE47" i="2" s="1"/>
  <c r="AW48" i="2"/>
  <c r="AX48" i="2"/>
  <c r="BC48" i="2" s="1"/>
  <c r="AY48" i="2"/>
  <c r="BD48" i="2" s="1"/>
  <c r="AZ48" i="2"/>
  <c r="BE48" i="2" s="1"/>
  <c r="AW49" i="2"/>
  <c r="AX49" i="2"/>
  <c r="BC49" i="2" s="1"/>
  <c r="AY49" i="2"/>
  <c r="BD49" i="2" s="1"/>
  <c r="AZ49" i="2"/>
  <c r="BE49" i="2" s="1"/>
  <c r="AW50" i="2"/>
  <c r="AX50" i="2"/>
  <c r="BC50" i="2" s="1"/>
  <c r="AY50" i="2"/>
  <c r="BD50" i="2" s="1"/>
  <c r="AZ50" i="2"/>
  <c r="BE50" i="2" s="1"/>
  <c r="AW51" i="2"/>
  <c r="AX51" i="2"/>
  <c r="BC51" i="2" s="1"/>
  <c r="AY51" i="2"/>
  <c r="BD51" i="2" s="1"/>
  <c r="AZ51" i="2"/>
  <c r="BE51" i="2" s="1"/>
  <c r="AW52" i="2"/>
  <c r="AX52" i="2"/>
  <c r="BC52" i="2" s="1"/>
  <c r="AY52" i="2"/>
  <c r="BD52" i="2" s="1"/>
  <c r="AZ52" i="2"/>
  <c r="BE52" i="2" s="1"/>
  <c r="AW53" i="2"/>
  <c r="AX53" i="2"/>
  <c r="BC53" i="2" s="1"/>
  <c r="AY53" i="2"/>
  <c r="BD53" i="2" s="1"/>
  <c r="AZ53" i="2"/>
  <c r="BE53" i="2" s="1"/>
  <c r="AW54" i="2"/>
  <c r="AX54" i="2"/>
  <c r="BC54" i="2" s="1"/>
  <c r="AY54" i="2"/>
  <c r="BD54" i="2" s="1"/>
  <c r="AZ54" i="2"/>
  <c r="BE54" i="2" s="1"/>
  <c r="AX3" i="2"/>
  <c r="BC3" i="2" s="1"/>
  <c r="AY3" i="2"/>
  <c r="BD3" i="2" s="1"/>
  <c r="AZ3" i="2"/>
  <c r="BE3" i="2" s="1"/>
  <c r="BB43" i="2" l="1"/>
  <c r="BF43" i="2"/>
  <c r="BB23" i="2"/>
  <c r="BF23" i="2"/>
  <c r="BB39" i="2"/>
  <c r="BF39" i="2"/>
  <c r="BB15" i="2"/>
  <c r="BF15" i="2"/>
  <c r="BB42" i="2"/>
  <c r="BF42" i="2"/>
  <c r="BB38" i="2"/>
  <c r="BF38" i="2"/>
  <c r="BB34" i="2"/>
  <c r="BF34" i="2"/>
  <c r="BB30" i="2"/>
  <c r="BF30" i="2"/>
  <c r="BB26" i="2"/>
  <c r="BF26" i="2"/>
  <c r="BB22" i="2"/>
  <c r="BF22" i="2"/>
  <c r="BB18" i="2"/>
  <c r="BF18" i="2"/>
  <c r="BB14" i="2"/>
  <c r="BF14" i="2"/>
  <c r="BB10" i="2"/>
  <c r="BF10" i="2"/>
  <c r="BB6" i="2"/>
  <c r="BF6" i="2"/>
  <c r="BB51" i="2"/>
  <c r="BF51" i="2"/>
  <c r="BB11" i="2"/>
  <c r="BF11" i="2"/>
  <c r="BB47" i="2"/>
  <c r="BF47" i="2"/>
  <c r="BB27" i="2"/>
  <c r="BF27" i="2"/>
  <c r="BB54" i="2"/>
  <c r="BF54" i="2"/>
  <c r="BB35" i="2"/>
  <c r="BF35" i="2"/>
  <c r="BB19" i="2"/>
  <c r="BF19" i="2"/>
  <c r="BB46" i="2"/>
  <c r="BF46" i="2"/>
  <c r="BB49" i="2"/>
  <c r="BF49" i="2"/>
  <c r="BB45" i="2"/>
  <c r="BF45" i="2"/>
  <c r="BB41" i="2"/>
  <c r="BF41" i="2"/>
  <c r="BB37" i="2"/>
  <c r="BF37" i="2"/>
  <c r="BB29" i="2"/>
  <c r="BF29" i="2"/>
  <c r="BB25" i="2"/>
  <c r="BF25" i="2"/>
  <c r="BB21" i="2"/>
  <c r="BF21" i="2"/>
  <c r="BB17" i="2"/>
  <c r="BF17" i="2"/>
  <c r="BB13" i="2"/>
  <c r="BF13" i="2"/>
  <c r="BB5" i="2"/>
  <c r="BF5" i="2"/>
  <c r="BD57" i="2"/>
  <c r="BB52" i="2"/>
  <c r="BF52" i="2"/>
  <c r="BB36" i="2"/>
  <c r="BF36" i="2"/>
  <c r="BB28" i="2"/>
  <c r="BF28" i="2"/>
  <c r="BB24" i="2"/>
  <c r="BF24" i="2"/>
  <c r="BB20" i="2"/>
  <c r="BF20" i="2"/>
  <c r="BB16" i="2"/>
  <c r="BF16" i="2"/>
  <c r="BB12" i="2"/>
  <c r="BF12" i="2"/>
  <c r="BB8" i="2"/>
  <c r="BF8" i="2"/>
  <c r="BB31" i="2"/>
  <c r="BF31" i="2"/>
  <c r="BB7" i="2"/>
  <c r="BF7" i="2"/>
  <c r="BB50" i="2"/>
  <c r="BF50" i="2"/>
  <c r="BB53" i="2"/>
  <c r="BF53" i="2"/>
  <c r="BB33" i="2"/>
  <c r="BF33" i="2"/>
  <c r="BB9" i="2"/>
  <c r="BF9" i="2"/>
  <c r="BE57" i="2"/>
  <c r="BC4" i="2"/>
  <c r="BF4" i="2"/>
  <c r="BB48" i="2"/>
  <c r="BF48" i="2"/>
  <c r="BB44" i="2"/>
  <c r="BF44" i="2"/>
  <c r="BB40" i="2"/>
  <c r="BF40" i="2"/>
  <c r="BB32" i="2"/>
  <c r="BF32" i="2"/>
  <c r="BF3" i="2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60" i="3" s="1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FI4" i="2"/>
  <c r="FJ4" i="2"/>
  <c r="FI5" i="2"/>
  <c r="FJ5" i="2"/>
  <c r="FI6" i="2"/>
  <c r="FJ6" i="2"/>
  <c r="FI7" i="2"/>
  <c r="FJ7" i="2"/>
  <c r="FI8" i="2"/>
  <c r="FJ8" i="2"/>
  <c r="FI9" i="2"/>
  <c r="FJ9" i="2"/>
  <c r="FI10" i="2"/>
  <c r="FJ10" i="2"/>
  <c r="FI11" i="2"/>
  <c r="FJ11" i="2"/>
  <c r="FI12" i="2"/>
  <c r="FJ12" i="2"/>
  <c r="FI13" i="2"/>
  <c r="FJ13" i="2"/>
  <c r="FI14" i="2"/>
  <c r="FJ14" i="2"/>
  <c r="FI15" i="2"/>
  <c r="FJ15" i="2"/>
  <c r="FI16" i="2"/>
  <c r="FJ16" i="2"/>
  <c r="FI17" i="2"/>
  <c r="FJ17" i="2"/>
  <c r="FI18" i="2"/>
  <c r="FJ18" i="2"/>
  <c r="FI19" i="2"/>
  <c r="FJ19" i="2"/>
  <c r="FI20" i="2"/>
  <c r="FJ20" i="2"/>
  <c r="FI21" i="2"/>
  <c r="FJ21" i="2"/>
  <c r="FI22" i="2"/>
  <c r="FJ22" i="2"/>
  <c r="FI23" i="2"/>
  <c r="FJ23" i="2"/>
  <c r="FI24" i="2"/>
  <c r="FJ24" i="2"/>
  <c r="FI25" i="2"/>
  <c r="FJ25" i="2"/>
  <c r="FI26" i="2"/>
  <c r="FJ26" i="2"/>
  <c r="FI27" i="2"/>
  <c r="FJ27" i="2"/>
  <c r="FI28" i="2"/>
  <c r="FJ28" i="2"/>
  <c r="FI29" i="2"/>
  <c r="FJ29" i="2"/>
  <c r="FI30" i="2"/>
  <c r="FJ30" i="2"/>
  <c r="FI31" i="2"/>
  <c r="FJ31" i="2"/>
  <c r="FI32" i="2"/>
  <c r="FJ32" i="2"/>
  <c r="FI33" i="2"/>
  <c r="FJ33" i="2"/>
  <c r="FI34" i="2"/>
  <c r="FJ34" i="2"/>
  <c r="FI35" i="2"/>
  <c r="FJ35" i="2"/>
  <c r="FI36" i="2"/>
  <c r="FJ36" i="2"/>
  <c r="FI37" i="2"/>
  <c r="FJ37" i="2"/>
  <c r="FI38" i="2"/>
  <c r="FJ38" i="2"/>
  <c r="FI39" i="2"/>
  <c r="FJ39" i="2"/>
  <c r="FI40" i="2"/>
  <c r="FJ40" i="2"/>
  <c r="FI41" i="2"/>
  <c r="FJ41" i="2"/>
  <c r="FI42" i="2"/>
  <c r="FJ42" i="2"/>
  <c r="FI43" i="2"/>
  <c r="FJ43" i="2"/>
  <c r="FI44" i="2"/>
  <c r="FJ44" i="2"/>
  <c r="FI45" i="2"/>
  <c r="FJ45" i="2"/>
  <c r="FI46" i="2"/>
  <c r="FJ46" i="2"/>
  <c r="FI47" i="2"/>
  <c r="FJ47" i="2"/>
  <c r="FI48" i="2"/>
  <c r="FJ48" i="2"/>
  <c r="FI49" i="2"/>
  <c r="FJ49" i="2"/>
  <c r="FI50" i="2"/>
  <c r="FJ50" i="2"/>
  <c r="FI51" i="2"/>
  <c r="FJ51" i="2"/>
  <c r="FI52" i="2"/>
  <c r="FJ52" i="2"/>
  <c r="FI53" i="2"/>
  <c r="FJ53" i="2"/>
  <c r="FI54" i="2"/>
  <c r="FJ54" i="2"/>
  <c r="FJ3" i="2"/>
  <c r="FI3" i="2"/>
  <c r="BP3" i="3"/>
  <c r="BB3" i="3"/>
  <c r="AN3" i="3"/>
  <c r="Z3" i="3"/>
  <c r="N5" i="2"/>
  <c r="BN3" i="2" l="1"/>
  <c r="BH3" i="2"/>
  <c r="BK7" i="2"/>
  <c r="BJ7" i="2"/>
  <c r="BH7" i="2"/>
  <c r="BI7" i="2"/>
  <c r="BH4" i="2"/>
  <c r="BH11" i="2"/>
  <c r="BJ14" i="2"/>
  <c r="BI21" i="2"/>
  <c r="BI28" i="2"/>
  <c r="BK31" i="2"/>
  <c r="BI35" i="2"/>
  <c r="BK38" i="2"/>
  <c r="BI42" i="2"/>
  <c r="BK45" i="2"/>
  <c r="BH49" i="2"/>
  <c r="BJ52" i="2"/>
  <c r="BI4" i="2"/>
  <c r="BI11" i="2"/>
  <c r="BK14" i="2"/>
  <c r="BH18" i="2"/>
  <c r="BJ21" i="2"/>
  <c r="BH25" i="2"/>
  <c r="BH32" i="2"/>
  <c r="BJ35" i="2"/>
  <c r="BH39" i="2"/>
  <c r="BJ42" i="2"/>
  <c r="BI49" i="2"/>
  <c r="BK52" i="2"/>
  <c r="BJ4" i="2"/>
  <c r="BK28" i="2"/>
  <c r="BH46" i="2"/>
  <c r="BI8" i="2"/>
  <c r="BH22" i="2"/>
  <c r="BI46" i="2"/>
  <c r="BK39" i="2"/>
  <c r="BK8" i="2"/>
  <c r="BI36" i="2"/>
  <c r="BK15" i="2"/>
  <c r="BK29" i="2"/>
  <c r="BK53" i="2"/>
  <c r="BH9" i="2"/>
  <c r="BI16" i="2"/>
  <c r="BK50" i="2"/>
  <c r="BJ23" i="2"/>
  <c r="BH44" i="2"/>
  <c r="BJ28" i="2"/>
  <c r="BK25" i="2"/>
  <c r="BH5" i="2"/>
  <c r="BK22" i="2"/>
  <c r="BJ43" i="2"/>
  <c r="BJ19" i="2"/>
  <c r="BK36" i="2"/>
  <c r="BK19" i="2"/>
  <c r="BJ33" i="2"/>
  <c r="BH13" i="2"/>
  <c r="BI30" i="2"/>
  <c r="BJ54" i="2"/>
  <c r="BI6" i="2"/>
  <c r="BK9" i="2"/>
  <c r="BI13" i="2"/>
  <c r="BK16" i="2"/>
  <c r="BH20" i="2"/>
  <c r="BK23" i="2"/>
  <c r="BH27" i="2"/>
  <c r="BJ30" i="2"/>
  <c r="BI37" i="2"/>
  <c r="BI44" i="2"/>
  <c r="BK47" i="2"/>
  <c r="BI51" i="2"/>
  <c r="BK54" i="2"/>
  <c r="BK20" i="2"/>
  <c r="BH31" i="2"/>
  <c r="BJ41" i="2"/>
  <c r="BJ45" i="2"/>
  <c r="BH8" i="2"/>
  <c r="BK35" i="2"/>
  <c r="BK11" i="2"/>
  <c r="BJ25" i="2"/>
  <c r="BH53" i="2"/>
  <c r="BH36" i="2"/>
  <c r="BJ22" i="2"/>
  <c r="BI43" i="2"/>
  <c r="BJ53" i="2"/>
  <c r="BJ36" i="2"/>
  <c r="BH16" i="2"/>
  <c r="BI33" i="2"/>
  <c r="BH54" i="2"/>
  <c r="BI9" i="2"/>
  <c r="BJ40" i="2"/>
  <c r="BH6" i="2"/>
  <c r="BK40" i="2"/>
  <c r="BJ6" i="2"/>
  <c r="BH10" i="2"/>
  <c r="BJ13" i="2"/>
  <c r="BI20" i="2"/>
  <c r="BI27" i="2"/>
  <c r="BK30" i="2"/>
  <c r="BH34" i="2"/>
  <c r="BJ37" i="2"/>
  <c r="BH41" i="2"/>
  <c r="BJ44" i="2"/>
  <c r="BH48" i="2"/>
  <c r="BJ51" i="2"/>
  <c r="BJ10" i="2"/>
  <c r="BI24" i="2"/>
  <c r="BJ34" i="2"/>
  <c r="BJ48" i="2"/>
  <c r="BI18" i="2"/>
  <c r="BK42" i="2"/>
  <c r="BJ18" i="2"/>
  <c r="BI22" i="2"/>
  <c r="BI53" i="2"/>
  <c r="BH26" i="2"/>
  <c r="BI26" i="2"/>
  <c r="BI50" i="2"/>
  <c r="BJ26" i="2"/>
  <c r="BJ50" i="2"/>
  <c r="BK26" i="2"/>
  <c r="BJ47" i="2"/>
  <c r="BK6" i="2"/>
  <c r="BI10" i="2"/>
  <c r="BK13" i="2"/>
  <c r="BH17" i="2"/>
  <c r="BJ20" i="2"/>
  <c r="BH24" i="2"/>
  <c r="BJ27" i="2"/>
  <c r="BI34" i="2"/>
  <c r="BK37" i="2"/>
  <c r="BI41" i="2"/>
  <c r="BK44" i="2"/>
  <c r="BI48" i="2"/>
  <c r="BK51" i="2"/>
  <c r="BI17" i="2"/>
  <c r="BK27" i="2"/>
  <c r="BH38" i="2"/>
  <c r="BH45" i="2"/>
  <c r="BH42" i="2"/>
  <c r="BI25" i="2"/>
  <c r="BI39" i="2"/>
  <c r="BK4" i="2"/>
  <c r="BJ32" i="2"/>
  <c r="BI15" i="2"/>
  <c r="BK32" i="2"/>
  <c r="BH12" i="2"/>
  <c r="BI12" i="2"/>
  <c r="BH33" i="2"/>
  <c r="BJ5" i="2"/>
  <c r="BI40" i="2"/>
  <c r="BK5" i="2"/>
  <c r="BI47" i="2"/>
  <c r="BH51" i="2"/>
  <c r="BK21" i="2"/>
  <c r="BJ39" i="2"/>
  <c r="BK18" i="2"/>
  <c r="BJ46" i="2"/>
  <c r="BJ15" i="2"/>
  <c r="BJ29" i="2"/>
  <c r="BH50" i="2"/>
  <c r="BI19" i="2"/>
  <c r="BH23" i="2"/>
  <c r="BH47" i="2"/>
  <c r="BI23" i="2"/>
  <c r="BH30" i="2"/>
  <c r="BI54" i="2"/>
  <c r="BJ16" i="2"/>
  <c r="BH37" i="2"/>
  <c r="BK10" i="2"/>
  <c r="BH14" i="2"/>
  <c r="BJ17" i="2"/>
  <c r="BJ24" i="2"/>
  <c r="BI31" i="2"/>
  <c r="BK34" i="2"/>
  <c r="BI38" i="2"/>
  <c r="BK41" i="2"/>
  <c r="BI45" i="2"/>
  <c r="BK48" i="2"/>
  <c r="BH52" i="2"/>
  <c r="BI14" i="2"/>
  <c r="BK17" i="2"/>
  <c r="BH21" i="2"/>
  <c r="BK24" i="2"/>
  <c r="BH28" i="2"/>
  <c r="BJ31" i="2"/>
  <c r="BH35" i="2"/>
  <c r="BJ38" i="2"/>
  <c r="BI52" i="2"/>
  <c r="BJ11" i="2"/>
  <c r="BI32" i="2"/>
  <c r="BJ49" i="2"/>
  <c r="BH15" i="2"/>
  <c r="BH29" i="2"/>
  <c r="BK49" i="2"/>
  <c r="BJ8" i="2"/>
  <c r="BI29" i="2"/>
  <c r="BH43" i="2"/>
  <c r="BH19" i="2"/>
  <c r="BK46" i="2"/>
  <c r="BI5" i="2"/>
  <c r="BH40" i="2"/>
  <c r="BJ12" i="2"/>
  <c r="BK43" i="2"/>
  <c r="BK12" i="2"/>
  <c r="BJ9" i="2"/>
  <c r="BK33" i="2"/>
  <c r="BI3" i="2"/>
  <c r="BJ3" i="2"/>
  <c r="BK3" i="2"/>
  <c r="BC57" i="2"/>
  <c r="Q4" i="2"/>
  <c r="EO4" i="2"/>
  <c r="EN4" i="2"/>
  <c r="EM4" i="2"/>
  <c r="EL4" i="2"/>
  <c r="EO7" i="2"/>
  <c r="EO11" i="2"/>
  <c r="EO15" i="2"/>
  <c r="EO19" i="2"/>
  <c r="EO23" i="2"/>
  <c r="EO27" i="2"/>
  <c r="EO31" i="2"/>
  <c r="EO35" i="2"/>
  <c r="EO39" i="2"/>
  <c r="EO43" i="2"/>
  <c r="EO47" i="2"/>
  <c r="EO51" i="2"/>
  <c r="EL3" i="2"/>
  <c r="EL12" i="2"/>
  <c r="EL28" i="2"/>
  <c r="EL13" i="2"/>
  <c r="EO16" i="2"/>
  <c r="EM5" i="2"/>
  <c r="EM9" i="2"/>
  <c r="EM13" i="2"/>
  <c r="EM17" i="2"/>
  <c r="EM21" i="2"/>
  <c r="EM25" i="2"/>
  <c r="EM29" i="2"/>
  <c r="EM33" i="2"/>
  <c r="EM37" i="2"/>
  <c r="EM41" i="2"/>
  <c r="EM45" i="2"/>
  <c r="EM49" i="2"/>
  <c r="EM53" i="2"/>
  <c r="EO6" i="2"/>
  <c r="EO18" i="2"/>
  <c r="EO38" i="2"/>
  <c r="EL39" i="2"/>
  <c r="EM43" i="2"/>
  <c r="EN31" i="2"/>
  <c r="EO3" i="2"/>
  <c r="EL16" i="2"/>
  <c r="EL44" i="2"/>
  <c r="EM36" i="2"/>
  <c r="EN8" i="2"/>
  <c r="EN36" i="2"/>
  <c r="EO12" i="2"/>
  <c r="EO32" i="2"/>
  <c r="EO52" i="2"/>
  <c r="EL49" i="2"/>
  <c r="EN5" i="2"/>
  <c r="EN9" i="2"/>
  <c r="EN13" i="2"/>
  <c r="EN17" i="2"/>
  <c r="EN21" i="2"/>
  <c r="EN25" i="2"/>
  <c r="EN29" i="2"/>
  <c r="EN33" i="2"/>
  <c r="EN37" i="2"/>
  <c r="EN41" i="2"/>
  <c r="EN45" i="2"/>
  <c r="EN49" i="2"/>
  <c r="EN53" i="2"/>
  <c r="EO10" i="2"/>
  <c r="EO14" i="2"/>
  <c r="EO22" i="2"/>
  <c r="EO42" i="2"/>
  <c r="EL43" i="2"/>
  <c r="EM35" i="2"/>
  <c r="EN19" i="2"/>
  <c r="EN43" i="2"/>
  <c r="EL8" i="2"/>
  <c r="EL36" i="2"/>
  <c r="EN24" i="2"/>
  <c r="EO20" i="2"/>
  <c r="EO40" i="2"/>
  <c r="EL53" i="2"/>
  <c r="EO5" i="2"/>
  <c r="EO9" i="2"/>
  <c r="EO13" i="2"/>
  <c r="EO17" i="2"/>
  <c r="EO21" i="2"/>
  <c r="EO25" i="2"/>
  <c r="EO29" i="2"/>
  <c r="EO33" i="2"/>
  <c r="EO37" i="2"/>
  <c r="EO41" i="2"/>
  <c r="EO45" i="2"/>
  <c r="EO49" i="2"/>
  <c r="EO53" i="2"/>
  <c r="EO26" i="2"/>
  <c r="EO50" i="2"/>
  <c r="EL27" i="2"/>
  <c r="EM23" i="2"/>
  <c r="EM51" i="2"/>
  <c r="EN11" i="2"/>
  <c r="EN23" i="2"/>
  <c r="EN35" i="2"/>
  <c r="EN51" i="2"/>
  <c r="EL32" i="2"/>
  <c r="EL48" i="2"/>
  <c r="EM32" i="2"/>
  <c r="EN32" i="2"/>
  <c r="EN52" i="2"/>
  <c r="EO8" i="2"/>
  <c r="EO24" i="2"/>
  <c r="EO48" i="2"/>
  <c r="EL9" i="2"/>
  <c r="EL17" i="2"/>
  <c r="EL29" i="2"/>
  <c r="EL45" i="2"/>
  <c r="EL6" i="2"/>
  <c r="EL10" i="2"/>
  <c r="EL14" i="2"/>
  <c r="EL18" i="2"/>
  <c r="EL22" i="2"/>
  <c r="EL26" i="2"/>
  <c r="EL30" i="2"/>
  <c r="EL34" i="2"/>
  <c r="EL38" i="2"/>
  <c r="EL42" i="2"/>
  <c r="EL46" i="2"/>
  <c r="EL50" i="2"/>
  <c r="EL54" i="2"/>
  <c r="EO30" i="2"/>
  <c r="EO54" i="2"/>
  <c r="EM20" i="2"/>
  <c r="EM44" i="2"/>
  <c r="EN16" i="2"/>
  <c r="EN28" i="2"/>
  <c r="EN44" i="2"/>
  <c r="EO28" i="2"/>
  <c r="EL37" i="2"/>
  <c r="EM6" i="2"/>
  <c r="EM10" i="2"/>
  <c r="EM14" i="2"/>
  <c r="EM18" i="2"/>
  <c r="EM22" i="2"/>
  <c r="EM26" i="2"/>
  <c r="EM30" i="2"/>
  <c r="EM34" i="2"/>
  <c r="EM38" i="2"/>
  <c r="EM42" i="2"/>
  <c r="EM46" i="2"/>
  <c r="EM50" i="2"/>
  <c r="EM54" i="2"/>
  <c r="EO34" i="2"/>
  <c r="EL7" i="2"/>
  <c r="EL15" i="2"/>
  <c r="EL23" i="2"/>
  <c r="EL35" i="2"/>
  <c r="EL51" i="2"/>
  <c r="EM11" i="2"/>
  <c r="EM19" i="2"/>
  <c r="EM31" i="2"/>
  <c r="EM47" i="2"/>
  <c r="EL20" i="2"/>
  <c r="EL52" i="2"/>
  <c r="EM28" i="2"/>
  <c r="EM52" i="2"/>
  <c r="EN12" i="2"/>
  <c r="EN40" i="2"/>
  <c r="EO36" i="2"/>
  <c r="EL5" i="2"/>
  <c r="EL21" i="2"/>
  <c r="EL33" i="2"/>
  <c r="EN6" i="2"/>
  <c r="EN10" i="2"/>
  <c r="EN14" i="2"/>
  <c r="EN18" i="2"/>
  <c r="EN22" i="2"/>
  <c r="EN26" i="2"/>
  <c r="EN30" i="2"/>
  <c r="EN34" i="2"/>
  <c r="EN38" i="2"/>
  <c r="EN42" i="2"/>
  <c r="EN46" i="2"/>
  <c r="EN50" i="2"/>
  <c r="EN54" i="2"/>
  <c r="EO46" i="2"/>
  <c r="EL11" i="2"/>
  <c r="EL19" i="2"/>
  <c r="EL31" i="2"/>
  <c r="EL47" i="2"/>
  <c r="EM3" i="2"/>
  <c r="EM7" i="2"/>
  <c r="EM15" i="2"/>
  <c r="EM27" i="2"/>
  <c r="EM39" i="2"/>
  <c r="EN3" i="2"/>
  <c r="EN7" i="2"/>
  <c r="EN15" i="2"/>
  <c r="EN27" i="2"/>
  <c r="EN39" i="2"/>
  <c r="EN47" i="2"/>
  <c r="EL24" i="2"/>
  <c r="EL40" i="2"/>
  <c r="EM8" i="2"/>
  <c r="EM12" i="2"/>
  <c r="EM16" i="2"/>
  <c r="EM24" i="2"/>
  <c r="EM40" i="2"/>
  <c r="EM48" i="2"/>
  <c r="EN20" i="2"/>
  <c r="EN48" i="2"/>
  <c r="EO44" i="2"/>
  <c r="EL25" i="2"/>
  <c r="EL41" i="2"/>
  <c r="BB57" i="2"/>
  <c r="Z60" i="3"/>
  <c r="BP60" i="3"/>
  <c r="AN60" i="3"/>
  <c r="DK3" i="2"/>
  <c r="DN5" i="2"/>
  <c r="DN16" i="2"/>
  <c r="DP23" i="2"/>
  <c r="DN27" i="2"/>
  <c r="DN34" i="2"/>
  <c r="DN38" i="2"/>
  <c r="DN49" i="2"/>
  <c r="DP52" i="2"/>
  <c r="DP5" i="2"/>
  <c r="DN9" i="2"/>
  <c r="DP12" i="2"/>
  <c r="DP16" i="2"/>
  <c r="DP27" i="2"/>
  <c r="DN31" i="2"/>
  <c r="DN45" i="2"/>
  <c r="DN20" i="2"/>
  <c r="DP34" i="2"/>
  <c r="DP38" i="2"/>
  <c r="DP45" i="2"/>
  <c r="DP49" i="2"/>
  <c r="DN6" i="2"/>
  <c r="DP9" i="2"/>
  <c r="DN24" i="2"/>
  <c r="DP31" i="2"/>
  <c r="DN35" i="2"/>
  <c r="DN42" i="2"/>
  <c r="DN46" i="2"/>
  <c r="DN17" i="2"/>
  <c r="DP20" i="2"/>
  <c r="DP24" i="2"/>
  <c r="DP35" i="2"/>
  <c r="DP7" i="2"/>
  <c r="DP10" i="2"/>
  <c r="DP14" i="2"/>
  <c r="DP21" i="2"/>
  <c r="DP25" i="2"/>
  <c r="DN40" i="2"/>
  <c r="DP47" i="2"/>
  <c r="DN51" i="2"/>
  <c r="DN4" i="2"/>
  <c r="DN11" i="2"/>
  <c r="DN18" i="2"/>
  <c r="DN22" i="2"/>
  <c r="DN33" i="2"/>
  <c r="DP36" i="2"/>
  <c r="DP40" i="2"/>
  <c r="DP51" i="2"/>
  <c r="DP11" i="2"/>
  <c r="DN15" i="2"/>
  <c r="DN29" i="2"/>
  <c r="DN44" i="2"/>
  <c r="DP4" i="2"/>
  <c r="DN8" i="2"/>
  <c r="DP18" i="2"/>
  <c r="DP22" i="2"/>
  <c r="DP29" i="2"/>
  <c r="DP33" i="2"/>
  <c r="DN48" i="2"/>
  <c r="DP15" i="2"/>
  <c r="DP28" i="2"/>
  <c r="DP44" i="2"/>
  <c r="DP26" i="2"/>
  <c r="DP43" i="2"/>
  <c r="DN12" i="2"/>
  <c r="DN37" i="2"/>
  <c r="DN52" i="2"/>
  <c r="DP41" i="2"/>
  <c r="DP42" i="2"/>
  <c r="DP19" i="2"/>
  <c r="DN36" i="2"/>
  <c r="DN13" i="2"/>
  <c r="DN21" i="2"/>
  <c r="DN30" i="2"/>
  <c r="DP37" i="2"/>
  <c r="DN53" i="2"/>
  <c r="DP39" i="2"/>
  <c r="DP32" i="2"/>
  <c r="DP17" i="2"/>
  <c r="DP8" i="2"/>
  <c r="DN19" i="2"/>
  <c r="DN43" i="2"/>
  <c r="DP13" i="2"/>
  <c r="DN39" i="2"/>
  <c r="DN54" i="2"/>
  <c r="DN47" i="2"/>
  <c r="DP54" i="2"/>
  <c r="DN25" i="2"/>
  <c r="DN26" i="2"/>
  <c r="DN50" i="2"/>
  <c r="DN14" i="2"/>
  <c r="DN23" i="2"/>
  <c r="DP30" i="2"/>
  <c r="DP46" i="2"/>
  <c r="DP53" i="2"/>
  <c r="DP6" i="2"/>
  <c r="DP48" i="2"/>
  <c r="DN10" i="2"/>
  <c r="DP50" i="2"/>
  <c r="DN32" i="2"/>
  <c r="DN41" i="2"/>
  <c r="DN7" i="2"/>
  <c r="DN28" i="2"/>
  <c r="DN3" i="2"/>
  <c r="DH3" i="2"/>
  <c r="DP3" i="2"/>
  <c r="Q3" i="2"/>
  <c r="W8" i="2"/>
  <c r="W17" i="2"/>
  <c r="W26" i="2"/>
  <c r="W31" i="2"/>
  <c r="W40" i="2"/>
  <c r="W49" i="2"/>
  <c r="X8" i="2"/>
  <c r="X17" i="2"/>
  <c r="X26" i="2"/>
  <c r="X31" i="2"/>
  <c r="X40" i="2"/>
  <c r="X49" i="2"/>
  <c r="W51" i="2"/>
  <c r="W5" i="2"/>
  <c r="X19" i="2"/>
  <c r="X28" i="2"/>
  <c r="X37" i="2"/>
  <c r="X46" i="2"/>
  <c r="W10" i="2"/>
  <c r="W33" i="2"/>
  <c r="W42" i="2"/>
  <c r="X10" i="2"/>
  <c r="X47" i="2"/>
  <c r="W29" i="2"/>
  <c r="W38" i="2"/>
  <c r="X11" i="2"/>
  <c r="X20" i="2"/>
  <c r="X29" i="2"/>
  <c r="X38" i="2"/>
  <c r="X52" i="2"/>
  <c r="W13" i="2"/>
  <c r="W22" i="2"/>
  <c r="W27" i="2"/>
  <c r="W36" i="2"/>
  <c r="W45" i="2"/>
  <c r="W54" i="2"/>
  <c r="W4" i="2"/>
  <c r="X13" i="2"/>
  <c r="X22" i="2"/>
  <c r="X27" i="2"/>
  <c r="X36" i="2"/>
  <c r="X45" i="2"/>
  <c r="X54" i="2"/>
  <c r="X4" i="2"/>
  <c r="W9" i="2"/>
  <c r="W18" i="2"/>
  <c r="W23" i="2"/>
  <c r="W32" i="2"/>
  <c r="W41" i="2"/>
  <c r="W50" i="2"/>
  <c r="X9" i="2"/>
  <c r="X18" i="2"/>
  <c r="X23" i="2"/>
  <c r="X32" i="2"/>
  <c r="X41" i="2"/>
  <c r="X50" i="2"/>
  <c r="W14" i="2"/>
  <c r="W19" i="2"/>
  <c r="W28" i="2"/>
  <c r="W37" i="2"/>
  <c r="W46" i="2"/>
  <c r="X14" i="2"/>
  <c r="X51" i="2"/>
  <c r="X5" i="2"/>
  <c r="W15" i="2"/>
  <c r="W24" i="2"/>
  <c r="W47" i="2"/>
  <c r="X15" i="2"/>
  <c r="X24" i="2"/>
  <c r="X33" i="2"/>
  <c r="X42" i="2"/>
  <c r="W11" i="2"/>
  <c r="W20" i="2"/>
  <c r="W43" i="2"/>
  <c r="W52" i="2"/>
  <c r="W6" i="2"/>
  <c r="X43" i="2"/>
  <c r="X6" i="2"/>
  <c r="X25" i="2"/>
  <c r="W7" i="2"/>
  <c r="W44" i="2"/>
  <c r="X44" i="2"/>
  <c r="W48" i="2"/>
  <c r="X48" i="2"/>
  <c r="W12" i="2"/>
  <c r="W30" i="2"/>
  <c r="X12" i="2"/>
  <c r="X30" i="2"/>
  <c r="W16" i="2"/>
  <c r="W34" i="2"/>
  <c r="X16" i="2"/>
  <c r="X34" i="2"/>
  <c r="W35" i="2"/>
  <c r="W53" i="2"/>
  <c r="X35" i="2"/>
  <c r="X53" i="2"/>
  <c r="W39" i="2"/>
  <c r="X39" i="2"/>
  <c r="W21" i="2"/>
  <c r="X7" i="2"/>
  <c r="X21" i="2"/>
  <c r="W25" i="2"/>
  <c r="X3" i="2"/>
  <c r="W3" i="2"/>
  <c r="W14" i="3"/>
  <c r="T54" i="2"/>
  <c r="T50" i="2"/>
  <c r="T46" i="2"/>
  <c r="T42" i="2"/>
  <c r="T38" i="2"/>
  <c r="T34" i="2"/>
  <c r="T30" i="2"/>
  <c r="T26" i="2"/>
  <c r="T22" i="2"/>
  <c r="T18" i="2"/>
  <c r="T14" i="2"/>
  <c r="T10" i="2"/>
  <c r="T6" i="2"/>
  <c r="BQ3" i="2"/>
  <c r="T29" i="2"/>
  <c r="T5" i="2"/>
  <c r="S49" i="2"/>
  <c r="S41" i="2"/>
  <c r="S33" i="2"/>
  <c r="S25" i="2"/>
  <c r="S13" i="2"/>
  <c r="S5" i="2"/>
  <c r="R49" i="2"/>
  <c r="R21" i="2"/>
  <c r="R9" i="2"/>
  <c r="Q33" i="2"/>
  <c r="Q5" i="2"/>
  <c r="T52" i="2"/>
  <c r="T16" i="2"/>
  <c r="S54" i="2"/>
  <c r="S50" i="2"/>
  <c r="S46" i="2"/>
  <c r="S42" i="2"/>
  <c r="S38" i="2"/>
  <c r="S34" i="2"/>
  <c r="S30" i="2"/>
  <c r="S26" i="2"/>
  <c r="S22" i="2"/>
  <c r="S18" i="2"/>
  <c r="S14" i="2"/>
  <c r="S10" i="2"/>
  <c r="S6" i="2"/>
  <c r="BP3" i="2"/>
  <c r="R54" i="2"/>
  <c r="R50" i="2"/>
  <c r="R46" i="2"/>
  <c r="R42" i="2"/>
  <c r="R38" i="2"/>
  <c r="R34" i="2"/>
  <c r="R30" i="2"/>
  <c r="R26" i="2"/>
  <c r="R22" i="2"/>
  <c r="R18" i="2"/>
  <c r="R14" i="2"/>
  <c r="R10" i="2"/>
  <c r="R6" i="2"/>
  <c r="BO3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T53" i="2"/>
  <c r="T49" i="2"/>
  <c r="T45" i="2"/>
  <c r="T41" i="2"/>
  <c r="T37" i="2"/>
  <c r="T33" i="2"/>
  <c r="T25" i="2"/>
  <c r="T21" i="2"/>
  <c r="T17" i="2"/>
  <c r="T13" i="2"/>
  <c r="T9" i="2"/>
  <c r="S53" i="2"/>
  <c r="S45" i="2"/>
  <c r="S37" i="2"/>
  <c r="S29" i="2"/>
  <c r="S21" i="2"/>
  <c r="S17" i="2"/>
  <c r="S9" i="2"/>
  <c r="R53" i="2"/>
  <c r="R25" i="2"/>
  <c r="R13" i="2"/>
  <c r="Q49" i="2"/>
  <c r="Q21" i="2"/>
  <c r="T32" i="2"/>
  <c r="T4" i="2"/>
  <c r="S52" i="2"/>
  <c r="S48" i="2"/>
  <c r="S44" i="2"/>
  <c r="S40" i="2"/>
  <c r="S36" i="2"/>
  <c r="S32" i="2"/>
  <c r="S28" i="2"/>
  <c r="S24" i="2"/>
  <c r="S20" i="2"/>
  <c r="S16" i="2"/>
  <c r="S12" i="2"/>
  <c r="S8" i="2"/>
  <c r="S4" i="2"/>
  <c r="R48" i="2"/>
  <c r="R44" i="2"/>
  <c r="R40" i="2"/>
  <c r="R36" i="2"/>
  <c r="R32" i="2"/>
  <c r="R28" i="2"/>
  <c r="R24" i="2"/>
  <c r="R20" i="2"/>
  <c r="R16" i="2"/>
  <c r="R12" i="2"/>
  <c r="R8" i="2"/>
  <c r="R4" i="2"/>
  <c r="Q48" i="2"/>
  <c r="Q44" i="2"/>
  <c r="Q40" i="2"/>
  <c r="Q36" i="2"/>
  <c r="Q32" i="2"/>
  <c r="Q28" i="2"/>
  <c r="Q24" i="2"/>
  <c r="Q20" i="2"/>
  <c r="Q12" i="2"/>
  <c r="Q8" i="2"/>
  <c r="T35" i="2"/>
  <c r="T11" i="2"/>
  <c r="R43" i="2"/>
  <c r="R31" i="2"/>
  <c r="R7" i="2"/>
  <c r="Q39" i="2"/>
  <c r="Q19" i="2"/>
  <c r="R41" i="2"/>
  <c r="Q53" i="2"/>
  <c r="Q25" i="2"/>
  <c r="T36" i="2"/>
  <c r="T12" i="2"/>
  <c r="R52" i="2"/>
  <c r="T23" i="2"/>
  <c r="R47" i="2"/>
  <c r="R19" i="2"/>
  <c r="Q47" i="2"/>
  <c r="Q23" i="2"/>
  <c r="R45" i="2"/>
  <c r="R17" i="2"/>
  <c r="R5" i="2"/>
  <c r="Q37" i="2"/>
  <c r="Q9" i="2"/>
  <c r="T48" i="2"/>
  <c r="T20" i="2"/>
  <c r="Q52" i="2"/>
  <c r="Q16" i="2"/>
  <c r="T3" i="2"/>
  <c r="R51" i="2"/>
  <c r="R15" i="2"/>
  <c r="Q35" i="2"/>
  <c r="Q7" i="2"/>
  <c r="R29" i="2"/>
  <c r="Q29" i="2"/>
  <c r="T28" i="2"/>
  <c r="T51" i="2"/>
  <c r="T47" i="2"/>
  <c r="T43" i="2"/>
  <c r="T39" i="2"/>
  <c r="T31" i="2"/>
  <c r="T27" i="2"/>
  <c r="T19" i="2"/>
  <c r="T15" i="2"/>
  <c r="T7" i="2"/>
  <c r="R35" i="2"/>
  <c r="R27" i="2"/>
  <c r="R11" i="2"/>
  <c r="Q43" i="2"/>
  <c r="Q31" i="2"/>
  <c r="Q15" i="2"/>
  <c r="R33" i="2"/>
  <c r="Q45" i="2"/>
  <c r="Q17" i="2"/>
  <c r="T40" i="2"/>
  <c r="T24" i="2"/>
  <c r="S51" i="2"/>
  <c r="S47" i="2"/>
  <c r="S43" i="2"/>
  <c r="S39" i="2"/>
  <c r="S35" i="2"/>
  <c r="S31" i="2"/>
  <c r="S27" i="2"/>
  <c r="S23" i="2"/>
  <c r="S19" i="2"/>
  <c r="S15" i="2"/>
  <c r="S11" i="2"/>
  <c r="S7" i="2"/>
  <c r="S3" i="2"/>
  <c r="R39" i="2"/>
  <c r="R23" i="2"/>
  <c r="R3" i="2"/>
  <c r="Q51" i="2"/>
  <c r="Q27" i="2"/>
  <c r="Q11" i="2"/>
  <c r="R37" i="2"/>
  <c r="Q41" i="2"/>
  <c r="Q13" i="2"/>
  <c r="T44" i="2"/>
  <c r="T8" i="2"/>
  <c r="CT4" i="3"/>
  <c r="V46" i="3"/>
  <c r="J45" i="3"/>
  <c r="CB45" i="3" s="1"/>
  <c r="J39" i="3"/>
  <c r="CB39" i="3" s="1"/>
  <c r="H32" i="3"/>
  <c r="BZ32" i="3" s="1"/>
  <c r="BM44" i="3"/>
  <c r="AY32" i="3"/>
  <c r="AL26" i="3"/>
  <c r="BL36" i="3"/>
  <c r="Y6" i="3"/>
  <c r="CS52" i="3"/>
  <c r="V30" i="3"/>
  <c r="CS29" i="3"/>
  <c r="G53" i="3"/>
  <c r="BY53" i="3" s="1"/>
  <c r="AL36" i="3"/>
  <c r="CU8" i="3"/>
  <c r="G18" i="3"/>
  <c r="BY18" i="3" s="1"/>
  <c r="BN28" i="3"/>
  <c r="BL12" i="3"/>
  <c r="X22" i="3"/>
  <c r="AY48" i="3"/>
  <c r="J52" i="3"/>
  <c r="CB52" i="3" s="1"/>
  <c r="H45" i="3"/>
  <c r="BZ45" i="3" s="1"/>
  <c r="I39" i="3"/>
  <c r="H31" i="3"/>
  <c r="BZ31" i="3" s="1"/>
  <c r="J17" i="3"/>
  <c r="CB17" i="3" s="1"/>
  <c r="U46" i="3"/>
  <c r="U30" i="3"/>
  <c r="W22" i="3"/>
  <c r="U14" i="3"/>
  <c r="X6" i="3"/>
  <c r="AM42" i="3"/>
  <c r="AK26" i="3"/>
  <c r="AM18" i="3"/>
  <c r="AL10" i="3"/>
  <c r="AZ54" i="3"/>
  <c r="AZ38" i="3"/>
  <c r="AY22" i="3"/>
  <c r="BL44" i="3"/>
  <c r="BM28" i="3"/>
  <c r="CT49" i="3"/>
  <c r="CR29" i="3"/>
  <c r="CT8" i="3"/>
  <c r="I52" i="3"/>
  <c r="G45" i="3"/>
  <c r="BY45" i="3" s="1"/>
  <c r="J37" i="3"/>
  <c r="CB37" i="3" s="1"/>
  <c r="G31" i="3"/>
  <c r="BY31" i="3" s="1"/>
  <c r="I17" i="3"/>
  <c r="V52" i="3"/>
  <c r="V36" i="3"/>
  <c r="W6" i="3"/>
  <c r="AI50" i="3"/>
  <c r="AL42" i="3"/>
  <c r="AJ26" i="3"/>
  <c r="AL18" i="3"/>
  <c r="AJ10" i="3"/>
  <c r="AY54" i="3"/>
  <c r="AY38" i="3"/>
  <c r="AX22" i="3"/>
  <c r="AZ14" i="3"/>
  <c r="AY6" i="3"/>
  <c r="BM50" i="3"/>
  <c r="BL28" i="3"/>
  <c r="BL18" i="3"/>
  <c r="CS49" i="3"/>
  <c r="CU28" i="3"/>
  <c r="CS8" i="3"/>
  <c r="H52" i="3"/>
  <c r="BZ52" i="3" s="1"/>
  <c r="J44" i="3"/>
  <c r="CB44" i="3" s="1"/>
  <c r="H37" i="3"/>
  <c r="BZ37" i="3" s="1"/>
  <c r="J30" i="3"/>
  <c r="CB30" i="3" s="1"/>
  <c r="H17" i="3"/>
  <c r="BZ17" i="3" s="1"/>
  <c r="U52" i="3"/>
  <c r="V6" i="3"/>
  <c r="AK42" i="3"/>
  <c r="AI26" i="3"/>
  <c r="AI10" i="3"/>
  <c r="AX54" i="3"/>
  <c r="AX38" i="3"/>
  <c r="AW22" i="3"/>
  <c r="AY14" i="3"/>
  <c r="AW6" i="3"/>
  <c r="BL50" i="3"/>
  <c r="BM34" i="3"/>
  <c r="BK18" i="3"/>
  <c r="BM10" i="3"/>
  <c r="CR49" i="3"/>
  <c r="CT28" i="3"/>
  <c r="CT5" i="3"/>
  <c r="G52" i="3"/>
  <c r="BY52" i="3" s="1"/>
  <c r="I44" i="3"/>
  <c r="G37" i="3"/>
  <c r="BY37" i="3" s="1"/>
  <c r="J28" i="3"/>
  <c r="CB28" i="3" s="1"/>
  <c r="I14" i="3"/>
  <c r="V44" i="3"/>
  <c r="Y35" i="3"/>
  <c r="V28" i="3"/>
  <c r="V12" i="3"/>
  <c r="U6" i="3"/>
  <c r="AJ42" i="3"/>
  <c r="AW54" i="3"/>
  <c r="AW38" i="3"/>
  <c r="BK50" i="3"/>
  <c r="BL34" i="3"/>
  <c r="CU48" i="3"/>
  <c r="CS28" i="3"/>
  <c r="CS5" i="3"/>
  <c r="J51" i="3"/>
  <c r="CB51" i="3" s="1"/>
  <c r="H44" i="3"/>
  <c r="BZ44" i="3" s="1"/>
  <c r="J36" i="3"/>
  <c r="CB36" i="3" s="1"/>
  <c r="H27" i="3"/>
  <c r="BZ27" i="3" s="1"/>
  <c r="H14" i="3"/>
  <c r="BZ14" i="3" s="1"/>
  <c r="Y51" i="3"/>
  <c r="X35" i="3"/>
  <c r="U28" i="3"/>
  <c r="X19" i="3"/>
  <c r="U12" i="3"/>
  <c r="AI48" i="3"/>
  <c r="AI42" i="3"/>
  <c r="BA21" i="3"/>
  <c r="BA5" i="3"/>
  <c r="BO41" i="3"/>
  <c r="BK34" i="3"/>
  <c r="BO17" i="3"/>
  <c r="CT48" i="3"/>
  <c r="CT25" i="3"/>
  <c r="CR5" i="3"/>
  <c r="I51" i="3"/>
  <c r="G44" i="3"/>
  <c r="BY44" i="3" s="1"/>
  <c r="I36" i="3"/>
  <c r="G27" i="3"/>
  <c r="BY27" i="3" s="1"/>
  <c r="G10" i="3"/>
  <c r="BY10" i="3" s="1"/>
  <c r="X51" i="3"/>
  <c r="W35" i="3"/>
  <c r="W19" i="3"/>
  <c r="AM31" i="3"/>
  <c r="AI24" i="3"/>
  <c r="AL15" i="3"/>
  <c r="AI8" i="3"/>
  <c r="BA43" i="3"/>
  <c r="BA37" i="3"/>
  <c r="BA27" i="3"/>
  <c r="BO49" i="3"/>
  <c r="BN17" i="3"/>
  <c r="CS48" i="3"/>
  <c r="CS25" i="3"/>
  <c r="CU4" i="3"/>
  <c r="J49" i="3"/>
  <c r="CB49" i="3" s="1"/>
  <c r="J43" i="3"/>
  <c r="CB43" i="3" s="1"/>
  <c r="H36" i="3"/>
  <c r="BZ36" i="3" s="1"/>
  <c r="J26" i="3"/>
  <c r="CB26" i="3" s="1"/>
  <c r="I9" i="3"/>
  <c r="W51" i="3"/>
  <c r="Y11" i="3"/>
  <c r="AL3" i="3"/>
  <c r="AM47" i="3"/>
  <c r="AL31" i="3"/>
  <c r="AK15" i="3"/>
  <c r="AZ43" i="3"/>
  <c r="AZ27" i="3"/>
  <c r="BA11" i="3"/>
  <c r="BK3" i="3"/>
  <c r="BO33" i="3"/>
  <c r="BO7" i="3"/>
  <c r="CS41" i="3"/>
  <c r="CU20" i="3"/>
  <c r="H49" i="3"/>
  <c r="BZ49" i="3" s="1"/>
  <c r="I43" i="3"/>
  <c r="G36" i="3"/>
  <c r="BY36" i="3" s="1"/>
  <c r="I26" i="3"/>
  <c r="H9" i="3"/>
  <c r="BZ9" i="3" s="1"/>
  <c r="W41" i="3"/>
  <c r="X11" i="3"/>
  <c r="AL47" i="3"/>
  <c r="AK31" i="3"/>
  <c r="AJ15" i="3"/>
  <c r="AM7" i="3"/>
  <c r="AX51" i="3"/>
  <c r="AY43" i="3"/>
  <c r="AY27" i="3"/>
  <c r="BA19" i="3"/>
  <c r="AY11" i="3"/>
  <c r="BO3" i="3"/>
  <c r="BO39" i="3"/>
  <c r="BN33" i="3"/>
  <c r="BO23" i="3"/>
  <c r="BM7" i="3"/>
  <c r="CU40" i="3"/>
  <c r="CS20" i="3"/>
  <c r="G49" i="3"/>
  <c r="BY49" i="3" s="1"/>
  <c r="J41" i="3"/>
  <c r="CB41" i="3" s="1"/>
  <c r="J35" i="3"/>
  <c r="CB35" i="3" s="1"/>
  <c r="H26" i="3"/>
  <c r="BZ26" i="3" s="1"/>
  <c r="I6" i="3"/>
  <c r="V41" i="3"/>
  <c r="X33" i="3"/>
  <c r="W25" i="3"/>
  <c r="X17" i="3"/>
  <c r="AK47" i="3"/>
  <c r="AJ31" i="3"/>
  <c r="AL7" i="3"/>
  <c r="AX43" i="3"/>
  <c r="AX27" i="3"/>
  <c r="AX11" i="3"/>
  <c r="BN3" i="3"/>
  <c r="BL47" i="3"/>
  <c r="BN39" i="3"/>
  <c r="BN23" i="3"/>
  <c r="BL7" i="3"/>
  <c r="CT40" i="3"/>
  <c r="CT17" i="3"/>
  <c r="J48" i="3"/>
  <c r="CB48" i="3" s="1"/>
  <c r="H41" i="3"/>
  <c r="BZ41" i="3" s="1"/>
  <c r="I35" i="3"/>
  <c r="G26" i="3"/>
  <c r="BY26" i="3" s="1"/>
  <c r="H6" i="3"/>
  <c r="BZ6" i="3" s="1"/>
  <c r="U41" i="3"/>
  <c r="W33" i="3"/>
  <c r="U25" i="3"/>
  <c r="W17" i="3"/>
  <c r="AK53" i="3"/>
  <c r="AJ47" i="3"/>
  <c r="AK21" i="3"/>
  <c r="AW43" i="3"/>
  <c r="AW27" i="3"/>
  <c r="AW11" i="3"/>
  <c r="BM3" i="3"/>
  <c r="BM39" i="3"/>
  <c r="BM23" i="3"/>
  <c r="BK7" i="3"/>
  <c r="CS40" i="3"/>
  <c r="CS17" i="3"/>
  <c r="I48" i="3"/>
  <c r="G41" i="3"/>
  <c r="J33" i="3"/>
  <c r="CB33" i="3" s="1"/>
  <c r="J25" i="3"/>
  <c r="CB25" i="3" s="1"/>
  <c r="G6" i="3"/>
  <c r="BY6" i="3" s="1"/>
  <c r="V17" i="3"/>
  <c r="U9" i="3"/>
  <c r="AJ53" i="3"/>
  <c r="AK37" i="3"/>
  <c r="AI21" i="3"/>
  <c r="AK13" i="3"/>
  <c r="AX49" i="3"/>
  <c r="AX33" i="3"/>
  <c r="AX17" i="3"/>
  <c r="BL39" i="3"/>
  <c r="BL23" i="3"/>
  <c r="BK13" i="3"/>
  <c r="CT37" i="3"/>
  <c r="CR17" i="3"/>
  <c r="G3" i="3"/>
  <c r="BY3" i="3" s="1"/>
  <c r="H48" i="3"/>
  <c r="BZ48" i="3" s="1"/>
  <c r="J40" i="3"/>
  <c r="CB40" i="3" s="1"/>
  <c r="H33" i="3"/>
  <c r="BZ33" i="3" s="1"/>
  <c r="I25" i="3"/>
  <c r="J5" i="3"/>
  <c r="CB5" i="3" s="1"/>
  <c r="Y40" i="3"/>
  <c r="Y24" i="3"/>
  <c r="U17" i="3"/>
  <c r="AI53" i="3"/>
  <c r="AJ37" i="3"/>
  <c r="AK29" i="3"/>
  <c r="AJ13" i="3"/>
  <c r="AI5" i="3"/>
  <c r="AW49" i="3"/>
  <c r="AW33" i="3"/>
  <c r="BK45" i="3"/>
  <c r="BK39" i="3"/>
  <c r="BK23" i="3"/>
  <c r="CS37" i="3"/>
  <c r="CU16" i="3"/>
  <c r="J3" i="3"/>
  <c r="CB3" i="3" s="1"/>
  <c r="G48" i="3"/>
  <c r="BY48" i="3" s="1"/>
  <c r="I40" i="3"/>
  <c r="G33" i="3"/>
  <c r="BY33" i="3" s="1"/>
  <c r="I21" i="3"/>
  <c r="I5" i="3"/>
  <c r="Y46" i="3"/>
  <c r="Y8" i="3"/>
  <c r="AI37" i="3"/>
  <c r="AM20" i="3"/>
  <c r="AI13" i="3"/>
  <c r="AX25" i="3"/>
  <c r="BA16" i="3"/>
  <c r="AX9" i="3"/>
  <c r="BK29" i="3"/>
  <c r="BO12" i="3"/>
  <c r="BK5" i="3"/>
  <c r="CR37" i="3"/>
  <c r="CT16" i="3"/>
  <c r="J53" i="3"/>
  <c r="CB53" i="3" s="1"/>
  <c r="J47" i="3"/>
  <c r="CB47" i="3" s="1"/>
  <c r="H40" i="3"/>
  <c r="BZ40" i="3" s="1"/>
  <c r="J32" i="3"/>
  <c r="CB32" i="3" s="1"/>
  <c r="I18" i="3"/>
  <c r="H5" i="3"/>
  <c r="BZ5" i="3" s="1"/>
  <c r="X46" i="3"/>
  <c r="Y30" i="3"/>
  <c r="AM52" i="3"/>
  <c r="AL44" i="3"/>
  <c r="AL20" i="3"/>
  <c r="AM4" i="3"/>
  <c r="BA48" i="3"/>
  <c r="AY40" i="3"/>
  <c r="BA32" i="3"/>
  <c r="AZ16" i="3"/>
  <c r="AW9" i="3"/>
  <c r="BN52" i="3"/>
  <c r="BO44" i="3"/>
  <c r="BN12" i="3"/>
  <c r="CU36" i="3"/>
  <c r="CS16" i="3"/>
  <c r="H53" i="3"/>
  <c r="BZ53" i="3" s="1"/>
  <c r="I47" i="3"/>
  <c r="G40" i="3"/>
  <c r="BY40" i="3" s="1"/>
  <c r="I32" i="3"/>
  <c r="H18" i="3"/>
  <c r="BZ18" i="3" s="1"/>
  <c r="W46" i="3"/>
  <c r="Y38" i="3"/>
  <c r="W30" i="3"/>
  <c r="Y22" i="3"/>
  <c r="AL52" i="3"/>
  <c r="AM36" i="3"/>
  <c r="AL4" i="3"/>
  <c r="AZ48" i="3"/>
  <c r="AZ32" i="3"/>
  <c r="AY16" i="3"/>
  <c r="BL52" i="3"/>
  <c r="BN44" i="3"/>
  <c r="BO28" i="3"/>
  <c r="BM12" i="3"/>
  <c r="CU52" i="3"/>
  <c r="CS32" i="3"/>
  <c r="CS9" i="3"/>
  <c r="BK21" i="3"/>
  <c r="BO15" i="3"/>
  <c r="BL10" i="3"/>
  <c r="BO4" i="3"/>
  <c r="CT45" i="3"/>
  <c r="CT36" i="3"/>
  <c r="CR25" i="3"/>
  <c r="CT13" i="3"/>
  <c r="CU5" i="3"/>
  <c r="CU9" i="3"/>
  <c r="CU13" i="3"/>
  <c r="CU17" i="3"/>
  <c r="CU21" i="3"/>
  <c r="CU25" i="3"/>
  <c r="CU29" i="3"/>
  <c r="CU33" i="3"/>
  <c r="CU37" i="3"/>
  <c r="CU41" i="3"/>
  <c r="CU45" i="3"/>
  <c r="CU49" i="3"/>
  <c r="CU53" i="3"/>
  <c r="BL5" i="3"/>
  <c r="BN10" i="3"/>
  <c r="BL13" i="3"/>
  <c r="BN18" i="3"/>
  <c r="BL21" i="3"/>
  <c r="BN26" i="3"/>
  <c r="BL29" i="3"/>
  <c r="BN34" i="3"/>
  <c r="BL37" i="3"/>
  <c r="BN42" i="3"/>
  <c r="BL45" i="3"/>
  <c r="BN50" i="3"/>
  <c r="BL53" i="3"/>
  <c r="AW4" i="3"/>
  <c r="BA6" i="3"/>
  <c r="AY9" i="3"/>
  <c r="AW12" i="3"/>
  <c r="BA14" i="3"/>
  <c r="AY17" i="3"/>
  <c r="AW20" i="3"/>
  <c r="BA22" i="3"/>
  <c r="AY25" i="3"/>
  <c r="AW28" i="3"/>
  <c r="BA30" i="3"/>
  <c r="AY33" i="3"/>
  <c r="AW36" i="3"/>
  <c r="BA38" i="3"/>
  <c r="AY41" i="3"/>
  <c r="AW44" i="3"/>
  <c r="BA46" i="3"/>
  <c r="AY49" i="3"/>
  <c r="AW52" i="3"/>
  <c r="BA54" i="3"/>
  <c r="AL5" i="3"/>
  <c r="AJ8" i="3"/>
  <c r="AL13" i="3"/>
  <c r="AJ16" i="3"/>
  <c r="AL21" i="3"/>
  <c r="AJ24" i="3"/>
  <c r="AL29" i="3"/>
  <c r="AJ32" i="3"/>
  <c r="AL37" i="3"/>
  <c r="AJ40" i="3"/>
  <c r="AL45" i="3"/>
  <c r="AJ48" i="3"/>
  <c r="AL53" i="3"/>
  <c r="W4" i="3"/>
  <c r="U7" i="3"/>
  <c r="Y9" i="3"/>
  <c r="W12" i="3"/>
  <c r="U15" i="3"/>
  <c r="Y17" i="3"/>
  <c r="W20" i="3"/>
  <c r="U23" i="3"/>
  <c r="Y25" i="3"/>
  <c r="W28" i="3"/>
  <c r="U31" i="3"/>
  <c r="Y33" i="3"/>
  <c r="W36" i="3"/>
  <c r="U39" i="3"/>
  <c r="Y41" i="3"/>
  <c r="W44" i="3"/>
  <c r="U47" i="3"/>
  <c r="Y49" i="3"/>
  <c r="W52" i="3"/>
  <c r="V3" i="3"/>
  <c r="J6" i="3"/>
  <c r="CB6" i="3" s="1"/>
  <c r="J10" i="3"/>
  <c r="CB10" i="3" s="1"/>
  <c r="J14" i="3"/>
  <c r="CB14" i="3" s="1"/>
  <c r="J18" i="3"/>
  <c r="CB18" i="3" s="1"/>
  <c r="J22" i="3"/>
  <c r="CB22" i="3" s="1"/>
  <c r="CR6" i="3"/>
  <c r="CR10" i="3"/>
  <c r="CR14" i="3"/>
  <c r="CR18" i="3"/>
  <c r="CR22" i="3"/>
  <c r="CR26" i="3"/>
  <c r="CR30" i="3"/>
  <c r="CR34" i="3"/>
  <c r="CR38" i="3"/>
  <c r="CR42" i="3"/>
  <c r="CR46" i="3"/>
  <c r="CR50" i="3"/>
  <c r="CR54" i="3"/>
  <c r="BM5" i="3"/>
  <c r="BK8" i="3"/>
  <c r="BO10" i="3"/>
  <c r="BM13" i="3"/>
  <c r="BK16" i="3"/>
  <c r="BO18" i="3"/>
  <c r="BM21" i="3"/>
  <c r="BK24" i="3"/>
  <c r="BO26" i="3"/>
  <c r="BM29" i="3"/>
  <c r="BK32" i="3"/>
  <c r="BO34" i="3"/>
  <c r="BM37" i="3"/>
  <c r="BK40" i="3"/>
  <c r="BO42" i="3"/>
  <c r="BM45" i="3"/>
  <c r="BK48" i="3"/>
  <c r="BO50" i="3"/>
  <c r="BM53" i="3"/>
  <c r="AX4" i="3"/>
  <c r="AZ9" i="3"/>
  <c r="AX12" i="3"/>
  <c r="AZ17" i="3"/>
  <c r="AX20" i="3"/>
  <c r="AZ25" i="3"/>
  <c r="AX28" i="3"/>
  <c r="AZ33" i="3"/>
  <c r="AX36" i="3"/>
  <c r="AZ41" i="3"/>
  <c r="AX44" i="3"/>
  <c r="AZ49" i="3"/>
  <c r="AX52" i="3"/>
  <c r="AM5" i="3"/>
  <c r="AK8" i="3"/>
  <c r="AI11" i="3"/>
  <c r="AM13" i="3"/>
  <c r="AK16" i="3"/>
  <c r="AI19" i="3"/>
  <c r="AM21" i="3"/>
  <c r="AK24" i="3"/>
  <c r="AI27" i="3"/>
  <c r="AM29" i="3"/>
  <c r="AK32" i="3"/>
  <c r="AI35" i="3"/>
  <c r="AM37" i="3"/>
  <c r="AK40" i="3"/>
  <c r="AI43" i="3"/>
  <c r="AM45" i="3"/>
  <c r="AK48" i="3"/>
  <c r="AI51" i="3"/>
  <c r="AM53" i="3"/>
  <c r="X4" i="3"/>
  <c r="V7" i="3"/>
  <c r="X12" i="3"/>
  <c r="V15" i="3"/>
  <c r="X20" i="3"/>
  <c r="V23" i="3"/>
  <c r="X28" i="3"/>
  <c r="V31" i="3"/>
  <c r="X36" i="3"/>
  <c r="V39" i="3"/>
  <c r="X44" i="3"/>
  <c r="V47" i="3"/>
  <c r="X52" i="3"/>
  <c r="W3" i="3"/>
  <c r="G7" i="3"/>
  <c r="BY7" i="3" s="1"/>
  <c r="G11" i="3"/>
  <c r="BY11" i="3" s="1"/>
  <c r="G15" i="3"/>
  <c r="BY15" i="3" s="1"/>
  <c r="G19" i="3"/>
  <c r="BY19" i="3" s="1"/>
  <c r="G23" i="3"/>
  <c r="BY23" i="3" s="1"/>
  <c r="CS6" i="3"/>
  <c r="CS10" i="3"/>
  <c r="CS14" i="3"/>
  <c r="CS18" i="3"/>
  <c r="CS22" i="3"/>
  <c r="CS26" i="3"/>
  <c r="CS30" i="3"/>
  <c r="CS34" i="3"/>
  <c r="CS38" i="3"/>
  <c r="CS42" i="3"/>
  <c r="CS46" i="3"/>
  <c r="CS50" i="3"/>
  <c r="CS54" i="3"/>
  <c r="BN5" i="3"/>
  <c r="BL8" i="3"/>
  <c r="BN13" i="3"/>
  <c r="BL16" i="3"/>
  <c r="BN21" i="3"/>
  <c r="BL24" i="3"/>
  <c r="BN29" i="3"/>
  <c r="BL32" i="3"/>
  <c r="BN37" i="3"/>
  <c r="BL40" i="3"/>
  <c r="BN45" i="3"/>
  <c r="BL48" i="3"/>
  <c r="BN53" i="3"/>
  <c r="AY4" i="3"/>
  <c r="AW7" i="3"/>
  <c r="BA9" i="3"/>
  <c r="AY12" i="3"/>
  <c r="AW15" i="3"/>
  <c r="BA17" i="3"/>
  <c r="AY20" i="3"/>
  <c r="AW23" i="3"/>
  <c r="BA25" i="3"/>
  <c r="AY28" i="3"/>
  <c r="AW31" i="3"/>
  <c r="BA33" i="3"/>
  <c r="AY36" i="3"/>
  <c r="AW39" i="3"/>
  <c r="BA41" i="3"/>
  <c r="AY44" i="3"/>
  <c r="AW47" i="3"/>
  <c r="BA49" i="3"/>
  <c r="AY52" i="3"/>
  <c r="AX3" i="3"/>
  <c r="AL8" i="3"/>
  <c r="AJ11" i="3"/>
  <c r="AL16" i="3"/>
  <c r="AJ19" i="3"/>
  <c r="AL24" i="3"/>
  <c r="AJ27" i="3"/>
  <c r="AL32" i="3"/>
  <c r="AJ35" i="3"/>
  <c r="AL40" i="3"/>
  <c r="AJ43" i="3"/>
  <c r="AL48" i="3"/>
  <c r="AJ51" i="3"/>
  <c r="Y4" i="3"/>
  <c r="W7" i="3"/>
  <c r="U10" i="3"/>
  <c r="Y12" i="3"/>
  <c r="W15" i="3"/>
  <c r="U18" i="3"/>
  <c r="Y20" i="3"/>
  <c r="W23" i="3"/>
  <c r="U26" i="3"/>
  <c r="Y28" i="3"/>
  <c r="W31" i="3"/>
  <c r="U34" i="3"/>
  <c r="Y36" i="3"/>
  <c r="W39" i="3"/>
  <c r="U42" i="3"/>
  <c r="Y44" i="3"/>
  <c r="W47" i="3"/>
  <c r="U50" i="3"/>
  <c r="Y52" i="3"/>
  <c r="X3" i="3"/>
  <c r="H7" i="3"/>
  <c r="BZ7" i="3" s="1"/>
  <c r="H11" i="3"/>
  <c r="BZ11" i="3" s="1"/>
  <c r="H15" i="3"/>
  <c r="BZ15" i="3" s="1"/>
  <c r="H19" i="3"/>
  <c r="BZ19" i="3" s="1"/>
  <c r="H23" i="3"/>
  <c r="BZ23" i="3" s="1"/>
  <c r="CT6" i="3"/>
  <c r="CT10" i="3"/>
  <c r="CT14" i="3"/>
  <c r="CT18" i="3"/>
  <c r="CT22" i="3"/>
  <c r="CT26" i="3"/>
  <c r="CT30" i="3"/>
  <c r="CT34" i="3"/>
  <c r="CT38" i="3"/>
  <c r="CT42" i="3"/>
  <c r="CT46" i="3"/>
  <c r="CT50" i="3"/>
  <c r="CT54" i="3"/>
  <c r="BO5" i="3"/>
  <c r="BM8" i="3"/>
  <c r="BK11" i="3"/>
  <c r="BO13" i="3"/>
  <c r="BM16" i="3"/>
  <c r="BK19" i="3"/>
  <c r="BO21" i="3"/>
  <c r="BM24" i="3"/>
  <c r="BK27" i="3"/>
  <c r="BO29" i="3"/>
  <c r="BM32" i="3"/>
  <c r="BK35" i="3"/>
  <c r="BO37" i="3"/>
  <c r="BM40" i="3"/>
  <c r="BK43" i="3"/>
  <c r="BO45" i="3"/>
  <c r="BM48" i="3"/>
  <c r="BK51" i="3"/>
  <c r="BO53" i="3"/>
  <c r="AZ4" i="3"/>
  <c r="AX7" i="3"/>
  <c r="AZ12" i="3"/>
  <c r="AX15" i="3"/>
  <c r="AZ20" i="3"/>
  <c r="AX23" i="3"/>
  <c r="AZ28" i="3"/>
  <c r="AX31" i="3"/>
  <c r="AZ36" i="3"/>
  <c r="AX39" i="3"/>
  <c r="AZ44" i="3"/>
  <c r="AX47" i="3"/>
  <c r="AZ52" i="3"/>
  <c r="AY3" i="3"/>
  <c r="AI6" i="3"/>
  <c r="AM8" i="3"/>
  <c r="AK11" i="3"/>
  <c r="AI14" i="3"/>
  <c r="AM16" i="3"/>
  <c r="AK19" i="3"/>
  <c r="AI22" i="3"/>
  <c r="AM24" i="3"/>
  <c r="AK27" i="3"/>
  <c r="AI30" i="3"/>
  <c r="AM32" i="3"/>
  <c r="AK35" i="3"/>
  <c r="AI38" i="3"/>
  <c r="AM40" i="3"/>
  <c r="AK43" i="3"/>
  <c r="AI46" i="3"/>
  <c r="AM48" i="3"/>
  <c r="AK51" i="3"/>
  <c r="AI54" i="3"/>
  <c r="X7" i="3"/>
  <c r="V10" i="3"/>
  <c r="X15" i="3"/>
  <c r="V18" i="3"/>
  <c r="X23" i="3"/>
  <c r="V26" i="3"/>
  <c r="X31" i="3"/>
  <c r="V34" i="3"/>
  <c r="X39" i="3"/>
  <c r="V42" i="3"/>
  <c r="X47" i="3"/>
  <c r="V50" i="3"/>
  <c r="Y3" i="3"/>
  <c r="I7" i="3"/>
  <c r="I11" i="3"/>
  <c r="I15" i="3"/>
  <c r="I19" i="3"/>
  <c r="I23" i="3"/>
  <c r="I27" i="3"/>
  <c r="I31" i="3"/>
  <c r="CU6" i="3"/>
  <c r="CU10" i="3"/>
  <c r="CU14" i="3"/>
  <c r="CU18" i="3"/>
  <c r="CU22" i="3"/>
  <c r="CU26" i="3"/>
  <c r="CU30" i="3"/>
  <c r="CU34" i="3"/>
  <c r="CU38" i="3"/>
  <c r="CU42" i="3"/>
  <c r="CU46" i="3"/>
  <c r="CU50" i="3"/>
  <c r="CU54" i="3"/>
  <c r="BN8" i="3"/>
  <c r="BL11" i="3"/>
  <c r="BN16" i="3"/>
  <c r="BL19" i="3"/>
  <c r="BN24" i="3"/>
  <c r="BL27" i="3"/>
  <c r="BN32" i="3"/>
  <c r="BL35" i="3"/>
  <c r="BN40" i="3"/>
  <c r="BL43" i="3"/>
  <c r="BN48" i="3"/>
  <c r="BL51" i="3"/>
  <c r="BA4" i="3"/>
  <c r="AY7" i="3"/>
  <c r="AW10" i="3"/>
  <c r="BA12" i="3"/>
  <c r="AY15" i="3"/>
  <c r="AW18" i="3"/>
  <c r="BA20" i="3"/>
  <c r="AY23" i="3"/>
  <c r="AW26" i="3"/>
  <c r="BA28" i="3"/>
  <c r="AY31" i="3"/>
  <c r="AW34" i="3"/>
  <c r="BA36" i="3"/>
  <c r="AY39" i="3"/>
  <c r="AW42" i="3"/>
  <c r="BA44" i="3"/>
  <c r="AY47" i="3"/>
  <c r="AW50" i="3"/>
  <c r="BA52" i="3"/>
  <c r="AZ3" i="3"/>
  <c r="AJ6" i="3"/>
  <c r="AL11" i="3"/>
  <c r="AJ14" i="3"/>
  <c r="AL19" i="3"/>
  <c r="AJ22" i="3"/>
  <c r="AL27" i="3"/>
  <c r="AJ30" i="3"/>
  <c r="AL35" i="3"/>
  <c r="AJ38" i="3"/>
  <c r="AL43" i="3"/>
  <c r="AJ46" i="3"/>
  <c r="AL51" i="3"/>
  <c r="AJ54" i="3"/>
  <c r="U5" i="3"/>
  <c r="Y7" i="3"/>
  <c r="W10" i="3"/>
  <c r="U13" i="3"/>
  <c r="Y15" i="3"/>
  <c r="W18" i="3"/>
  <c r="U21" i="3"/>
  <c r="Y23" i="3"/>
  <c r="W26" i="3"/>
  <c r="U29" i="3"/>
  <c r="Y31" i="3"/>
  <c r="W34" i="3"/>
  <c r="U37" i="3"/>
  <c r="Y39" i="3"/>
  <c r="W42" i="3"/>
  <c r="U45" i="3"/>
  <c r="Y47" i="3"/>
  <c r="W50" i="3"/>
  <c r="U53" i="3"/>
  <c r="U3" i="3"/>
  <c r="J7" i="3"/>
  <c r="CB7" i="3" s="1"/>
  <c r="J11" i="3"/>
  <c r="CB11" i="3" s="1"/>
  <c r="J15" i="3"/>
  <c r="CB15" i="3" s="1"/>
  <c r="J19" i="3"/>
  <c r="CB19" i="3" s="1"/>
  <c r="J23" i="3"/>
  <c r="CB23" i="3" s="1"/>
  <c r="J27" i="3"/>
  <c r="CB27" i="3" s="1"/>
  <c r="J31" i="3"/>
  <c r="CB31" i="3" s="1"/>
  <c r="CR7" i="3"/>
  <c r="CR11" i="3"/>
  <c r="CR15" i="3"/>
  <c r="CR19" i="3"/>
  <c r="CR23" i="3"/>
  <c r="CR27" i="3"/>
  <c r="CR31" i="3"/>
  <c r="CR35" i="3"/>
  <c r="CR39" i="3"/>
  <c r="CR43" i="3"/>
  <c r="CR47" i="3"/>
  <c r="CR51" i="3"/>
  <c r="CS3" i="3"/>
  <c r="BK6" i="3"/>
  <c r="BO8" i="3"/>
  <c r="BM11" i="3"/>
  <c r="BK14" i="3"/>
  <c r="BO16" i="3"/>
  <c r="BM19" i="3"/>
  <c r="BK22" i="3"/>
  <c r="BO24" i="3"/>
  <c r="BM27" i="3"/>
  <c r="BK30" i="3"/>
  <c r="BO32" i="3"/>
  <c r="BM35" i="3"/>
  <c r="BK38" i="3"/>
  <c r="BO40" i="3"/>
  <c r="BM43" i="3"/>
  <c r="BK46" i="3"/>
  <c r="BO48" i="3"/>
  <c r="BM51" i="3"/>
  <c r="BK54" i="3"/>
  <c r="AZ7" i="3"/>
  <c r="AX10" i="3"/>
  <c r="AZ15" i="3"/>
  <c r="AX18" i="3"/>
  <c r="AZ23" i="3"/>
  <c r="AX26" i="3"/>
  <c r="AZ31" i="3"/>
  <c r="AX34" i="3"/>
  <c r="AZ39" i="3"/>
  <c r="AX42" i="3"/>
  <c r="AZ47" i="3"/>
  <c r="AX50" i="3"/>
  <c r="BA3" i="3"/>
  <c r="AK6" i="3"/>
  <c r="AI9" i="3"/>
  <c r="AM11" i="3"/>
  <c r="AK14" i="3"/>
  <c r="AI17" i="3"/>
  <c r="AM19" i="3"/>
  <c r="AK22" i="3"/>
  <c r="AI25" i="3"/>
  <c r="AM27" i="3"/>
  <c r="AK30" i="3"/>
  <c r="AI33" i="3"/>
  <c r="AM35" i="3"/>
  <c r="AK38" i="3"/>
  <c r="AI41" i="3"/>
  <c r="AM43" i="3"/>
  <c r="AK46" i="3"/>
  <c r="AI49" i="3"/>
  <c r="AM51" i="3"/>
  <c r="AK54" i="3"/>
  <c r="V5" i="3"/>
  <c r="X10" i="3"/>
  <c r="V13" i="3"/>
  <c r="X18" i="3"/>
  <c r="V21" i="3"/>
  <c r="X26" i="3"/>
  <c r="V29" i="3"/>
  <c r="X34" i="3"/>
  <c r="V37" i="3"/>
  <c r="X42" i="3"/>
  <c r="V45" i="3"/>
  <c r="X50" i="3"/>
  <c r="V53" i="3"/>
  <c r="G4" i="3"/>
  <c r="BY4" i="3" s="1"/>
  <c r="G8" i="3"/>
  <c r="BY8" i="3" s="1"/>
  <c r="G12" i="3"/>
  <c r="BY12" i="3" s="1"/>
  <c r="G16" i="3"/>
  <c r="BY16" i="3" s="1"/>
  <c r="G20" i="3"/>
  <c r="BY20" i="3" s="1"/>
  <c r="G24" i="3"/>
  <c r="BY24" i="3" s="1"/>
  <c r="G28" i="3"/>
  <c r="BY28" i="3" s="1"/>
  <c r="G32" i="3"/>
  <c r="BY32" i="3" s="1"/>
  <c r="CS7" i="3"/>
  <c r="CS11" i="3"/>
  <c r="CS15" i="3"/>
  <c r="CS19" i="3"/>
  <c r="CS23" i="3"/>
  <c r="CS27" i="3"/>
  <c r="CS31" i="3"/>
  <c r="CS35" i="3"/>
  <c r="CS39" i="3"/>
  <c r="CS43" i="3"/>
  <c r="CS47" i="3"/>
  <c r="CS51" i="3"/>
  <c r="CT3" i="3"/>
  <c r="BL6" i="3"/>
  <c r="BN11" i="3"/>
  <c r="BL14" i="3"/>
  <c r="BN19" i="3"/>
  <c r="BL22" i="3"/>
  <c r="BN27" i="3"/>
  <c r="BL30" i="3"/>
  <c r="BN35" i="3"/>
  <c r="BL38" i="3"/>
  <c r="BN43" i="3"/>
  <c r="BL46" i="3"/>
  <c r="BN51" i="3"/>
  <c r="BL54" i="3"/>
  <c r="AW5" i="3"/>
  <c r="BA7" i="3"/>
  <c r="AY10" i="3"/>
  <c r="AW13" i="3"/>
  <c r="BA15" i="3"/>
  <c r="AY18" i="3"/>
  <c r="AW21" i="3"/>
  <c r="BA23" i="3"/>
  <c r="AY26" i="3"/>
  <c r="AW29" i="3"/>
  <c r="BA31" i="3"/>
  <c r="AY34" i="3"/>
  <c r="AW37" i="3"/>
  <c r="BA39" i="3"/>
  <c r="AY42" i="3"/>
  <c r="AW45" i="3"/>
  <c r="BA47" i="3"/>
  <c r="AY50" i="3"/>
  <c r="AW53" i="3"/>
  <c r="AW3" i="3"/>
  <c r="AL6" i="3"/>
  <c r="AJ9" i="3"/>
  <c r="AL14" i="3"/>
  <c r="AJ17" i="3"/>
  <c r="AL22" i="3"/>
  <c r="AJ25" i="3"/>
  <c r="AL30" i="3"/>
  <c r="AJ33" i="3"/>
  <c r="AL38" i="3"/>
  <c r="AJ41" i="3"/>
  <c r="AL46" i="3"/>
  <c r="AJ49" i="3"/>
  <c r="AL54" i="3"/>
  <c r="W5" i="3"/>
  <c r="U8" i="3"/>
  <c r="Y10" i="3"/>
  <c r="W13" i="3"/>
  <c r="U16" i="3"/>
  <c r="Y18" i="3"/>
  <c r="W21" i="3"/>
  <c r="U24" i="3"/>
  <c r="Y26" i="3"/>
  <c r="W29" i="3"/>
  <c r="U32" i="3"/>
  <c r="Y34" i="3"/>
  <c r="W37" i="3"/>
  <c r="U40" i="3"/>
  <c r="Y42" i="3"/>
  <c r="W45" i="3"/>
  <c r="U48" i="3"/>
  <c r="Y50" i="3"/>
  <c r="W53" i="3"/>
  <c r="H4" i="3"/>
  <c r="BZ4" i="3" s="1"/>
  <c r="H8" i="3"/>
  <c r="BZ8" i="3" s="1"/>
  <c r="H12" i="3"/>
  <c r="BZ12" i="3" s="1"/>
  <c r="H16" i="3"/>
  <c r="BZ16" i="3" s="1"/>
  <c r="H20" i="3"/>
  <c r="BZ20" i="3" s="1"/>
  <c r="H24" i="3"/>
  <c r="BZ24" i="3" s="1"/>
  <c r="CT7" i="3"/>
  <c r="CT11" i="3"/>
  <c r="CT15" i="3"/>
  <c r="CT19" i="3"/>
  <c r="CT23" i="3"/>
  <c r="CT27" i="3"/>
  <c r="CT31" i="3"/>
  <c r="CT35" i="3"/>
  <c r="CT39" i="3"/>
  <c r="CT43" i="3"/>
  <c r="CT47" i="3"/>
  <c r="CT51" i="3"/>
  <c r="CU3" i="3"/>
  <c r="BM6" i="3"/>
  <c r="BK9" i="3"/>
  <c r="BO11" i="3"/>
  <c r="BM14" i="3"/>
  <c r="BK17" i="3"/>
  <c r="BO19" i="3"/>
  <c r="BM22" i="3"/>
  <c r="BK25" i="3"/>
  <c r="BO27" i="3"/>
  <c r="BM30" i="3"/>
  <c r="BK33" i="3"/>
  <c r="BO35" i="3"/>
  <c r="BM38" i="3"/>
  <c r="BK41" i="3"/>
  <c r="BO43" i="3"/>
  <c r="BM46" i="3"/>
  <c r="BK49" i="3"/>
  <c r="BO51" i="3"/>
  <c r="BM54" i="3"/>
  <c r="AX5" i="3"/>
  <c r="AZ10" i="3"/>
  <c r="AX13" i="3"/>
  <c r="AZ18" i="3"/>
  <c r="AX21" i="3"/>
  <c r="AZ26" i="3"/>
  <c r="AX29" i="3"/>
  <c r="AZ34" i="3"/>
  <c r="AX37" i="3"/>
  <c r="AZ42" i="3"/>
  <c r="AX45" i="3"/>
  <c r="AZ50" i="3"/>
  <c r="AX53" i="3"/>
  <c r="AI4" i="3"/>
  <c r="AM6" i="3"/>
  <c r="AK9" i="3"/>
  <c r="AI12" i="3"/>
  <c r="AM14" i="3"/>
  <c r="AK17" i="3"/>
  <c r="AI20" i="3"/>
  <c r="AM22" i="3"/>
  <c r="AK25" i="3"/>
  <c r="AI28" i="3"/>
  <c r="AM30" i="3"/>
  <c r="AK33" i="3"/>
  <c r="AI36" i="3"/>
  <c r="AM38" i="3"/>
  <c r="AK41" i="3"/>
  <c r="AI44" i="3"/>
  <c r="AM46" i="3"/>
  <c r="AK49" i="3"/>
  <c r="AI52" i="3"/>
  <c r="AM54" i="3"/>
  <c r="X5" i="3"/>
  <c r="V8" i="3"/>
  <c r="X13" i="3"/>
  <c r="V16" i="3"/>
  <c r="X21" i="3"/>
  <c r="V24" i="3"/>
  <c r="X29" i="3"/>
  <c r="V32" i="3"/>
  <c r="X37" i="3"/>
  <c r="V40" i="3"/>
  <c r="X45" i="3"/>
  <c r="V48" i="3"/>
  <c r="X53" i="3"/>
  <c r="I4" i="3"/>
  <c r="I8" i="3"/>
  <c r="I12" i="3"/>
  <c r="I16" i="3"/>
  <c r="I20" i="3"/>
  <c r="I24" i="3"/>
  <c r="I28" i="3"/>
  <c r="CU7" i="3"/>
  <c r="CU11" i="3"/>
  <c r="CU15" i="3"/>
  <c r="CU19" i="3"/>
  <c r="CU23" i="3"/>
  <c r="CU27" i="3"/>
  <c r="CU31" i="3"/>
  <c r="CU35" i="3"/>
  <c r="CU39" i="3"/>
  <c r="CU43" i="3"/>
  <c r="CU47" i="3"/>
  <c r="CU51" i="3"/>
  <c r="CR3" i="3"/>
  <c r="DH3" i="3" s="1"/>
  <c r="BN6" i="3"/>
  <c r="BL9" i="3"/>
  <c r="BN14" i="3"/>
  <c r="BL17" i="3"/>
  <c r="BN22" i="3"/>
  <c r="BL25" i="3"/>
  <c r="BN30" i="3"/>
  <c r="BL33" i="3"/>
  <c r="BN38" i="3"/>
  <c r="BL41" i="3"/>
  <c r="BN46" i="3"/>
  <c r="BL49" i="3"/>
  <c r="BN54" i="3"/>
  <c r="AY5" i="3"/>
  <c r="AW8" i="3"/>
  <c r="BA10" i="3"/>
  <c r="AY13" i="3"/>
  <c r="AW16" i="3"/>
  <c r="BA18" i="3"/>
  <c r="AY21" i="3"/>
  <c r="AW24" i="3"/>
  <c r="BA26" i="3"/>
  <c r="AY29" i="3"/>
  <c r="AW32" i="3"/>
  <c r="BA34" i="3"/>
  <c r="AY37" i="3"/>
  <c r="AW40" i="3"/>
  <c r="BA42" i="3"/>
  <c r="AY45" i="3"/>
  <c r="AW48" i="3"/>
  <c r="BA50" i="3"/>
  <c r="AY53" i="3"/>
  <c r="AJ4" i="3"/>
  <c r="AL9" i="3"/>
  <c r="AJ12" i="3"/>
  <c r="AL17" i="3"/>
  <c r="AJ20" i="3"/>
  <c r="AL25" i="3"/>
  <c r="AJ28" i="3"/>
  <c r="AL33" i="3"/>
  <c r="AJ36" i="3"/>
  <c r="AL41" i="3"/>
  <c r="AJ44" i="3"/>
  <c r="AL49" i="3"/>
  <c r="AJ52" i="3"/>
  <c r="Y5" i="3"/>
  <c r="W8" i="3"/>
  <c r="U11" i="3"/>
  <c r="Y13" i="3"/>
  <c r="W16" i="3"/>
  <c r="U19" i="3"/>
  <c r="Y21" i="3"/>
  <c r="W24" i="3"/>
  <c r="U27" i="3"/>
  <c r="Y29" i="3"/>
  <c r="W32" i="3"/>
  <c r="U35" i="3"/>
  <c r="Y37" i="3"/>
  <c r="W40" i="3"/>
  <c r="U43" i="3"/>
  <c r="Y45" i="3"/>
  <c r="W48" i="3"/>
  <c r="U51" i="3"/>
  <c r="Y53" i="3"/>
  <c r="J4" i="3"/>
  <c r="CB4" i="3" s="1"/>
  <c r="J8" i="3"/>
  <c r="CB8" i="3" s="1"/>
  <c r="J12" i="3"/>
  <c r="CB12" i="3" s="1"/>
  <c r="J16" i="3"/>
  <c r="CB16" i="3" s="1"/>
  <c r="J20" i="3"/>
  <c r="CB20" i="3" s="1"/>
  <c r="CR4" i="3"/>
  <c r="CR8" i="3"/>
  <c r="CR12" i="3"/>
  <c r="CR16" i="3"/>
  <c r="CR20" i="3"/>
  <c r="CR24" i="3"/>
  <c r="CR28" i="3"/>
  <c r="CR32" i="3"/>
  <c r="CR36" i="3"/>
  <c r="CR40" i="3"/>
  <c r="CR44" i="3"/>
  <c r="CR48" i="3"/>
  <c r="CR52" i="3"/>
  <c r="BK4" i="3"/>
  <c r="BO6" i="3"/>
  <c r="BM9" i="3"/>
  <c r="BK12" i="3"/>
  <c r="BO14" i="3"/>
  <c r="BM17" i="3"/>
  <c r="BK20" i="3"/>
  <c r="BO22" i="3"/>
  <c r="BM25" i="3"/>
  <c r="BK28" i="3"/>
  <c r="BO30" i="3"/>
  <c r="BM33" i="3"/>
  <c r="BK36" i="3"/>
  <c r="BO38" i="3"/>
  <c r="BM41" i="3"/>
  <c r="BK44" i="3"/>
  <c r="BO46" i="3"/>
  <c r="BM49" i="3"/>
  <c r="BK52" i="3"/>
  <c r="BO54" i="3"/>
  <c r="AZ5" i="3"/>
  <c r="AX8" i="3"/>
  <c r="AZ13" i="3"/>
  <c r="AX16" i="3"/>
  <c r="AZ21" i="3"/>
  <c r="AX24" i="3"/>
  <c r="AZ29" i="3"/>
  <c r="AX32" i="3"/>
  <c r="AZ37" i="3"/>
  <c r="AX40" i="3"/>
  <c r="AZ45" i="3"/>
  <c r="AX48" i="3"/>
  <c r="AZ53" i="3"/>
  <c r="AK4" i="3"/>
  <c r="AI7" i="3"/>
  <c r="AM9" i="3"/>
  <c r="AK12" i="3"/>
  <c r="AI15" i="3"/>
  <c r="AM17" i="3"/>
  <c r="AK20" i="3"/>
  <c r="AI23" i="3"/>
  <c r="AM25" i="3"/>
  <c r="AK28" i="3"/>
  <c r="AI31" i="3"/>
  <c r="AM33" i="3"/>
  <c r="AK36" i="3"/>
  <c r="AI39" i="3"/>
  <c r="AM41" i="3"/>
  <c r="AK44" i="3"/>
  <c r="AI47" i="3"/>
  <c r="AM49" i="3"/>
  <c r="AK52" i="3"/>
  <c r="AJ3" i="3"/>
  <c r="X8" i="3"/>
  <c r="V11" i="3"/>
  <c r="X16" i="3"/>
  <c r="V19" i="3"/>
  <c r="X24" i="3"/>
  <c r="V27" i="3"/>
  <c r="X32" i="3"/>
  <c r="V35" i="3"/>
  <c r="X40" i="3"/>
  <c r="V43" i="3"/>
  <c r="X48" i="3"/>
  <c r="V51" i="3"/>
  <c r="G5" i="3"/>
  <c r="G9" i="3"/>
  <c r="BY9" i="3" s="1"/>
  <c r="G13" i="3"/>
  <c r="BY13" i="3" s="1"/>
  <c r="G17" i="3"/>
  <c r="BY17" i="3" s="1"/>
  <c r="G21" i="3"/>
  <c r="BY21" i="3" s="1"/>
  <c r="G25" i="3"/>
  <c r="BY25" i="3" s="1"/>
  <c r="G29" i="3"/>
  <c r="BY29" i="3" s="1"/>
  <c r="I3" i="3"/>
  <c r="ED3" i="3" s="1"/>
  <c r="H51" i="3"/>
  <c r="BZ51" i="3" s="1"/>
  <c r="H47" i="3"/>
  <c r="BZ47" i="3" s="1"/>
  <c r="H43" i="3"/>
  <c r="BZ43" i="3" s="1"/>
  <c r="H39" i="3"/>
  <c r="BZ39" i="3" s="1"/>
  <c r="H35" i="3"/>
  <c r="BZ35" i="3" s="1"/>
  <c r="I30" i="3"/>
  <c r="H25" i="3"/>
  <c r="BZ25" i="3" s="1"/>
  <c r="G14" i="3"/>
  <c r="BY14" i="3" s="1"/>
  <c r="X49" i="3"/>
  <c r="U44" i="3"/>
  <c r="X38" i="3"/>
  <c r="V33" i="3"/>
  <c r="Y27" i="3"/>
  <c r="V22" i="3"/>
  <c r="W11" i="3"/>
  <c r="AI40" i="3"/>
  <c r="AM34" i="3"/>
  <c r="AJ29" i="3"/>
  <c r="AM23" i="3"/>
  <c r="AK18" i="3"/>
  <c r="AK7" i="3"/>
  <c r="BA53" i="3"/>
  <c r="AZ30" i="3"/>
  <c r="AW25" i="3"/>
  <c r="AZ19" i="3"/>
  <c r="AX14" i="3"/>
  <c r="BA8" i="3"/>
  <c r="BL3" i="3"/>
  <c r="BN49" i="3"/>
  <c r="BM26" i="3"/>
  <c r="BN15" i="3"/>
  <c r="BK10" i="3"/>
  <c r="BN4" i="3"/>
  <c r="CS45" i="3"/>
  <c r="CS36" i="3"/>
  <c r="CU24" i="3"/>
  <c r="CS13" i="3"/>
  <c r="CS4" i="3"/>
  <c r="H3" i="3"/>
  <c r="BZ3" i="3" s="1"/>
  <c r="G51" i="3"/>
  <c r="BY51" i="3" s="1"/>
  <c r="G47" i="3"/>
  <c r="BY47" i="3" s="1"/>
  <c r="G43" i="3"/>
  <c r="BY43" i="3" s="1"/>
  <c r="G39" i="3"/>
  <c r="BY39" i="3" s="1"/>
  <c r="G35" i="3"/>
  <c r="BY35" i="3" s="1"/>
  <c r="H30" i="3"/>
  <c r="BZ30" i="3" s="1"/>
  <c r="J24" i="3"/>
  <c r="CB24" i="3" s="1"/>
  <c r="J13" i="3"/>
  <c r="CB13" i="3" s="1"/>
  <c r="Y54" i="3"/>
  <c r="W49" i="3"/>
  <c r="W38" i="3"/>
  <c r="U33" i="3"/>
  <c r="X27" i="3"/>
  <c r="U22" i="3"/>
  <c r="Y16" i="3"/>
  <c r="AK45" i="3"/>
  <c r="AL34" i="3"/>
  <c r="AI29" i="3"/>
  <c r="AL23" i="3"/>
  <c r="AJ18" i="3"/>
  <c r="AM12" i="3"/>
  <c r="AJ7" i="3"/>
  <c r="AX41" i="3"/>
  <c r="BA35" i="3"/>
  <c r="AY30" i="3"/>
  <c r="AY19" i="3"/>
  <c r="AW14" i="3"/>
  <c r="AZ8" i="3"/>
  <c r="BK37" i="3"/>
  <c r="BO31" i="3"/>
  <c r="BL26" i="3"/>
  <c r="BO20" i="3"/>
  <c r="BM15" i="3"/>
  <c r="BM4" i="3"/>
  <c r="CR45" i="3"/>
  <c r="CT33" i="3"/>
  <c r="CT24" i="3"/>
  <c r="CR13" i="3"/>
  <c r="J54" i="3"/>
  <c r="J50" i="3"/>
  <c r="CB50" i="3" s="1"/>
  <c r="J46" i="3"/>
  <c r="CB46" i="3" s="1"/>
  <c r="J42" i="3"/>
  <c r="CB42" i="3" s="1"/>
  <c r="J38" i="3"/>
  <c r="CB38" i="3" s="1"/>
  <c r="J34" i="3"/>
  <c r="CB34" i="3" s="1"/>
  <c r="G30" i="3"/>
  <c r="BY30" i="3" s="1"/>
  <c r="I22" i="3"/>
  <c r="I13" i="3"/>
  <c r="X54" i="3"/>
  <c r="V49" i="3"/>
  <c r="Y43" i="3"/>
  <c r="V38" i="3"/>
  <c r="W27" i="3"/>
  <c r="V4" i="3"/>
  <c r="AM50" i="3"/>
  <c r="AJ45" i="3"/>
  <c r="AM39" i="3"/>
  <c r="AK34" i="3"/>
  <c r="AK23" i="3"/>
  <c r="AI18" i="3"/>
  <c r="AL12" i="3"/>
  <c r="AZ46" i="3"/>
  <c r="AW41" i="3"/>
  <c r="AZ35" i="3"/>
  <c r="AX30" i="3"/>
  <c r="BA24" i="3"/>
  <c r="AX19" i="3"/>
  <c r="AY8" i="3"/>
  <c r="BM42" i="3"/>
  <c r="BN31" i="3"/>
  <c r="BK26" i="3"/>
  <c r="BN20" i="3"/>
  <c r="BL15" i="3"/>
  <c r="BO9" i="3"/>
  <c r="BL4" i="3"/>
  <c r="CU44" i="3"/>
  <c r="CS33" i="3"/>
  <c r="CS24" i="3"/>
  <c r="CU12" i="3"/>
  <c r="I54" i="3"/>
  <c r="I50" i="3"/>
  <c r="I46" i="3"/>
  <c r="I42" i="3"/>
  <c r="I38" i="3"/>
  <c r="I34" i="3"/>
  <c r="J29" i="3"/>
  <c r="CB29" i="3" s="1"/>
  <c r="H22" i="3"/>
  <c r="BZ22" i="3" s="1"/>
  <c r="H13" i="3"/>
  <c r="BZ13" i="3" s="1"/>
  <c r="W54" i="3"/>
  <c r="U49" i="3"/>
  <c r="X43" i="3"/>
  <c r="U38" i="3"/>
  <c r="Y32" i="3"/>
  <c r="X9" i="3"/>
  <c r="U4" i="3"/>
  <c r="AL50" i="3"/>
  <c r="AI45" i="3"/>
  <c r="AL39" i="3"/>
  <c r="AJ34" i="3"/>
  <c r="AM28" i="3"/>
  <c r="AJ23" i="3"/>
  <c r="BA51" i="3"/>
  <c r="AY46" i="3"/>
  <c r="AY35" i="3"/>
  <c r="AW30" i="3"/>
  <c r="AZ24" i="3"/>
  <c r="AW19" i="3"/>
  <c r="BA13" i="3"/>
  <c r="BK53" i="3"/>
  <c r="BO47" i="3"/>
  <c r="BL42" i="3"/>
  <c r="BO36" i="3"/>
  <c r="BM31" i="3"/>
  <c r="BM20" i="3"/>
  <c r="BK15" i="3"/>
  <c r="BN9" i="3"/>
  <c r="CT53" i="3"/>
  <c r="CT44" i="3"/>
  <c r="CR33" i="3"/>
  <c r="CT21" i="3"/>
  <c r="CT12" i="3"/>
  <c r="H54" i="3"/>
  <c r="H50" i="3"/>
  <c r="BZ50" i="3" s="1"/>
  <c r="H46" i="3"/>
  <c r="BZ46" i="3" s="1"/>
  <c r="H42" i="3"/>
  <c r="BZ42" i="3" s="1"/>
  <c r="H38" i="3"/>
  <c r="BZ38" i="3" s="1"/>
  <c r="H34" i="3"/>
  <c r="BZ34" i="3" s="1"/>
  <c r="I29" i="3"/>
  <c r="G22" i="3"/>
  <c r="BY22" i="3" s="1"/>
  <c r="I10" i="3"/>
  <c r="V54" i="3"/>
  <c r="W43" i="3"/>
  <c r="V20" i="3"/>
  <c r="Y14" i="3"/>
  <c r="W9" i="3"/>
  <c r="AI3" i="3"/>
  <c r="AK50" i="3"/>
  <c r="AK39" i="3"/>
  <c r="AI34" i="3"/>
  <c r="AL28" i="3"/>
  <c r="AK5" i="3"/>
  <c r="AZ51" i="3"/>
  <c r="AX46" i="3"/>
  <c r="BA40" i="3"/>
  <c r="AX35" i="3"/>
  <c r="AY24" i="3"/>
  <c r="BN47" i="3"/>
  <c r="BK42" i="3"/>
  <c r="BN36" i="3"/>
  <c r="BL31" i="3"/>
  <c r="BO25" i="3"/>
  <c r="BL20" i="3"/>
  <c r="CS53" i="3"/>
  <c r="CS44" i="3"/>
  <c r="CU32" i="3"/>
  <c r="CS21" i="3"/>
  <c r="CS12" i="3"/>
  <c r="G54" i="3"/>
  <c r="G50" i="3"/>
  <c r="BY50" i="3" s="1"/>
  <c r="G46" i="3"/>
  <c r="BY46" i="3" s="1"/>
  <c r="G42" i="3"/>
  <c r="BY42" i="3" s="1"/>
  <c r="G38" i="3"/>
  <c r="BY38" i="3" s="1"/>
  <c r="G34" i="3"/>
  <c r="BY34" i="3" s="1"/>
  <c r="H29" i="3"/>
  <c r="BZ29" i="3" s="1"/>
  <c r="J21" i="3"/>
  <c r="CB21" i="3" s="1"/>
  <c r="H10" i="3"/>
  <c r="BZ10" i="3" s="1"/>
  <c r="U54" i="3"/>
  <c r="Y48" i="3"/>
  <c r="X25" i="3"/>
  <c r="U20" i="3"/>
  <c r="X14" i="3"/>
  <c r="V9" i="3"/>
  <c r="AM3" i="3"/>
  <c r="AJ50" i="3"/>
  <c r="AM44" i="3"/>
  <c r="AJ39" i="3"/>
  <c r="AI16" i="3"/>
  <c r="AM10" i="3"/>
  <c r="AJ5" i="3"/>
  <c r="AY51" i="3"/>
  <c r="AW46" i="3"/>
  <c r="AZ40" i="3"/>
  <c r="AW35" i="3"/>
  <c r="BA29" i="3"/>
  <c r="AZ6" i="3"/>
  <c r="BO52" i="3"/>
  <c r="BM47" i="3"/>
  <c r="BM36" i="3"/>
  <c r="BK31" i="3"/>
  <c r="BN25" i="3"/>
  <c r="CR53" i="3"/>
  <c r="CT41" i="3"/>
  <c r="CT32" i="3"/>
  <c r="CR21" i="3"/>
  <c r="CT9" i="3"/>
  <c r="I53" i="3"/>
  <c r="I49" i="3"/>
  <c r="I45" i="3"/>
  <c r="I41" i="3"/>
  <c r="I37" i="3"/>
  <c r="I33" i="3"/>
  <c r="H28" i="3"/>
  <c r="BZ28" i="3" s="1"/>
  <c r="H21" i="3"/>
  <c r="BZ21" i="3" s="1"/>
  <c r="J9" i="3"/>
  <c r="CB9" i="3" s="1"/>
  <c r="X41" i="3"/>
  <c r="U36" i="3"/>
  <c r="X30" i="3"/>
  <c r="V25" i="3"/>
  <c r="Y19" i="3"/>
  <c r="V14" i="3"/>
  <c r="AK3" i="3"/>
  <c r="AI32" i="3"/>
  <c r="AM26" i="3"/>
  <c r="AJ21" i="3"/>
  <c r="AM15" i="3"/>
  <c r="AK10" i="3"/>
  <c r="AW51" i="3"/>
  <c r="BA45" i="3"/>
  <c r="AZ22" i="3"/>
  <c r="AW17" i="3"/>
  <c r="AZ11" i="3"/>
  <c r="AX6" i="3"/>
  <c r="BM52" i="3"/>
  <c r="BK47" i="3"/>
  <c r="BN41" i="3"/>
  <c r="BM18" i="3"/>
  <c r="BN7" i="3"/>
  <c r="CT52" i="3"/>
  <c r="CR41" i="3"/>
  <c r="CT29" i="3"/>
  <c r="CT20" i="3"/>
  <c r="CR9" i="3"/>
  <c r="BL33" i="2" l="1"/>
  <c r="BL52" i="2"/>
  <c r="BL29" i="2"/>
  <c r="BL47" i="2"/>
  <c r="BL34" i="2"/>
  <c r="BL40" i="2"/>
  <c r="BL42" i="2"/>
  <c r="BL28" i="2"/>
  <c r="BL45" i="2"/>
  <c r="BL51" i="2"/>
  <c r="BL25" i="2"/>
  <c r="BL4" i="2"/>
  <c r="BL15" i="2"/>
  <c r="BL23" i="2"/>
  <c r="BL12" i="2"/>
  <c r="BL26" i="2"/>
  <c r="BL22" i="2"/>
  <c r="BL36" i="2"/>
  <c r="BL27" i="2"/>
  <c r="BL5" i="2"/>
  <c r="BL50" i="2"/>
  <c r="BL53" i="2"/>
  <c r="BL46" i="2"/>
  <c r="BL49" i="2"/>
  <c r="BL20" i="2"/>
  <c r="BL24" i="2"/>
  <c r="BL10" i="2"/>
  <c r="BL44" i="2"/>
  <c r="BL35" i="2"/>
  <c r="BL17" i="2"/>
  <c r="BL8" i="2"/>
  <c r="BL14" i="2"/>
  <c r="BL6" i="2"/>
  <c r="BL9" i="2"/>
  <c r="BL39" i="2"/>
  <c r="BL38" i="2"/>
  <c r="BL31" i="2"/>
  <c r="BL19" i="2"/>
  <c r="BL21" i="2"/>
  <c r="BL37" i="2"/>
  <c r="BL54" i="2"/>
  <c r="BL13" i="2"/>
  <c r="BL32" i="2"/>
  <c r="BL43" i="2"/>
  <c r="BL48" i="2"/>
  <c r="BL11" i="2"/>
  <c r="BL7" i="2"/>
  <c r="BL16" i="2"/>
  <c r="BL30" i="2"/>
  <c r="BL41" i="2"/>
  <c r="BL18" i="2"/>
  <c r="BL3" i="2"/>
  <c r="Q58" i="2"/>
  <c r="EO56" i="2"/>
  <c r="T60" i="2" s="1"/>
  <c r="EM56" i="2"/>
  <c r="R60" i="2" s="1"/>
  <c r="T58" i="2"/>
  <c r="R58" i="2"/>
  <c r="EL56" i="2"/>
  <c r="Q60" i="2" s="1"/>
  <c r="S58" i="2"/>
  <c r="EN56" i="2"/>
  <c r="S60" i="2" s="1"/>
  <c r="J60" i="3"/>
  <c r="I56" i="3"/>
  <c r="BY54" i="3"/>
  <c r="G56" i="3"/>
  <c r="H60" i="3"/>
  <c r="CB54" i="3"/>
  <c r="J56" i="3"/>
  <c r="BZ54" i="3"/>
  <c r="H56" i="3"/>
  <c r="S56" i="2"/>
  <c r="U9" i="2"/>
  <c r="U19" i="2"/>
  <c r="U33" i="2"/>
  <c r="U50" i="2"/>
  <c r="U37" i="2"/>
  <c r="U4" i="2"/>
  <c r="U17" i="2"/>
  <c r="U5" i="2"/>
  <c r="U44" i="2"/>
  <c r="T56" i="2"/>
  <c r="U28" i="2"/>
  <c r="U34" i="2"/>
  <c r="U38" i="2"/>
  <c r="U11" i="2"/>
  <c r="U52" i="2"/>
  <c r="U45" i="2"/>
  <c r="U3" i="2"/>
  <c r="U6" i="2"/>
  <c r="U39" i="2"/>
  <c r="U15" i="2"/>
  <c r="U29" i="2"/>
  <c r="U23" i="2"/>
  <c r="U10" i="2"/>
  <c r="U31" i="2"/>
  <c r="U47" i="2"/>
  <c r="U14" i="2"/>
  <c r="U43" i="2"/>
  <c r="U7" i="2"/>
  <c r="U8" i="2"/>
  <c r="U18" i="2"/>
  <c r="U51" i="2"/>
  <c r="U35" i="2"/>
  <c r="U12" i="2"/>
  <c r="U22" i="2"/>
  <c r="U20" i="2"/>
  <c r="U26" i="2"/>
  <c r="U48" i="2"/>
  <c r="Q56" i="2"/>
  <c r="U54" i="2"/>
  <c r="U13" i="2"/>
  <c r="U24" i="2"/>
  <c r="U30" i="2"/>
  <c r="U41" i="2"/>
  <c r="U16" i="2"/>
  <c r="U32" i="2"/>
  <c r="U21" i="2"/>
  <c r="U25" i="2"/>
  <c r="U36" i="2"/>
  <c r="U49" i="2"/>
  <c r="U42" i="2"/>
  <c r="U27" i="2"/>
  <c r="U53" i="2"/>
  <c r="U40" i="2"/>
  <c r="U46" i="2"/>
  <c r="R56" i="2"/>
  <c r="DR11" i="2"/>
  <c r="DR43" i="2"/>
  <c r="DR15" i="2"/>
  <c r="DR5" i="2"/>
  <c r="DR46" i="2"/>
  <c r="DR17" i="2"/>
  <c r="DR51" i="2"/>
  <c r="DR35" i="2"/>
  <c r="DR30" i="2"/>
  <c r="DR54" i="2"/>
  <c r="DR4" i="2"/>
  <c r="DR22" i="2"/>
  <c r="DR9" i="2"/>
  <c r="DR19" i="2"/>
  <c r="DR49" i="2"/>
  <c r="DR41" i="2"/>
  <c r="DR23" i="2"/>
  <c r="DR14" i="2"/>
  <c r="CA46" i="3"/>
  <c r="ED46" i="3"/>
  <c r="CA28" i="3"/>
  <c r="ED28" i="3"/>
  <c r="CA48" i="3"/>
  <c r="ED48" i="3"/>
  <c r="DR48" i="2"/>
  <c r="DR7" i="2"/>
  <c r="CA50" i="3"/>
  <c r="ED50" i="3"/>
  <c r="CA18" i="3"/>
  <c r="ED18" i="3"/>
  <c r="CA43" i="3"/>
  <c r="ED43" i="3"/>
  <c r="CA9" i="3"/>
  <c r="ED9" i="3"/>
  <c r="CA39" i="3"/>
  <c r="ED39" i="3"/>
  <c r="DR6" i="2"/>
  <c r="DR8" i="2"/>
  <c r="CA49" i="3"/>
  <c r="ED49" i="3"/>
  <c r="CA34" i="3"/>
  <c r="ED34" i="3"/>
  <c r="CA10" i="3"/>
  <c r="ED10" i="3"/>
  <c r="CA29" i="3"/>
  <c r="ED29" i="3"/>
  <c r="CA54" i="3"/>
  <c r="ED54" i="3"/>
  <c r="CA20" i="3"/>
  <c r="ED20" i="3"/>
  <c r="CA22" i="3"/>
  <c r="ED22" i="3"/>
  <c r="CA16" i="3"/>
  <c r="ED16" i="3"/>
  <c r="CA31" i="3"/>
  <c r="ED31" i="3"/>
  <c r="CA5" i="3"/>
  <c r="ED5" i="3"/>
  <c r="CA35" i="3"/>
  <c r="ED35" i="3"/>
  <c r="DR32" i="2"/>
  <c r="DR44" i="2"/>
  <c r="DR36" i="2"/>
  <c r="DR20" i="2"/>
  <c r="DR27" i="2"/>
  <c r="DR40" i="2"/>
  <c r="CA12" i="3"/>
  <c r="ED12" i="3"/>
  <c r="CA27" i="3"/>
  <c r="ED27" i="3"/>
  <c r="CA21" i="3"/>
  <c r="ED21" i="3"/>
  <c r="DR39" i="2"/>
  <c r="DR28" i="2"/>
  <c r="DR16" i="2"/>
  <c r="DR24" i="2"/>
  <c r="CA8" i="3"/>
  <c r="ED8" i="3"/>
  <c r="CA23" i="3"/>
  <c r="ED23" i="3"/>
  <c r="DR12" i="2"/>
  <c r="CA30" i="3"/>
  <c r="ED30" i="3"/>
  <c r="DR26" i="2"/>
  <c r="CA4" i="3"/>
  <c r="ED4" i="3"/>
  <c r="CA19" i="3"/>
  <c r="ED19" i="3"/>
  <c r="CA40" i="3"/>
  <c r="ED40" i="3"/>
  <c r="DR3" i="2"/>
  <c r="DR37" i="2"/>
  <c r="DR53" i="2"/>
  <c r="CA15" i="3"/>
  <c r="ED15" i="3"/>
  <c r="CA6" i="3"/>
  <c r="ED6" i="3"/>
  <c r="CA36" i="3"/>
  <c r="ED36" i="3"/>
  <c r="DR33" i="2"/>
  <c r="CA24" i="3"/>
  <c r="ED24" i="3"/>
  <c r="CA13" i="3"/>
  <c r="ED13" i="3"/>
  <c r="CA3" i="3"/>
  <c r="CA11" i="3"/>
  <c r="ED11" i="3"/>
  <c r="DR29" i="2"/>
  <c r="DR31" i="2"/>
  <c r="DR52" i="2"/>
  <c r="CA33" i="3"/>
  <c r="ED33" i="3"/>
  <c r="CA7" i="3"/>
  <c r="ED7" i="3"/>
  <c r="CA25" i="3"/>
  <c r="ED25" i="3"/>
  <c r="CA51" i="3"/>
  <c r="ED51" i="3"/>
  <c r="CA17" i="3"/>
  <c r="ED17" i="3"/>
  <c r="DR18" i="2"/>
  <c r="DR47" i="2"/>
  <c r="CA41" i="3"/>
  <c r="ED41" i="3"/>
  <c r="CA14" i="3"/>
  <c r="ED14" i="3"/>
  <c r="CA45" i="3"/>
  <c r="ED45" i="3"/>
  <c r="CA32" i="3"/>
  <c r="ED32" i="3"/>
  <c r="DR42" i="2"/>
  <c r="DR25" i="2"/>
  <c r="CA52" i="3"/>
  <c r="ED52" i="3"/>
  <c r="DR21" i="2"/>
  <c r="CA53" i="3"/>
  <c r="ED53" i="3"/>
  <c r="CA47" i="3"/>
  <c r="ED47" i="3"/>
  <c r="CA44" i="3"/>
  <c r="ED44" i="3"/>
  <c r="DR50" i="2"/>
  <c r="DR13" i="2"/>
  <c r="DR38" i="2"/>
  <c r="CA37" i="3"/>
  <c r="ED37" i="3"/>
  <c r="DR45" i="2"/>
  <c r="CA38" i="3"/>
  <c r="ED38" i="3"/>
  <c r="CA42" i="3"/>
  <c r="ED42" i="3"/>
  <c r="CA26" i="3"/>
  <c r="ED26" i="3"/>
  <c r="DR10" i="2"/>
  <c r="DR34" i="2"/>
  <c r="Z52" i="2"/>
  <c r="CF52" i="2" s="1"/>
  <c r="AA20" i="2"/>
  <c r="AC20" i="2" s="1"/>
  <c r="AA16" i="2"/>
  <c r="CG16" i="2" s="1"/>
  <c r="AA40" i="2"/>
  <c r="CG40" i="2" s="1"/>
  <c r="Z43" i="2"/>
  <c r="CF43" i="2" s="1"/>
  <c r="Z9" i="2"/>
  <c r="CF9" i="2" s="1"/>
  <c r="DI12" i="3"/>
  <c r="CY12" i="3"/>
  <c r="DH39" i="3"/>
  <c r="CX39" i="3"/>
  <c r="DI21" i="3"/>
  <c r="CY21" i="3"/>
  <c r="DK43" i="3"/>
  <c r="DA43" i="3"/>
  <c r="DK54" i="3"/>
  <c r="DA54" i="3"/>
  <c r="DJ10" i="3"/>
  <c r="CZ10" i="3"/>
  <c r="DH34" i="3"/>
  <c r="CX34" i="3"/>
  <c r="DK50" i="3"/>
  <c r="DA50" i="3"/>
  <c r="DK45" i="3"/>
  <c r="DA45" i="3"/>
  <c r="DI25" i="3"/>
  <c r="CY25" i="3"/>
  <c r="DK35" i="3"/>
  <c r="DA35" i="3"/>
  <c r="DI7" i="3"/>
  <c r="CY7" i="3"/>
  <c r="DK46" i="3"/>
  <c r="DA46" i="3"/>
  <c r="DI49" i="3"/>
  <c r="CY49" i="3"/>
  <c r="DH9" i="3"/>
  <c r="CX9" i="3"/>
  <c r="DI53" i="3"/>
  <c r="CY53" i="3"/>
  <c r="DJ12" i="3"/>
  <c r="CZ12" i="3"/>
  <c r="DH20" i="3"/>
  <c r="CX20" i="3"/>
  <c r="DK31" i="3"/>
  <c r="DA31" i="3"/>
  <c r="DJ51" i="3"/>
  <c r="CZ51" i="3"/>
  <c r="DH23" i="3"/>
  <c r="CX23" i="3"/>
  <c r="DK42" i="3"/>
  <c r="DA42" i="3"/>
  <c r="DI10" i="3"/>
  <c r="CY10" i="3"/>
  <c r="DH22" i="3"/>
  <c r="CX22" i="3"/>
  <c r="DK37" i="3"/>
  <c r="DA37" i="3"/>
  <c r="DK16" i="3"/>
  <c r="DA16" i="3"/>
  <c r="DK8" i="3"/>
  <c r="DA8" i="3"/>
  <c r="DK53" i="3"/>
  <c r="DA53" i="3"/>
  <c r="DJ17" i="3"/>
  <c r="CZ17" i="3"/>
  <c r="DK4" i="3"/>
  <c r="DA4" i="3"/>
  <c r="DK39" i="3"/>
  <c r="DA39" i="3"/>
  <c r="DI11" i="3"/>
  <c r="CY11" i="3"/>
  <c r="DK28" i="3"/>
  <c r="DA28" i="3"/>
  <c r="DH27" i="3"/>
  <c r="CX27" i="3"/>
  <c r="DH16" i="3"/>
  <c r="CX16" i="3"/>
  <c r="DK27" i="3"/>
  <c r="DA27" i="3"/>
  <c r="DJ47" i="3"/>
  <c r="CZ47" i="3"/>
  <c r="DH19" i="3"/>
  <c r="CX19" i="3"/>
  <c r="DK38" i="3"/>
  <c r="DA38" i="3"/>
  <c r="DI6" i="3"/>
  <c r="CY6" i="3"/>
  <c r="DH18" i="3"/>
  <c r="CX18" i="3"/>
  <c r="DK33" i="3"/>
  <c r="DA33" i="3"/>
  <c r="DI9" i="3"/>
  <c r="CY9" i="3"/>
  <c r="DI37" i="3"/>
  <c r="CY37" i="3"/>
  <c r="DH5" i="3"/>
  <c r="CX5" i="3"/>
  <c r="DI33" i="3"/>
  <c r="CY33" i="3"/>
  <c r="DI36" i="3"/>
  <c r="CY36" i="3"/>
  <c r="DI19" i="3"/>
  <c r="CY19" i="3"/>
  <c r="DH31" i="3"/>
  <c r="CX31" i="3"/>
  <c r="DJ6" i="3"/>
  <c r="CZ6" i="3"/>
  <c r="DH30" i="3"/>
  <c r="CX30" i="3"/>
  <c r="DK3" i="3"/>
  <c r="DA3" i="3"/>
  <c r="DH26" i="3"/>
  <c r="CX26" i="3"/>
  <c r="DK41" i="3"/>
  <c r="DA41" i="3"/>
  <c r="DI48" i="3"/>
  <c r="CY48" i="3"/>
  <c r="DJ4" i="3"/>
  <c r="CZ4" i="3"/>
  <c r="DJ20" i="3"/>
  <c r="CZ20" i="3"/>
  <c r="DJ21" i="3"/>
  <c r="CZ21" i="3"/>
  <c r="DJ29" i="3"/>
  <c r="CZ29" i="3"/>
  <c r="DH33" i="3"/>
  <c r="CX33" i="3"/>
  <c r="DH13" i="3"/>
  <c r="CX13" i="3"/>
  <c r="DH12" i="3"/>
  <c r="CX12" i="3"/>
  <c r="DK23" i="3"/>
  <c r="DA23" i="3"/>
  <c r="DJ43" i="3"/>
  <c r="CZ43" i="3"/>
  <c r="DH15" i="3"/>
  <c r="CX15" i="3"/>
  <c r="DK34" i="3"/>
  <c r="DA34" i="3"/>
  <c r="DJ54" i="3"/>
  <c r="CZ54" i="3"/>
  <c r="DH14" i="3"/>
  <c r="CX14" i="3"/>
  <c r="DK29" i="3"/>
  <c r="DA29" i="3"/>
  <c r="DI32" i="3"/>
  <c r="CY32" i="3"/>
  <c r="DJ25" i="3"/>
  <c r="CZ25" i="3"/>
  <c r="DJ45" i="3"/>
  <c r="CZ45" i="3"/>
  <c r="DH35" i="3"/>
  <c r="CX35" i="3"/>
  <c r="DK49" i="3"/>
  <c r="DA49" i="3"/>
  <c r="DI18" i="3"/>
  <c r="CY18" i="3"/>
  <c r="DJ40" i="3"/>
  <c r="CZ40" i="3"/>
  <c r="DI44" i="3"/>
  <c r="CY44" i="3"/>
  <c r="DI14" i="3"/>
  <c r="CY14" i="3"/>
  <c r="DH41" i="3"/>
  <c r="CX41" i="3"/>
  <c r="DJ44" i="3"/>
  <c r="CZ44" i="3"/>
  <c r="DJ24" i="3"/>
  <c r="CZ24" i="3"/>
  <c r="DH8" i="3"/>
  <c r="CX8" i="3"/>
  <c r="DK19" i="3"/>
  <c r="DA19" i="3"/>
  <c r="DJ39" i="3"/>
  <c r="CZ39" i="3"/>
  <c r="DJ3" i="3"/>
  <c r="CZ3" i="3"/>
  <c r="DH11" i="3"/>
  <c r="CX11" i="3"/>
  <c r="DK30" i="3"/>
  <c r="DA30" i="3"/>
  <c r="DJ50" i="3"/>
  <c r="CZ50" i="3"/>
  <c r="DH10" i="3"/>
  <c r="CX10" i="3"/>
  <c r="DK25" i="3"/>
  <c r="DA25" i="3"/>
  <c r="DK52" i="3"/>
  <c r="DA52" i="3"/>
  <c r="DI20" i="3"/>
  <c r="CY20" i="3"/>
  <c r="DJ48" i="3"/>
  <c r="CZ48" i="3"/>
  <c r="DI29" i="3"/>
  <c r="CY29" i="3"/>
  <c r="DH36" i="3"/>
  <c r="CX36" i="3"/>
  <c r="DI26" i="3"/>
  <c r="CY26" i="3"/>
  <c r="DH32" i="3"/>
  <c r="CX32" i="3"/>
  <c r="DI15" i="3"/>
  <c r="CY15" i="3"/>
  <c r="DI8" i="3"/>
  <c r="CY8" i="3"/>
  <c r="DH28" i="3"/>
  <c r="CX28" i="3"/>
  <c r="DH37" i="3"/>
  <c r="CX37" i="3"/>
  <c r="DH24" i="3"/>
  <c r="CX24" i="3"/>
  <c r="DJ52" i="3"/>
  <c r="CZ52" i="3"/>
  <c r="DJ53" i="3"/>
  <c r="CZ53" i="3"/>
  <c r="DJ33" i="3"/>
  <c r="CZ33" i="3"/>
  <c r="DH4" i="3"/>
  <c r="CX4" i="3"/>
  <c r="DK15" i="3"/>
  <c r="DA15" i="3"/>
  <c r="DJ35" i="3"/>
  <c r="CZ35" i="3"/>
  <c r="DI51" i="3"/>
  <c r="CY51" i="3"/>
  <c r="DH7" i="3"/>
  <c r="CX7" i="3"/>
  <c r="DK26" i="3"/>
  <c r="DA26" i="3"/>
  <c r="DJ46" i="3"/>
  <c r="CZ46" i="3"/>
  <c r="DH6" i="3"/>
  <c r="CX6" i="3"/>
  <c r="DK21" i="3"/>
  <c r="DA21" i="3"/>
  <c r="DK40" i="3"/>
  <c r="DA40" i="3"/>
  <c r="DI22" i="3"/>
  <c r="CY22" i="3"/>
  <c r="DH45" i="3"/>
  <c r="CX45" i="3"/>
  <c r="DK11" i="3"/>
  <c r="DA11" i="3"/>
  <c r="DJ31" i="3"/>
  <c r="CZ31" i="3"/>
  <c r="DI47" i="3"/>
  <c r="CY47" i="3"/>
  <c r="DK22" i="3"/>
  <c r="DA22" i="3"/>
  <c r="DJ42" i="3"/>
  <c r="CZ42" i="3"/>
  <c r="DI54" i="3"/>
  <c r="CY54" i="3"/>
  <c r="DK17" i="3"/>
  <c r="DA17" i="3"/>
  <c r="DH17" i="3"/>
  <c r="CX17" i="3"/>
  <c r="DI5" i="3"/>
  <c r="CY5" i="3"/>
  <c r="DJ8" i="3"/>
  <c r="CZ8" i="3"/>
  <c r="DI52" i="3"/>
  <c r="CY52" i="3"/>
  <c r="DK32" i="3"/>
  <c r="DA32" i="3"/>
  <c r="DJ9" i="3"/>
  <c r="CZ9" i="3"/>
  <c r="DH21" i="3"/>
  <c r="CX21" i="3"/>
  <c r="DK7" i="3"/>
  <c r="DA7" i="3"/>
  <c r="DJ27" i="3"/>
  <c r="CZ27" i="3"/>
  <c r="DI43" i="3"/>
  <c r="CY43" i="3"/>
  <c r="DK18" i="3"/>
  <c r="DA18" i="3"/>
  <c r="DJ38" i="3"/>
  <c r="CZ38" i="3"/>
  <c r="DI50" i="3"/>
  <c r="CY50" i="3"/>
  <c r="DK13" i="3"/>
  <c r="DA13" i="3"/>
  <c r="DJ37" i="3"/>
  <c r="CZ37" i="3"/>
  <c r="DI28" i="3"/>
  <c r="CY28" i="3"/>
  <c r="DH29" i="3"/>
  <c r="CX29" i="3"/>
  <c r="DJ23" i="3"/>
  <c r="CZ23" i="3"/>
  <c r="DI39" i="3"/>
  <c r="CY39" i="3"/>
  <c r="DK14" i="3"/>
  <c r="DA14" i="3"/>
  <c r="DJ34" i="3"/>
  <c r="CZ34" i="3"/>
  <c r="DI46" i="3"/>
  <c r="CY46" i="3"/>
  <c r="DK9" i="3"/>
  <c r="DA9" i="3"/>
  <c r="DI16" i="3"/>
  <c r="CY16" i="3"/>
  <c r="DK48" i="3"/>
  <c r="DA48" i="3"/>
  <c r="DJ5" i="3"/>
  <c r="CZ5" i="3"/>
  <c r="DJ49" i="3"/>
  <c r="CZ49" i="3"/>
  <c r="DJ41" i="3"/>
  <c r="CZ41" i="3"/>
  <c r="DH52" i="3"/>
  <c r="CX52" i="3"/>
  <c r="DJ19" i="3"/>
  <c r="CZ19" i="3"/>
  <c r="DI35" i="3"/>
  <c r="CY35" i="3"/>
  <c r="DI3" i="3"/>
  <c r="CY3" i="3"/>
  <c r="DK10" i="3"/>
  <c r="DA10" i="3"/>
  <c r="DJ30" i="3"/>
  <c r="CZ30" i="3"/>
  <c r="DI42" i="3"/>
  <c r="CY42" i="3"/>
  <c r="DH54" i="3"/>
  <c r="CX54" i="3"/>
  <c r="DK5" i="3"/>
  <c r="DA5" i="3"/>
  <c r="DK36" i="3"/>
  <c r="DA36" i="3"/>
  <c r="DI17" i="3"/>
  <c r="CY17" i="3"/>
  <c r="DJ28" i="3"/>
  <c r="CZ28" i="3"/>
  <c r="DK44" i="3"/>
  <c r="DA44" i="3"/>
  <c r="DJ32" i="3"/>
  <c r="CZ32" i="3"/>
  <c r="DI4" i="3"/>
  <c r="CY4" i="3"/>
  <c r="DH48" i="3"/>
  <c r="CX48" i="3"/>
  <c r="DJ15" i="3"/>
  <c r="CZ15" i="3"/>
  <c r="DI31" i="3"/>
  <c r="CY31" i="3"/>
  <c r="DH51" i="3"/>
  <c r="CX51" i="3"/>
  <c r="DK6" i="3"/>
  <c r="DA6" i="3"/>
  <c r="DJ26" i="3"/>
  <c r="CZ26" i="3"/>
  <c r="DI38" i="3"/>
  <c r="CY38" i="3"/>
  <c r="DH50" i="3"/>
  <c r="CX50" i="3"/>
  <c r="DJ13" i="3"/>
  <c r="CZ13" i="3"/>
  <c r="DI40" i="3"/>
  <c r="CY40" i="3"/>
  <c r="DH49" i="3"/>
  <c r="CX49" i="3"/>
  <c r="DK47" i="3"/>
  <c r="DA47" i="3"/>
  <c r="DH53" i="3"/>
  <c r="CX53" i="3"/>
  <c r="DH44" i="3"/>
  <c r="CX44" i="3"/>
  <c r="CX3" i="3"/>
  <c r="DI27" i="3"/>
  <c r="CY27" i="3"/>
  <c r="DH47" i="3"/>
  <c r="CX47" i="3"/>
  <c r="DH46" i="3"/>
  <c r="CX46" i="3"/>
  <c r="DJ14" i="3"/>
  <c r="CZ14" i="3"/>
  <c r="DH38" i="3"/>
  <c r="CX38" i="3"/>
  <c r="DI45" i="3"/>
  <c r="CY45" i="3"/>
  <c r="DJ16" i="3"/>
  <c r="CZ16" i="3"/>
  <c r="DK12" i="3"/>
  <c r="DA12" i="3"/>
  <c r="DI13" i="3"/>
  <c r="CY13" i="3"/>
  <c r="DJ11" i="3"/>
  <c r="CZ11" i="3"/>
  <c r="DJ22" i="3"/>
  <c r="CZ22" i="3"/>
  <c r="DI34" i="3"/>
  <c r="CY34" i="3"/>
  <c r="DH25" i="3"/>
  <c r="CX25" i="3"/>
  <c r="DK20" i="3"/>
  <c r="DA20" i="3"/>
  <c r="DI24" i="3"/>
  <c r="CY24" i="3"/>
  <c r="DK24" i="3"/>
  <c r="DA24" i="3"/>
  <c r="DH40" i="3"/>
  <c r="CX40" i="3"/>
  <c r="DK51" i="3"/>
  <c r="DA51" i="3"/>
  <c r="DJ7" i="3"/>
  <c r="CZ7" i="3"/>
  <c r="DI23" i="3"/>
  <c r="CY23" i="3"/>
  <c r="DH43" i="3"/>
  <c r="CX43" i="3"/>
  <c r="DJ18" i="3"/>
  <c r="CZ18" i="3"/>
  <c r="DI30" i="3"/>
  <c r="CY30" i="3"/>
  <c r="DH42" i="3"/>
  <c r="CX42" i="3"/>
  <c r="DJ36" i="3"/>
  <c r="CZ36" i="3"/>
  <c r="DI41" i="3"/>
  <c r="CY41" i="3"/>
  <c r="K5" i="3"/>
  <c r="BY5" i="3"/>
  <c r="K41" i="3"/>
  <c r="BY41" i="3"/>
  <c r="K33" i="3"/>
  <c r="K21" i="3"/>
  <c r="K24" i="3"/>
  <c r="K23" i="3"/>
  <c r="K35" i="3"/>
  <c r="K17" i="3"/>
  <c r="K20" i="3"/>
  <c r="K19" i="3"/>
  <c r="K6" i="3"/>
  <c r="Z7" i="2"/>
  <c r="AB7" i="2" s="1"/>
  <c r="K39" i="3"/>
  <c r="K13" i="3"/>
  <c r="K16" i="3"/>
  <c r="K15" i="3"/>
  <c r="K3" i="3"/>
  <c r="AA36" i="2"/>
  <c r="AC36" i="2" s="1"/>
  <c r="AA30" i="2"/>
  <c r="CG30" i="2" s="1"/>
  <c r="K43" i="3"/>
  <c r="K9" i="3"/>
  <c r="K47" i="3"/>
  <c r="K8" i="3"/>
  <c r="K4" i="3"/>
  <c r="K38" i="3"/>
  <c r="Z24" i="2"/>
  <c r="CF24" i="2" s="1"/>
  <c r="Z17" i="2"/>
  <c r="CF17" i="2" s="1"/>
  <c r="K46" i="3"/>
  <c r="K27" i="3"/>
  <c r="K10" i="3"/>
  <c r="K48" i="3"/>
  <c r="K42" i="3"/>
  <c r="K22" i="3"/>
  <c r="K50" i="3"/>
  <c r="K44" i="3"/>
  <c r="K18" i="3"/>
  <c r="K29" i="3"/>
  <c r="K32" i="3"/>
  <c r="K51" i="3"/>
  <c r="K25" i="3"/>
  <c r="K28" i="3"/>
  <c r="K31" i="3"/>
  <c r="K49" i="3"/>
  <c r="K53" i="3"/>
  <c r="K45" i="3"/>
  <c r="K40" i="3"/>
  <c r="K37" i="3"/>
  <c r="K34" i="3"/>
  <c r="K12" i="3"/>
  <c r="K11" i="3"/>
  <c r="K7" i="3"/>
  <c r="K52" i="3"/>
  <c r="K14" i="3"/>
  <c r="K36" i="3"/>
  <c r="K26" i="3"/>
  <c r="K54" i="3"/>
  <c r="K30" i="3"/>
  <c r="AA49" i="2"/>
  <c r="CG49" i="2" s="1"/>
  <c r="AA43" i="2"/>
  <c r="CG43" i="2" s="1"/>
  <c r="AA50" i="2"/>
  <c r="AC50" i="2" s="1"/>
  <c r="AA39" i="2"/>
  <c r="CG39" i="2" s="1"/>
  <c r="Z42" i="2"/>
  <c r="CF42" i="2" s="1"/>
  <c r="Z5" i="2"/>
  <c r="CF5" i="2" s="1"/>
  <c r="AA19" i="2"/>
  <c r="CG19" i="2" s="1"/>
  <c r="AA25" i="2"/>
  <c r="CG25" i="2" s="1"/>
  <c r="AA35" i="2"/>
  <c r="CG35" i="2" s="1"/>
  <c r="AA29" i="2"/>
  <c r="AC29" i="2" s="1"/>
  <c r="Z38" i="2"/>
  <c r="CF38" i="2" s="1"/>
  <c r="Z51" i="2"/>
  <c r="CF51" i="2" s="1"/>
  <c r="Z8" i="2"/>
  <c r="AB8" i="2" s="1"/>
  <c r="AA37" i="2"/>
  <c r="CG37" i="2" s="1"/>
  <c r="AA52" i="2"/>
  <c r="AC52" i="2" s="1"/>
  <c r="Z30" i="2"/>
  <c r="AB30" i="2" s="1"/>
  <c r="Z47" i="2"/>
  <c r="AA42" i="2"/>
  <c r="AA22" i="2"/>
  <c r="Z15" i="2"/>
  <c r="AA41" i="2"/>
  <c r="AA44" i="2"/>
  <c r="Z27" i="2"/>
  <c r="Z41" i="2"/>
  <c r="Z39" i="2"/>
  <c r="Z14" i="2"/>
  <c r="AA26" i="2"/>
  <c r="Z18" i="2"/>
  <c r="Z22" i="2"/>
  <c r="Z44" i="2"/>
  <c r="AA4" i="2"/>
  <c r="AA32" i="2"/>
  <c r="AA33" i="2"/>
  <c r="Z26" i="2"/>
  <c r="AA11" i="2"/>
  <c r="Z32" i="2"/>
  <c r="Z36" i="2"/>
  <c r="Z37" i="2"/>
  <c r="Z19" i="2"/>
  <c r="Z53" i="2"/>
  <c r="Z46" i="2"/>
  <c r="AA15" i="2"/>
  <c r="AA31" i="2"/>
  <c r="AA48" i="2"/>
  <c r="AA45" i="2"/>
  <c r="Z3" i="2"/>
  <c r="Z40" i="2"/>
  <c r="Z45" i="2"/>
  <c r="Z25" i="2"/>
  <c r="AA6" i="2"/>
  <c r="AA14" i="2"/>
  <c r="Z29" i="2"/>
  <c r="AA8" i="2"/>
  <c r="Z23" i="2"/>
  <c r="Z33" i="2"/>
  <c r="AA38" i="2"/>
  <c r="Z11" i="2"/>
  <c r="Z13" i="2"/>
  <c r="AA23" i="2"/>
  <c r="Z48" i="2"/>
  <c r="AA9" i="2"/>
  <c r="AA34" i="2"/>
  <c r="Z6" i="2"/>
  <c r="Z31" i="2"/>
  <c r="AA13" i="2"/>
  <c r="Z49" i="2"/>
  <c r="AA54" i="2"/>
  <c r="BT12" i="3"/>
  <c r="Z35" i="2"/>
  <c r="AA7" i="2"/>
  <c r="AA3" i="2"/>
  <c r="AA12" i="2"/>
  <c r="AA17" i="2"/>
  <c r="AA5" i="2"/>
  <c r="Z34" i="2"/>
  <c r="AA21" i="2"/>
  <c r="AA27" i="2"/>
  <c r="Z4" i="2"/>
  <c r="AA10" i="2"/>
  <c r="Z16" i="2"/>
  <c r="AA18" i="2"/>
  <c r="Z54" i="2"/>
  <c r="AA24" i="2"/>
  <c r="Z12" i="2"/>
  <c r="AA47" i="2"/>
  <c r="Z20" i="2"/>
  <c r="BV33" i="3"/>
  <c r="AA51" i="2"/>
  <c r="AA53" i="2"/>
  <c r="Z50" i="2"/>
  <c r="AA46" i="2"/>
  <c r="Z10" i="2"/>
  <c r="CG3" i="3"/>
  <c r="AA28" i="2"/>
  <c r="Z28" i="2"/>
  <c r="Z21" i="2"/>
  <c r="BU16" i="3"/>
  <c r="CH5" i="3"/>
  <c r="BS36" i="3"/>
  <c r="BR13" i="3"/>
  <c r="BW23" i="3"/>
  <c r="BV18" i="3"/>
  <c r="BU10" i="3"/>
  <c r="BU36" i="3"/>
  <c r="BU39" i="3"/>
  <c r="BS12" i="3"/>
  <c r="BS30" i="3"/>
  <c r="BU37" i="3"/>
  <c r="BS29" i="3"/>
  <c r="BS6" i="3"/>
  <c r="BV47" i="3"/>
  <c r="BU12" i="3"/>
  <c r="BV52" i="3"/>
  <c r="BW6" i="3"/>
  <c r="BV53" i="3"/>
  <c r="BU5" i="3"/>
  <c r="BT33" i="3"/>
  <c r="BU8" i="3"/>
  <c r="BT15" i="3"/>
  <c r="CG6" i="3"/>
  <c r="BU47" i="3"/>
  <c r="BV16" i="3"/>
  <c r="BS43" i="3"/>
  <c r="BR14" i="3"/>
  <c r="BT28" i="3"/>
  <c r="BU4" i="3"/>
  <c r="BV35" i="3"/>
  <c r="BS41" i="3"/>
  <c r="BW32" i="3"/>
  <c r="BV4" i="3"/>
  <c r="BW26" i="3"/>
  <c r="BS28" i="3"/>
  <c r="BW24" i="3"/>
  <c r="BR41" i="3"/>
  <c r="BT48" i="3"/>
  <c r="BT46" i="3"/>
  <c r="BR46" i="3"/>
  <c r="BS45" i="3"/>
  <c r="BV26" i="3"/>
  <c r="BR40" i="3"/>
  <c r="BV20" i="3"/>
  <c r="BW8" i="3"/>
  <c r="BR22" i="3"/>
  <c r="CH4" i="3"/>
  <c r="BV3" i="3"/>
  <c r="BU11" i="3"/>
  <c r="BU20" i="3"/>
  <c r="CI7" i="3"/>
  <c r="BR5" i="3"/>
  <c r="BR6" i="3"/>
  <c r="BR39" i="3"/>
  <c r="BT41" i="3"/>
  <c r="BT43" i="3"/>
  <c r="BS48" i="3"/>
  <c r="BS47" i="3"/>
  <c r="BW17" i="3"/>
  <c r="BS10" i="3"/>
  <c r="BT14" i="3"/>
  <c r="BW40" i="3"/>
  <c r="BW36" i="3"/>
  <c r="BW44" i="3"/>
  <c r="BT47" i="3"/>
  <c r="BU29" i="3"/>
  <c r="BV30" i="3"/>
  <c r="BW53" i="3"/>
  <c r="BW48" i="3"/>
  <c r="BW49" i="3"/>
  <c r="BR19" i="3"/>
  <c r="BR37" i="3"/>
  <c r="BW39" i="3"/>
  <c r="BR36" i="3"/>
  <c r="BV54" i="3"/>
  <c r="BV31" i="3"/>
  <c r="CJ7" i="3"/>
  <c r="BS11" i="3"/>
  <c r="BU15" i="3"/>
  <c r="BS15" i="3"/>
  <c r="BV36" i="3"/>
  <c r="BU41" i="3"/>
  <c r="BS37" i="3"/>
  <c r="BR17" i="3"/>
  <c r="BW51" i="3"/>
  <c r="BS31" i="3"/>
  <c r="BU7" i="3"/>
  <c r="BR42" i="3"/>
  <c r="BS19" i="3"/>
  <c r="BV24" i="3"/>
  <c r="BU34" i="3"/>
  <c r="BR47" i="3"/>
  <c r="BU52" i="3"/>
  <c r="BW47" i="3"/>
  <c r="BW43" i="3"/>
  <c r="BR12" i="3"/>
  <c r="BU42" i="3"/>
  <c r="BU38" i="3"/>
  <c r="BR38" i="3"/>
  <c r="BR18" i="3"/>
  <c r="BT38" i="3"/>
  <c r="BV51" i="3"/>
  <c r="BV12" i="3"/>
  <c r="BS7" i="3"/>
  <c r="BU33" i="3"/>
  <c r="BV7" i="3"/>
  <c r="BT34" i="3"/>
  <c r="BW52" i="3"/>
  <c r="BT19" i="3"/>
  <c r="BV25" i="3"/>
  <c r="BS49" i="3"/>
  <c r="BS17" i="3"/>
  <c r="BS22" i="3"/>
  <c r="BU31" i="3"/>
  <c r="BR30" i="3"/>
  <c r="BV13" i="3"/>
  <c r="BT29" i="3"/>
  <c r="BU53" i="3"/>
  <c r="CH7" i="3"/>
  <c r="BW50" i="3"/>
  <c r="BT37" i="3"/>
  <c r="BV15" i="3"/>
  <c r="CI6" i="3"/>
  <c r="BS5" i="3"/>
  <c r="BR44" i="3"/>
  <c r="BR52" i="3"/>
  <c r="BT9" i="3"/>
  <c r="BV11" i="3"/>
  <c r="BV21" i="3"/>
  <c r="BU17" i="3"/>
  <c r="BV27" i="3"/>
  <c r="BR25" i="3"/>
  <c r="BW25" i="3"/>
  <c r="BS9" i="3"/>
  <c r="BT22" i="3"/>
  <c r="BV39" i="3"/>
  <c r="BT52" i="3"/>
  <c r="BU35" i="3"/>
  <c r="BS26" i="3"/>
  <c r="BT13" i="3"/>
  <c r="BU6" i="3"/>
  <c r="BR21" i="3"/>
  <c r="BW35" i="3"/>
  <c r="BS40" i="3"/>
  <c r="BV38" i="3"/>
  <c r="BW11" i="3"/>
  <c r="BR51" i="3"/>
  <c r="BU25" i="3"/>
  <c r="BT39" i="3"/>
  <c r="BR10" i="3"/>
  <c r="CI3" i="3"/>
  <c r="BU46" i="3"/>
  <c r="BS53" i="3"/>
  <c r="BT10" i="3"/>
  <c r="BT50" i="3"/>
  <c r="BW13" i="3"/>
  <c r="BW41" i="3"/>
  <c r="BS20" i="3"/>
  <c r="CJ3" i="3"/>
  <c r="BU40" i="3"/>
  <c r="CH6" i="3"/>
  <c r="BW21" i="3"/>
  <c r="BR32" i="3"/>
  <c r="BW29" i="3"/>
  <c r="BS14" i="3"/>
  <c r="BR24" i="3"/>
  <c r="BU22" i="3"/>
  <c r="BT30" i="3"/>
  <c r="BU54" i="3"/>
  <c r="BT54" i="3"/>
  <c r="BR54" i="3"/>
  <c r="BT11" i="3"/>
  <c r="BR34" i="3"/>
  <c r="BS35" i="3"/>
  <c r="BT35" i="3"/>
  <c r="BS39" i="3"/>
  <c r="BV37" i="3"/>
  <c r="BV9" i="3"/>
  <c r="BR11" i="3"/>
  <c r="BT53" i="3"/>
  <c r="BV10" i="3"/>
  <c r="BS24" i="3"/>
  <c r="BR28" i="3"/>
  <c r="BU19" i="3"/>
  <c r="CG5" i="3"/>
  <c r="BT49" i="3"/>
  <c r="BV6" i="3"/>
  <c r="BT21" i="3"/>
  <c r="BV42" i="3"/>
  <c r="BR45" i="3"/>
  <c r="BS54" i="3"/>
  <c r="BR9" i="3"/>
  <c r="BT51" i="3"/>
  <c r="BV8" i="3"/>
  <c r="BT31" i="3"/>
  <c r="BU32" i="3"/>
  <c r="BS34" i="3"/>
  <c r="BV32" i="3"/>
  <c r="BR35" i="3"/>
  <c r="BR50" i="3"/>
  <c r="BT7" i="3"/>
  <c r="BV49" i="3"/>
  <c r="BR7" i="3"/>
  <c r="BW7" i="3"/>
  <c r="BT8" i="3"/>
  <c r="BV50" i="3"/>
  <c r="BR8" i="3"/>
  <c r="BR23" i="3"/>
  <c r="BU21" i="3"/>
  <c r="BT25" i="3"/>
  <c r="BU26" i="3"/>
  <c r="BV46" i="3"/>
  <c r="BR4" i="3"/>
  <c r="BU14" i="3"/>
  <c r="BT42" i="3"/>
  <c r="BU51" i="3"/>
  <c r="CG4" i="3"/>
  <c r="BR49" i="3"/>
  <c r="BT6" i="3"/>
  <c r="BV48" i="3"/>
  <c r="BT26" i="3"/>
  <c r="BU27" i="3"/>
  <c r="BV28" i="3"/>
  <c r="BS27" i="3"/>
  <c r="BT32" i="3"/>
  <c r="BT4" i="3"/>
  <c r="BV5" i="3"/>
  <c r="BR48" i="3"/>
  <c r="BT5" i="3"/>
  <c r="BT20" i="3"/>
  <c r="BS16" i="3"/>
  <c r="BV22" i="3"/>
  <c r="BS21" i="3"/>
  <c r="BT45" i="3"/>
  <c r="CH3" i="3"/>
  <c r="BU30" i="3"/>
  <c r="BT16" i="3"/>
  <c r="BR16" i="3"/>
  <c r="BS46" i="3"/>
  <c r="BV23" i="3"/>
  <c r="BR26" i="3"/>
  <c r="BU24" i="3"/>
  <c r="BT27" i="3"/>
  <c r="BU28" i="3"/>
  <c r="BV29" i="3"/>
  <c r="BV44" i="3"/>
  <c r="BS51" i="3"/>
  <c r="BT44" i="3"/>
  <c r="BV45" i="3"/>
  <c r="BS52" i="3"/>
  <c r="BW10" i="3"/>
  <c r="BV17" i="3"/>
  <c r="BU13" i="3"/>
  <c r="BR20" i="3"/>
  <c r="BU18" i="3"/>
  <c r="BW4" i="3"/>
  <c r="BS4" i="3"/>
  <c r="BV19" i="3"/>
  <c r="BV34" i="3"/>
  <c r="BU43" i="3"/>
  <c r="BU50" i="3"/>
  <c r="BV43" i="3"/>
  <c r="BS50" i="3"/>
  <c r="BW15" i="3"/>
  <c r="BT23" i="3"/>
  <c r="BU23" i="3"/>
  <c r="BS23" i="3"/>
  <c r="BR27" i="3"/>
  <c r="BU48" i="3"/>
  <c r="BV41" i="3"/>
  <c r="BR43" i="3"/>
  <c r="BU49" i="3"/>
  <c r="CJ6" i="3"/>
  <c r="BR15" i="3"/>
  <c r="BS8" i="3"/>
  <c r="BT17" i="3"/>
  <c r="BS13" i="3"/>
  <c r="BS33" i="3"/>
  <c r="BS38" i="3"/>
  <c r="BV40" i="3"/>
  <c r="BT18" i="3"/>
  <c r="BS18" i="3"/>
  <c r="BT24" i="3"/>
  <c r="BU45" i="3"/>
  <c r="BU44" i="3"/>
  <c r="BT40" i="3"/>
  <c r="BS44" i="3"/>
  <c r="BV14" i="3"/>
  <c r="CI5" i="3"/>
  <c r="BU9" i="3"/>
  <c r="BR31" i="3"/>
  <c r="BT36" i="3"/>
  <c r="BW42" i="3"/>
  <c r="BR53" i="3"/>
  <c r="BW34" i="3"/>
  <c r="BR33" i="3"/>
  <c r="BS32" i="3"/>
  <c r="BS25" i="3"/>
  <c r="BR29" i="3"/>
  <c r="BW31" i="3"/>
  <c r="BW9" i="3"/>
  <c r="BW16" i="3"/>
  <c r="BW38" i="3"/>
  <c r="CJ4" i="3"/>
  <c r="BW46" i="3"/>
  <c r="BW19" i="3"/>
  <c r="BW12" i="3"/>
  <c r="BW54" i="3"/>
  <c r="BW56" i="3" s="1"/>
  <c r="CI4" i="3"/>
  <c r="BW33" i="3"/>
  <c r="BW18" i="3"/>
  <c r="BW14" i="3"/>
  <c r="BW30" i="3"/>
  <c r="BW22" i="3"/>
  <c r="BW27" i="3"/>
  <c r="BW28" i="3"/>
  <c r="CJ5" i="3"/>
  <c r="BW5" i="3"/>
  <c r="BW37" i="3"/>
  <c r="BW20" i="3"/>
  <c r="CG7" i="3"/>
  <c r="BW45" i="3"/>
  <c r="BS42" i="3"/>
  <c r="BR3" i="3"/>
  <c r="BT3" i="3"/>
  <c r="BS3" i="3"/>
  <c r="BU3" i="3"/>
  <c r="BW3" i="3"/>
  <c r="CQ7" i="2"/>
  <c r="CQ6" i="2"/>
  <c r="CQ5" i="2"/>
  <c r="CQ4" i="2"/>
  <c r="CQ3" i="2"/>
  <c r="CN9" i="2"/>
  <c r="CN10" i="2" s="1"/>
  <c r="CN11" i="2" s="1"/>
  <c r="CN12" i="2" s="1"/>
  <c r="CN13" i="2" s="1"/>
  <c r="CN14" i="2" s="1"/>
  <c r="CN15" i="2" s="1"/>
  <c r="CN16" i="2" s="1"/>
  <c r="CN17" i="2" s="1"/>
  <c r="CN18" i="2" s="1"/>
  <c r="CN19" i="2" s="1"/>
  <c r="CN20" i="2" s="1"/>
  <c r="CN21" i="2" s="1"/>
  <c r="CN22" i="2" s="1"/>
  <c r="CN23" i="2" s="1"/>
  <c r="CN24" i="2" s="1"/>
  <c r="CN25" i="2" s="1"/>
  <c r="CN26" i="2" s="1"/>
  <c r="CN27" i="2" s="1"/>
  <c r="CN28" i="2" s="1"/>
  <c r="CN29" i="2" s="1"/>
  <c r="CN30" i="2" s="1"/>
  <c r="CN31" i="2" s="1"/>
  <c r="CN32" i="2" s="1"/>
  <c r="CN33" i="2" s="1"/>
  <c r="CN34" i="2" s="1"/>
  <c r="CN35" i="2" s="1"/>
  <c r="CN36" i="2" s="1"/>
  <c r="CN37" i="2" s="1"/>
  <c r="CN38" i="2" s="1"/>
  <c r="CN39" i="2" s="1"/>
  <c r="CN40" i="2" s="1"/>
  <c r="CN41" i="2" s="1"/>
  <c r="CN42" i="2" s="1"/>
  <c r="CN43" i="2" s="1"/>
  <c r="CN44" i="2" s="1"/>
  <c r="CN45" i="2" s="1"/>
  <c r="CN46" i="2" s="1"/>
  <c r="CN47" i="2" s="1"/>
  <c r="CN48" i="2" s="1"/>
  <c r="CN49" i="2" s="1"/>
  <c r="CN50" i="2" s="1"/>
  <c r="CN51" i="2" s="1"/>
  <c r="CN52" i="2" s="1"/>
  <c r="CN53" i="2" s="1"/>
  <c r="CN54" i="2" s="1"/>
  <c r="BW60" i="2"/>
  <c r="BV60" i="2"/>
  <c r="BU60" i="2"/>
  <c r="BT60" i="2"/>
  <c r="BW59" i="2"/>
  <c r="BV59" i="2"/>
  <c r="BU59" i="2"/>
  <c r="BT59" i="2"/>
  <c r="BW58" i="2"/>
  <c r="BV58" i="2"/>
  <c r="BU58" i="2"/>
  <c r="BT58" i="2"/>
  <c r="BW57" i="2"/>
  <c r="BV57" i="2"/>
  <c r="BU57" i="2"/>
  <c r="BT57" i="2"/>
  <c r="BW56" i="2"/>
  <c r="BV56" i="2"/>
  <c r="BU56" i="2"/>
  <c r="BT56" i="2"/>
  <c r="DM3" i="3" l="1"/>
  <c r="CC17" i="3"/>
  <c r="CD17" i="3" s="1"/>
  <c r="CC19" i="3"/>
  <c r="CD19" i="3" s="1"/>
  <c r="CC49" i="3"/>
  <c r="CD49" i="3" s="1"/>
  <c r="CC4" i="3"/>
  <c r="CD4" i="3" s="1"/>
  <c r="CC16" i="3"/>
  <c r="CD16" i="3" s="1"/>
  <c r="CC25" i="3"/>
  <c r="CD25" i="3" s="1"/>
  <c r="CC12" i="3"/>
  <c r="CD12" i="3" s="1"/>
  <c r="CC22" i="3"/>
  <c r="CD22" i="3" s="1"/>
  <c r="CC39" i="3"/>
  <c r="CD39" i="3" s="1"/>
  <c r="CC46" i="3"/>
  <c r="CD46" i="3" s="1"/>
  <c r="CC52" i="3"/>
  <c r="CD52" i="3" s="1"/>
  <c r="CB56" i="3"/>
  <c r="CC36" i="3"/>
  <c r="CD36" i="3" s="1"/>
  <c r="CC30" i="3"/>
  <c r="CD30" i="3" s="1"/>
  <c r="BZ56" i="3"/>
  <c r="CC37" i="3"/>
  <c r="CD37" i="3" s="1"/>
  <c r="CC32" i="3"/>
  <c r="CD32" i="3" s="1"/>
  <c r="CC7" i="3"/>
  <c r="CD7" i="3" s="1"/>
  <c r="CC20" i="3"/>
  <c r="CD20" i="3" s="1"/>
  <c r="CC9" i="3"/>
  <c r="CD9" i="3" s="1"/>
  <c r="CC21" i="3"/>
  <c r="CD21" i="3" s="1"/>
  <c r="CC6" i="3"/>
  <c r="CD6" i="3" s="1"/>
  <c r="CC26" i="3"/>
  <c r="CD26" i="3" s="1"/>
  <c r="CC45" i="3"/>
  <c r="CD45" i="3" s="1"/>
  <c r="CC33" i="3"/>
  <c r="CD33" i="3" s="1"/>
  <c r="CC23" i="3"/>
  <c r="CD23" i="3" s="1"/>
  <c r="CC43" i="3"/>
  <c r="CD43" i="3" s="1"/>
  <c r="DM50" i="3"/>
  <c r="CC15" i="3"/>
  <c r="CD15" i="3" s="1"/>
  <c r="CC51" i="3"/>
  <c r="CD51" i="3" s="1"/>
  <c r="CC14" i="3"/>
  <c r="CD14" i="3" s="1"/>
  <c r="CC8" i="3"/>
  <c r="CD8" i="3" s="1"/>
  <c r="CC29" i="3"/>
  <c r="CD29" i="3" s="1"/>
  <c r="CC18" i="3"/>
  <c r="CD18" i="3" s="1"/>
  <c r="CC31" i="3"/>
  <c r="CD31" i="3" s="1"/>
  <c r="CC24" i="3"/>
  <c r="CD24" i="3" s="1"/>
  <c r="CC38" i="3"/>
  <c r="CD38" i="3" s="1"/>
  <c r="CC44" i="3"/>
  <c r="CD44" i="3" s="1"/>
  <c r="CC53" i="3"/>
  <c r="CD53" i="3" s="1"/>
  <c r="CC48" i="3"/>
  <c r="CD48" i="3" s="1"/>
  <c r="CC42" i="3"/>
  <c r="CD42" i="3" s="1"/>
  <c r="CC27" i="3"/>
  <c r="CD27" i="3" s="1"/>
  <c r="CC35" i="3"/>
  <c r="CD35" i="3" s="1"/>
  <c r="CC10" i="3"/>
  <c r="CD10" i="3" s="1"/>
  <c r="CC50" i="3"/>
  <c r="CD50" i="3" s="1"/>
  <c r="CC28" i="3"/>
  <c r="CD28" i="3" s="1"/>
  <c r="CC47" i="3"/>
  <c r="CD47" i="3" s="1"/>
  <c r="CC11" i="3"/>
  <c r="CD11" i="3" s="1"/>
  <c r="CC13" i="3"/>
  <c r="CD13" i="3" s="1"/>
  <c r="CC3" i="3"/>
  <c r="CD3" i="3" s="1"/>
  <c r="CC40" i="3"/>
  <c r="CD40" i="3" s="1"/>
  <c r="CC34" i="3"/>
  <c r="CD34" i="3" s="1"/>
  <c r="DM40" i="3"/>
  <c r="DM7" i="3"/>
  <c r="DM24" i="3"/>
  <c r="DM12" i="3"/>
  <c r="DM44" i="3"/>
  <c r="DM51" i="3"/>
  <c r="DM21" i="3"/>
  <c r="DM30" i="3"/>
  <c r="DM16" i="3"/>
  <c r="DM25" i="3"/>
  <c r="DM20" i="3"/>
  <c r="DM48" i="3"/>
  <c r="U58" i="2"/>
  <c r="DM49" i="3"/>
  <c r="DM4" i="3"/>
  <c r="DM8" i="3"/>
  <c r="DM27" i="3"/>
  <c r="DM39" i="3"/>
  <c r="DM43" i="3"/>
  <c r="DM52" i="3"/>
  <c r="DM6" i="3"/>
  <c r="DM32" i="3"/>
  <c r="DM10" i="3"/>
  <c r="DM35" i="3"/>
  <c r="DM15" i="3"/>
  <c r="DM31" i="3"/>
  <c r="DM18" i="3"/>
  <c r="DM46" i="3"/>
  <c r="DM54" i="3"/>
  <c r="DM22" i="3"/>
  <c r="DM38" i="3"/>
  <c r="DM47" i="3"/>
  <c r="DM36" i="3"/>
  <c r="DM41" i="3"/>
  <c r="DM9" i="3"/>
  <c r="DM34" i="3"/>
  <c r="DM17" i="3"/>
  <c r="DM45" i="3"/>
  <c r="DM37" i="3"/>
  <c r="DM13" i="3"/>
  <c r="DM26" i="3"/>
  <c r="DM5" i="3"/>
  <c r="DM23" i="3"/>
  <c r="DM11" i="3"/>
  <c r="DM42" i="3"/>
  <c r="DM29" i="3"/>
  <c r="DM19" i="3"/>
  <c r="DM28" i="3"/>
  <c r="DM14" i="3"/>
  <c r="DM33" i="3"/>
  <c r="DM53" i="3"/>
  <c r="BY56" i="3"/>
  <c r="K58" i="3"/>
  <c r="K56" i="3"/>
  <c r="CC54" i="3"/>
  <c r="CA56" i="3"/>
  <c r="U56" i="2"/>
  <c r="CC5" i="3"/>
  <c r="CD5" i="3" s="1"/>
  <c r="CG20" i="2"/>
  <c r="AB43" i="2"/>
  <c r="CC41" i="3"/>
  <c r="CD41" i="3" s="1"/>
  <c r="AB52" i="2"/>
  <c r="AC16" i="2"/>
  <c r="AC40" i="2"/>
  <c r="CF7" i="2"/>
  <c r="AB9" i="2"/>
  <c r="AB17" i="2"/>
  <c r="AC30" i="2"/>
  <c r="AB24" i="2"/>
  <c r="AC49" i="2"/>
  <c r="CG36" i="2"/>
  <c r="AC43" i="2"/>
  <c r="CG29" i="2"/>
  <c r="CG50" i="2"/>
  <c r="AC19" i="2"/>
  <c r="CF8" i="2"/>
  <c r="AC39" i="2"/>
  <c r="AB42" i="2"/>
  <c r="AC25" i="2"/>
  <c r="AB5" i="2"/>
  <c r="AB51" i="2"/>
  <c r="AC35" i="2"/>
  <c r="AB38" i="2"/>
  <c r="CG52" i="2"/>
  <c r="AC37" i="2"/>
  <c r="CF30" i="2"/>
  <c r="CG53" i="2"/>
  <c r="AC53" i="2"/>
  <c r="CF11" i="2"/>
  <c r="AB11" i="2"/>
  <c r="CG3" i="2"/>
  <c r="AC3" i="2"/>
  <c r="CF33" i="2"/>
  <c r="AB33" i="2"/>
  <c r="CF19" i="2"/>
  <c r="AB19" i="2"/>
  <c r="CF27" i="2"/>
  <c r="AB27" i="2"/>
  <c r="CG46" i="2"/>
  <c r="AC46" i="2"/>
  <c r="CG31" i="2"/>
  <c r="AC31" i="2"/>
  <c r="CF39" i="2"/>
  <c r="AB39" i="2"/>
  <c r="CG42" i="2"/>
  <c r="AC42" i="2"/>
  <c r="CF20" i="2"/>
  <c r="AB20" i="2"/>
  <c r="CG7" i="2"/>
  <c r="AC7" i="2"/>
  <c r="CF23" i="2"/>
  <c r="AB23" i="2"/>
  <c r="CF37" i="2"/>
  <c r="AB37" i="2"/>
  <c r="CG44" i="2"/>
  <c r="AC44" i="2"/>
  <c r="CG23" i="2"/>
  <c r="AC23" i="2"/>
  <c r="CG26" i="2"/>
  <c r="AC26" i="2"/>
  <c r="CF50" i="2"/>
  <c r="AB50" i="2"/>
  <c r="CG5" i="2"/>
  <c r="AC5" i="2"/>
  <c r="CF13" i="2"/>
  <c r="AB13" i="2"/>
  <c r="CG15" i="2"/>
  <c r="AC15" i="2"/>
  <c r="CF14" i="2"/>
  <c r="AB14" i="2"/>
  <c r="CG17" i="2"/>
  <c r="AC17" i="2"/>
  <c r="CF46" i="2"/>
  <c r="AB46" i="2"/>
  <c r="CG22" i="2"/>
  <c r="AC22" i="2"/>
  <c r="CG12" i="2"/>
  <c r="AC12" i="2"/>
  <c r="CG47" i="2"/>
  <c r="AC47" i="2"/>
  <c r="CF35" i="2"/>
  <c r="AB35" i="2"/>
  <c r="CG8" i="2"/>
  <c r="AC8" i="2"/>
  <c r="CF36" i="2"/>
  <c r="AB36" i="2"/>
  <c r="CG41" i="2"/>
  <c r="AC41" i="2"/>
  <c r="CF34" i="2"/>
  <c r="AB34" i="2"/>
  <c r="CG51" i="2"/>
  <c r="AC51" i="2"/>
  <c r="CG38" i="2"/>
  <c r="AC38" i="2"/>
  <c r="CF53" i="2"/>
  <c r="AB53" i="2"/>
  <c r="CF41" i="2"/>
  <c r="AB41" i="2"/>
  <c r="CF12" i="2"/>
  <c r="AB12" i="2"/>
  <c r="CF29" i="2"/>
  <c r="AB29" i="2"/>
  <c r="CF32" i="2"/>
  <c r="AB32" i="2"/>
  <c r="CF15" i="2"/>
  <c r="AB15" i="2"/>
  <c r="CG24" i="2"/>
  <c r="AC24" i="2"/>
  <c r="CG54" i="2"/>
  <c r="AC54" i="2"/>
  <c r="CG14" i="2"/>
  <c r="AC14" i="2"/>
  <c r="CG11" i="2"/>
  <c r="AC11" i="2"/>
  <c r="CF47" i="2"/>
  <c r="AB47" i="2"/>
  <c r="CF54" i="2"/>
  <c r="AB54" i="2"/>
  <c r="CF49" i="2"/>
  <c r="AB49" i="2"/>
  <c r="CG6" i="2"/>
  <c r="AC6" i="2"/>
  <c r="CF26" i="2"/>
  <c r="AB26" i="2"/>
  <c r="CF21" i="2"/>
  <c r="AB21" i="2"/>
  <c r="CF16" i="2"/>
  <c r="AB16" i="2"/>
  <c r="CF31" i="2"/>
  <c r="AB31" i="2"/>
  <c r="CF45" i="2"/>
  <c r="AB45" i="2"/>
  <c r="CG32" i="2"/>
  <c r="AC32" i="2"/>
  <c r="CF28" i="2"/>
  <c r="AB28" i="2"/>
  <c r="CG10" i="2"/>
  <c r="AC10" i="2"/>
  <c r="CF6" i="2"/>
  <c r="AB6" i="2"/>
  <c r="CF40" i="2"/>
  <c r="AB40" i="2"/>
  <c r="CG4" i="2"/>
  <c r="AC4" i="2"/>
  <c r="CG18" i="2"/>
  <c r="AC18" i="2"/>
  <c r="CG13" i="2"/>
  <c r="AC13" i="2"/>
  <c r="CF25" i="2"/>
  <c r="AB25" i="2"/>
  <c r="CG33" i="2"/>
  <c r="AC33" i="2"/>
  <c r="CG28" i="2"/>
  <c r="AC28" i="2"/>
  <c r="CF4" i="2"/>
  <c r="AB4" i="2"/>
  <c r="CG34" i="2"/>
  <c r="AC34" i="2"/>
  <c r="CF3" i="2"/>
  <c r="AB3" i="2"/>
  <c r="CF44" i="2"/>
  <c r="AB44" i="2"/>
  <c r="CG27" i="2"/>
  <c r="AC27" i="2"/>
  <c r="CG9" i="2"/>
  <c r="AC9" i="2"/>
  <c r="CG45" i="2"/>
  <c r="AC45" i="2"/>
  <c r="CF22" i="2"/>
  <c r="AB22" i="2"/>
  <c r="CF10" i="2"/>
  <c r="AB10" i="2"/>
  <c r="CG21" i="2"/>
  <c r="AC21" i="2"/>
  <c r="CF48" i="2"/>
  <c r="AB48" i="2"/>
  <c r="CG48" i="2"/>
  <c r="AC48" i="2"/>
  <c r="CF18" i="2"/>
  <c r="AB18" i="2"/>
  <c r="CK7" i="3"/>
  <c r="CK3" i="3"/>
  <c r="CK6" i="3"/>
  <c r="CK4" i="3"/>
  <c r="CK5" i="3"/>
  <c r="CG8" i="3"/>
  <c r="CH8" i="3"/>
  <c r="CI8" i="3"/>
  <c r="CJ8" i="3"/>
  <c r="BQ23" i="2"/>
  <c r="CB23" i="2" s="1"/>
  <c r="CD23" i="2" s="1"/>
  <c r="ED4" i="2"/>
  <c r="ED12" i="2"/>
  <c r="ED20" i="2"/>
  <c r="ED28" i="2"/>
  <c r="ED36" i="2"/>
  <c r="ED44" i="2"/>
  <c r="ED52" i="2"/>
  <c r="EE12" i="2"/>
  <c r="EE20" i="2"/>
  <c r="EE28" i="2"/>
  <c r="EE44" i="2"/>
  <c r="ED11" i="2"/>
  <c r="EE19" i="2"/>
  <c r="EE4" i="2"/>
  <c r="EE36" i="2"/>
  <c r="EE52" i="2"/>
  <c r="ED43" i="2"/>
  <c r="EE11" i="2"/>
  <c r="EE51" i="2"/>
  <c r="ED5" i="2"/>
  <c r="ED13" i="2"/>
  <c r="ED21" i="2"/>
  <c r="ED29" i="2"/>
  <c r="ED37" i="2"/>
  <c r="ED45" i="2"/>
  <c r="ED53" i="2"/>
  <c r="EE5" i="2"/>
  <c r="EE21" i="2"/>
  <c r="EE29" i="2"/>
  <c r="EE37" i="2"/>
  <c r="EE45" i="2"/>
  <c r="EE53" i="2"/>
  <c r="EE14" i="2"/>
  <c r="EE30" i="2"/>
  <c r="EE46" i="2"/>
  <c r="ED7" i="2"/>
  <c r="ED31" i="2"/>
  <c r="EE3" i="2"/>
  <c r="EE15" i="2"/>
  <c r="EE31" i="2"/>
  <c r="EE47" i="2"/>
  <c r="ED16" i="2"/>
  <c r="ED32" i="2"/>
  <c r="ED40" i="2"/>
  <c r="EE34" i="2"/>
  <c r="EE50" i="2"/>
  <c r="ED27" i="2"/>
  <c r="EE27" i="2"/>
  <c r="EE13" i="2"/>
  <c r="ED15" i="2"/>
  <c r="ED39" i="2"/>
  <c r="EE10" i="2"/>
  <c r="ED35" i="2"/>
  <c r="ED6" i="2"/>
  <c r="ED14" i="2"/>
  <c r="ED22" i="2"/>
  <c r="ED30" i="2"/>
  <c r="ED38" i="2"/>
  <c r="ED46" i="2"/>
  <c r="ED54" i="2"/>
  <c r="EE6" i="2"/>
  <c r="EE22" i="2"/>
  <c r="EE38" i="2"/>
  <c r="EE54" i="2"/>
  <c r="ED23" i="2"/>
  <c r="ED47" i="2"/>
  <c r="EE7" i="2"/>
  <c r="EE23" i="2"/>
  <c r="EE39" i="2"/>
  <c r="ED3" i="2"/>
  <c r="ED8" i="2"/>
  <c r="ED24" i="2"/>
  <c r="ED48" i="2"/>
  <c r="EE18" i="2"/>
  <c r="ED51" i="2"/>
  <c r="EE43" i="2"/>
  <c r="EE8" i="2"/>
  <c r="EE16" i="2"/>
  <c r="EE24" i="2"/>
  <c r="EE32" i="2"/>
  <c r="EE40" i="2"/>
  <c r="EE48" i="2"/>
  <c r="ED9" i="2"/>
  <c r="ED17" i="2"/>
  <c r="ED25" i="2"/>
  <c r="ED33" i="2"/>
  <c r="ED41" i="2"/>
  <c r="ED49" i="2"/>
  <c r="EE9" i="2"/>
  <c r="EE17" i="2"/>
  <c r="EE25" i="2"/>
  <c r="EE33" i="2"/>
  <c r="EE41" i="2"/>
  <c r="EE49" i="2"/>
  <c r="ED10" i="2"/>
  <c r="ED18" i="2"/>
  <c r="ED26" i="2"/>
  <c r="ED34" i="2"/>
  <c r="ED42" i="2"/>
  <c r="ED50" i="2"/>
  <c r="EE26" i="2"/>
  <c r="EE42" i="2"/>
  <c r="ED19" i="2"/>
  <c r="EE35" i="2"/>
  <c r="BQ11" i="2"/>
  <c r="CB11" i="2" s="1"/>
  <c r="BP37" i="2"/>
  <c r="CA37" i="2" s="1"/>
  <c r="BP42" i="2"/>
  <c r="CA42" i="2" s="1"/>
  <c r="CD42" i="2" s="1"/>
  <c r="BN19" i="2"/>
  <c r="BY19" i="2" s="1"/>
  <c r="BO44" i="2"/>
  <c r="BZ44" i="2" s="1"/>
  <c r="BO43" i="2"/>
  <c r="BZ43" i="2" s="1"/>
  <c r="BQ9" i="2"/>
  <c r="CB9" i="2" s="1"/>
  <c r="CD9" i="2" s="1"/>
  <c r="BN26" i="2"/>
  <c r="BY26" i="2" s="1"/>
  <c r="BO34" i="2"/>
  <c r="BZ34" i="2" s="1"/>
  <c r="BP30" i="2"/>
  <c r="CA30" i="2" s="1"/>
  <c r="CD30" i="2" s="1"/>
  <c r="BO18" i="2"/>
  <c r="BZ18" i="2" s="1"/>
  <c r="BP10" i="2"/>
  <c r="CA10" i="2" s="1"/>
  <c r="BO10" i="2"/>
  <c r="BZ10" i="2" s="1"/>
  <c r="BN34" i="2"/>
  <c r="BY34" i="2" s="1"/>
  <c r="BO6" i="2"/>
  <c r="BZ6" i="2" s="1"/>
  <c r="BQ48" i="2"/>
  <c r="CB48" i="2" s="1"/>
  <c r="DH4" i="2"/>
  <c r="DH12" i="2"/>
  <c r="DH20" i="2"/>
  <c r="DH28" i="2"/>
  <c r="DH36" i="2"/>
  <c r="DH44" i="2"/>
  <c r="DH52" i="2"/>
  <c r="DI4" i="2"/>
  <c r="DI12" i="2"/>
  <c r="DI20" i="2"/>
  <c r="DI28" i="2"/>
  <c r="DI36" i="2"/>
  <c r="DI44" i="2"/>
  <c r="DI52" i="2"/>
  <c r="DH5" i="2"/>
  <c r="DH13" i="2"/>
  <c r="DH21" i="2"/>
  <c r="DH29" i="2"/>
  <c r="DH37" i="2"/>
  <c r="DH45" i="2"/>
  <c r="DH53" i="2"/>
  <c r="DI9" i="2"/>
  <c r="DI41" i="2"/>
  <c r="DH26" i="2"/>
  <c r="DI18" i="2"/>
  <c r="DI26" i="2"/>
  <c r="DI42" i="2"/>
  <c r="DH19" i="2"/>
  <c r="DH35" i="2"/>
  <c r="DH51" i="2"/>
  <c r="DI19" i="2"/>
  <c r="DI43" i="2"/>
  <c r="DI5" i="2"/>
  <c r="DI13" i="2"/>
  <c r="DI21" i="2"/>
  <c r="DI29" i="2"/>
  <c r="DI37" i="2"/>
  <c r="DI45" i="2"/>
  <c r="DI53" i="2"/>
  <c r="DH6" i="2"/>
  <c r="DH14" i="2"/>
  <c r="DH22" i="2"/>
  <c r="DH30" i="2"/>
  <c r="DH38" i="2"/>
  <c r="DH46" i="2"/>
  <c r="DH54" i="2"/>
  <c r="DI6" i="2"/>
  <c r="DI14" i="2"/>
  <c r="DI22" i="2"/>
  <c r="DI30" i="2"/>
  <c r="DI38" i="2"/>
  <c r="DI46" i="2"/>
  <c r="DI54" i="2"/>
  <c r="DH7" i="2"/>
  <c r="DH15" i="2"/>
  <c r="DH23" i="2"/>
  <c r="DH31" i="2"/>
  <c r="DH39" i="2"/>
  <c r="DH47" i="2"/>
  <c r="DI3" i="2"/>
  <c r="DI7" i="2"/>
  <c r="DI15" i="2"/>
  <c r="DI23" i="2"/>
  <c r="DI31" i="2"/>
  <c r="DI39" i="2"/>
  <c r="DI47" i="2"/>
  <c r="DH8" i="2"/>
  <c r="DH16" i="2"/>
  <c r="DH24" i="2"/>
  <c r="DH32" i="2"/>
  <c r="DH40" i="2"/>
  <c r="DH48" i="2"/>
  <c r="DI8" i="2"/>
  <c r="DI16" i="2"/>
  <c r="DI24" i="2"/>
  <c r="DI32" i="2"/>
  <c r="DI40" i="2"/>
  <c r="DI48" i="2"/>
  <c r="DH9" i="2"/>
  <c r="DH17" i="2"/>
  <c r="DH25" i="2"/>
  <c r="DH33" i="2"/>
  <c r="DH41" i="2"/>
  <c r="DH49" i="2"/>
  <c r="DI17" i="2"/>
  <c r="DI25" i="2"/>
  <c r="DI33" i="2"/>
  <c r="DI49" i="2"/>
  <c r="DH18" i="2"/>
  <c r="DH34" i="2"/>
  <c r="DH42" i="2"/>
  <c r="DH50" i="2"/>
  <c r="DI10" i="2"/>
  <c r="DI34" i="2"/>
  <c r="DI50" i="2"/>
  <c r="DH11" i="2"/>
  <c r="DH27" i="2"/>
  <c r="DH43" i="2"/>
  <c r="DI11" i="2"/>
  <c r="DI27" i="2"/>
  <c r="DI35" i="2"/>
  <c r="DI51" i="2"/>
  <c r="DH10" i="2"/>
  <c r="BP6" i="2"/>
  <c r="CA6" i="2" s="1"/>
  <c r="CD6" i="2" s="1"/>
  <c r="BN33" i="2"/>
  <c r="BY33" i="2" s="1"/>
  <c r="BN28" i="2"/>
  <c r="BY28" i="2" s="1"/>
  <c r="BQ16" i="2"/>
  <c r="CB16" i="2" s="1"/>
  <c r="BN27" i="2"/>
  <c r="BY27" i="2" s="1"/>
  <c r="BQ12" i="2"/>
  <c r="CB12" i="2" s="1"/>
  <c r="BN10" i="2"/>
  <c r="BY10" i="2" s="1"/>
  <c r="BO29" i="2"/>
  <c r="BZ29" i="2" s="1"/>
  <c r="BZ3" i="2"/>
  <c r="BP4" i="2"/>
  <c r="CA4" i="2" s="1"/>
  <c r="BQ8" i="2"/>
  <c r="CB8" i="2" s="1"/>
  <c r="BN16" i="2"/>
  <c r="BY16" i="2" s="1"/>
  <c r="BO30" i="2"/>
  <c r="BZ30" i="2" s="1"/>
  <c r="BO4" i="2"/>
  <c r="BZ4" i="2" s="1"/>
  <c r="BP54" i="2"/>
  <c r="CA54" i="2" s="1"/>
  <c r="CD54" i="2" s="1"/>
  <c r="BP28" i="2"/>
  <c r="CA28" i="2" s="1"/>
  <c r="BQ10" i="2"/>
  <c r="CB10" i="2" s="1"/>
  <c r="DL10" i="2"/>
  <c r="DL18" i="2"/>
  <c r="DL26" i="2"/>
  <c r="DL34" i="2"/>
  <c r="DL42" i="2"/>
  <c r="DL50" i="2"/>
  <c r="DL19" i="2"/>
  <c r="DL43" i="2"/>
  <c r="DL4" i="2"/>
  <c r="DL20" i="2"/>
  <c r="DL44" i="2"/>
  <c r="DL30" i="2"/>
  <c r="DK39" i="2"/>
  <c r="DL7" i="2"/>
  <c r="DL47" i="2"/>
  <c r="DK8" i="2"/>
  <c r="DK40" i="2"/>
  <c r="DK11" i="2"/>
  <c r="DK19" i="2"/>
  <c r="DK27" i="2"/>
  <c r="DK35" i="2"/>
  <c r="DK43" i="2"/>
  <c r="DK51" i="2"/>
  <c r="DL11" i="2"/>
  <c r="DL27" i="2"/>
  <c r="DL35" i="2"/>
  <c r="DL51" i="2"/>
  <c r="DL12" i="2"/>
  <c r="DL36" i="2"/>
  <c r="DL14" i="2"/>
  <c r="DL54" i="2"/>
  <c r="DK15" i="2"/>
  <c r="DK47" i="2"/>
  <c r="DL23" i="2"/>
  <c r="DK16" i="2"/>
  <c r="DK48" i="2"/>
  <c r="DK4" i="2"/>
  <c r="DK12" i="2"/>
  <c r="DK20" i="2"/>
  <c r="DK28" i="2"/>
  <c r="DK36" i="2"/>
  <c r="DK44" i="2"/>
  <c r="DK52" i="2"/>
  <c r="DL28" i="2"/>
  <c r="DL52" i="2"/>
  <c r="DL38" i="2"/>
  <c r="DK31" i="2"/>
  <c r="DL31" i="2"/>
  <c r="DK24" i="2"/>
  <c r="DL8" i="2"/>
  <c r="DL24" i="2"/>
  <c r="DL40" i="2"/>
  <c r="DK17" i="2"/>
  <c r="DK33" i="2"/>
  <c r="DK49" i="2"/>
  <c r="DL9" i="2"/>
  <c r="DL17" i="2"/>
  <c r="DL33" i="2"/>
  <c r="DL49" i="2"/>
  <c r="DK18" i="2"/>
  <c r="DK34" i="2"/>
  <c r="DK50" i="2"/>
  <c r="DK5" i="2"/>
  <c r="DK13" i="2"/>
  <c r="DK21" i="2"/>
  <c r="DK29" i="2"/>
  <c r="DK37" i="2"/>
  <c r="DK45" i="2"/>
  <c r="DK53" i="2"/>
  <c r="DK6" i="2"/>
  <c r="DK22" i="2"/>
  <c r="DK38" i="2"/>
  <c r="DK54" i="2"/>
  <c r="DL6" i="2"/>
  <c r="DL46" i="2"/>
  <c r="DK23" i="2"/>
  <c r="DL15" i="2"/>
  <c r="DK32" i="2"/>
  <c r="DL16" i="2"/>
  <c r="DL32" i="2"/>
  <c r="DL48" i="2"/>
  <c r="DK9" i="2"/>
  <c r="DK25" i="2"/>
  <c r="DK41" i="2"/>
  <c r="DL25" i="2"/>
  <c r="DL41" i="2"/>
  <c r="DK10" i="2"/>
  <c r="DK26" i="2"/>
  <c r="DK42" i="2"/>
  <c r="DL5" i="2"/>
  <c r="DL13" i="2"/>
  <c r="DL21" i="2"/>
  <c r="DL29" i="2"/>
  <c r="DL37" i="2"/>
  <c r="DL45" i="2"/>
  <c r="DL53" i="2"/>
  <c r="DK14" i="2"/>
  <c r="DK30" i="2"/>
  <c r="DK46" i="2"/>
  <c r="DL22" i="2"/>
  <c r="DK7" i="2"/>
  <c r="DL3" i="2"/>
  <c r="DL39" i="2"/>
  <c r="BO28" i="2"/>
  <c r="BZ28" i="2" s="1"/>
  <c r="BQ47" i="2"/>
  <c r="CB47" i="2" s="1"/>
  <c r="BN49" i="2"/>
  <c r="BY49" i="2" s="1"/>
  <c r="BO52" i="2"/>
  <c r="BZ52" i="2" s="1"/>
  <c r="BP22" i="2"/>
  <c r="CA22" i="2" s="1"/>
  <c r="BQ46" i="2"/>
  <c r="CB46" i="2" s="1"/>
  <c r="BN48" i="2"/>
  <c r="BY48" i="2" s="1"/>
  <c r="BO51" i="2"/>
  <c r="BZ51" i="2" s="1"/>
  <c r="BO22" i="2"/>
  <c r="BZ22" i="2" s="1"/>
  <c r="BQ41" i="2"/>
  <c r="CB41" i="2" s="1"/>
  <c r="BQ39" i="2"/>
  <c r="CB39" i="2" s="1"/>
  <c r="BP52" i="2"/>
  <c r="CA52" i="2" s="1"/>
  <c r="CD52" i="2" s="1"/>
  <c r="BN44" i="2"/>
  <c r="BY44" i="2" s="1"/>
  <c r="BP21" i="2"/>
  <c r="CA21" i="2" s="1"/>
  <c r="CD21" i="2" s="1"/>
  <c r="BO46" i="2"/>
  <c r="BZ46" i="2" s="1"/>
  <c r="BN42" i="2"/>
  <c r="BY42" i="2" s="1"/>
  <c r="BP45" i="2"/>
  <c r="CA45" i="2" s="1"/>
  <c r="CD45" i="2" s="1"/>
  <c r="BO19" i="2"/>
  <c r="BZ19" i="2" s="1"/>
  <c r="BQ27" i="2"/>
  <c r="CB27" i="2" s="1"/>
  <c r="BP50" i="2"/>
  <c r="CA50" i="2" s="1"/>
  <c r="BQ40" i="2"/>
  <c r="CB40" i="2" s="1"/>
  <c r="CD40" i="2" s="1"/>
  <c r="BN43" i="2"/>
  <c r="BY43" i="2" s="1"/>
  <c r="BO21" i="2"/>
  <c r="BZ21" i="2" s="1"/>
  <c r="BN35" i="2"/>
  <c r="BY35" i="2" s="1"/>
  <c r="BO45" i="2"/>
  <c r="BZ45" i="2" s="1"/>
  <c r="BP18" i="2"/>
  <c r="CA18" i="2" s="1"/>
  <c r="CD18" i="2" s="1"/>
  <c r="BQ24" i="2"/>
  <c r="CB24" i="2" s="1"/>
  <c r="BN15" i="2"/>
  <c r="BY15" i="2" s="1"/>
  <c r="BO37" i="2"/>
  <c r="BZ37" i="2" s="1"/>
  <c r="BO14" i="2"/>
  <c r="BZ14" i="2" s="1"/>
  <c r="BQ32" i="2"/>
  <c r="CB32" i="2" s="1"/>
  <c r="BN51" i="2"/>
  <c r="BY51" i="2" s="1"/>
  <c r="BN14" i="2"/>
  <c r="BY14" i="2" s="1"/>
  <c r="BP36" i="2"/>
  <c r="CA36" i="2" s="1"/>
  <c r="BP13" i="2"/>
  <c r="CA13" i="2" s="1"/>
  <c r="BQ29" i="2"/>
  <c r="CB29" i="2" s="1"/>
  <c r="BN50" i="2"/>
  <c r="BY50" i="2" s="1"/>
  <c r="BN11" i="2"/>
  <c r="BY11" i="2" s="1"/>
  <c r="BO36" i="2"/>
  <c r="BZ36" i="2" s="1"/>
  <c r="BO13" i="2"/>
  <c r="BZ13" i="2" s="1"/>
  <c r="BQ28" i="2"/>
  <c r="CB28" i="2" s="1"/>
  <c r="BN32" i="2"/>
  <c r="BY32" i="2" s="1"/>
  <c r="BO54" i="2"/>
  <c r="BZ54" i="2" s="1"/>
  <c r="BO42" i="2"/>
  <c r="BZ42" i="2" s="1"/>
  <c r="BO27" i="2"/>
  <c r="BZ27" i="2" s="1"/>
  <c r="BP12" i="2"/>
  <c r="CA12" i="2" s="1"/>
  <c r="CD12" i="2" s="1"/>
  <c r="BQ45" i="2"/>
  <c r="CB45" i="2" s="1"/>
  <c r="BQ15" i="2"/>
  <c r="CB15" i="2" s="1"/>
  <c r="BN31" i="2"/>
  <c r="BP53" i="2"/>
  <c r="CA53" i="2" s="1"/>
  <c r="BP38" i="2"/>
  <c r="CA38" i="2" s="1"/>
  <c r="CD38" i="2" s="1"/>
  <c r="BP26" i="2"/>
  <c r="CA26" i="2" s="1"/>
  <c r="CD26" i="2" s="1"/>
  <c r="BO12" i="2"/>
  <c r="BZ12" i="2" s="1"/>
  <c r="BQ44" i="2"/>
  <c r="CB44" i="2" s="1"/>
  <c r="BQ14" i="2"/>
  <c r="CB14" i="2" s="1"/>
  <c r="BY3" i="2"/>
  <c r="BN30" i="2"/>
  <c r="BY30" i="2" s="1"/>
  <c r="BO53" i="2"/>
  <c r="BZ53" i="2" s="1"/>
  <c r="BO38" i="2"/>
  <c r="BZ38" i="2" s="1"/>
  <c r="BO26" i="2"/>
  <c r="BZ26" i="2" s="1"/>
  <c r="BO11" i="2"/>
  <c r="BZ11" i="2" s="1"/>
  <c r="BQ43" i="2"/>
  <c r="CB43" i="2" s="1"/>
  <c r="BQ13" i="2"/>
  <c r="CB13" i="2" s="1"/>
  <c r="BN47" i="2"/>
  <c r="BY47" i="2" s="1"/>
  <c r="BN18" i="2"/>
  <c r="BY18" i="2" s="1"/>
  <c r="BO50" i="2"/>
  <c r="BZ50" i="2" s="1"/>
  <c r="BO35" i="2"/>
  <c r="BZ35" i="2" s="1"/>
  <c r="BP20" i="2"/>
  <c r="CA20" i="2" s="1"/>
  <c r="BP5" i="2"/>
  <c r="CA5" i="2" s="1"/>
  <c r="BQ31" i="2"/>
  <c r="CB31" i="2" s="1"/>
  <c r="BQ7" i="2"/>
  <c r="CB7" i="2" s="1"/>
  <c r="BN46" i="2"/>
  <c r="BY46" i="2" s="1"/>
  <c r="BN17" i="2"/>
  <c r="BY17" i="2" s="1"/>
  <c r="BP46" i="2"/>
  <c r="CA46" i="2" s="1"/>
  <c r="CD46" i="2" s="1"/>
  <c r="BP34" i="2"/>
  <c r="CA34" i="2" s="1"/>
  <c r="CD34" i="2" s="1"/>
  <c r="BO20" i="2"/>
  <c r="BZ20" i="2" s="1"/>
  <c r="BO5" i="2"/>
  <c r="BZ5" i="2" s="1"/>
  <c r="BQ30" i="2"/>
  <c r="CB30" i="2" s="1"/>
  <c r="BN39" i="2"/>
  <c r="BY39" i="2" s="1"/>
  <c r="BN12" i="2"/>
  <c r="BP44" i="2"/>
  <c r="CA44" i="2" s="1"/>
  <c r="BP29" i="2"/>
  <c r="CA29" i="2" s="1"/>
  <c r="CD29" i="2" s="1"/>
  <c r="BP14" i="2"/>
  <c r="CA14" i="2" s="1"/>
  <c r="CB3" i="2"/>
  <c r="BQ25" i="2"/>
  <c r="CB25" i="2" s="1"/>
  <c r="BN41" i="2"/>
  <c r="BN25" i="2"/>
  <c r="BN9" i="2"/>
  <c r="BP49" i="2"/>
  <c r="CA49" i="2" s="1"/>
  <c r="CD49" i="2" s="1"/>
  <c r="BP41" i="2"/>
  <c r="CA41" i="2" s="1"/>
  <c r="CD41" i="2" s="1"/>
  <c r="BP33" i="2"/>
  <c r="CA33" i="2" s="1"/>
  <c r="CD33" i="2" s="1"/>
  <c r="BP25" i="2"/>
  <c r="CA25" i="2" s="1"/>
  <c r="CD25" i="2" s="1"/>
  <c r="BP17" i="2"/>
  <c r="CA17" i="2" s="1"/>
  <c r="BP9" i="2"/>
  <c r="CA9" i="2" s="1"/>
  <c r="BQ54" i="2"/>
  <c r="CB54" i="2" s="1"/>
  <c r="BQ38" i="2"/>
  <c r="CB38" i="2" s="1"/>
  <c r="BQ22" i="2"/>
  <c r="CB22" i="2" s="1"/>
  <c r="BQ6" i="2"/>
  <c r="CB6" i="2" s="1"/>
  <c r="BN40" i="2"/>
  <c r="BN24" i="2"/>
  <c r="BN8" i="2"/>
  <c r="BO49" i="2"/>
  <c r="BZ49" i="2" s="1"/>
  <c r="BO41" i="2"/>
  <c r="BZ41" i="2" s="1"/>
  <c r="BO33" i="2"/>
  <c r="BZ33" i="2" s="1"/>
  <c r="BO25" i="2"/>
  <c r="BZ25" i="2" s="1"/>
  <c r="BO17" i="2"/>
  <c r="BZ17" i="2" s="1"/>
  <c r="BO9" i="2"/>
  <c r="BZ9" i="2" s="1"/>
  <c r="BQ53" i="2"/>
  <c r="CB53" i="2" s="1"/>
  <c r="CD53" i="2" s="1"/>
  <c r="BQ37" i="2"/>
  <c r="CB37" i="2" s="1"/>
  <c r="BQ21" i="2"/>
  <c r="CB21" i="2" s="1"/>
  <c r="BQ5" i="2"/>
  <c r="CB5" i="2" s="1"/>
  <c r="BN23" i="2"/>
  <c r="BN7" i="2"/>
  <c r="BP48" i="2"/>
  <c r="CA48" i="2" s="1"/>
  <c r="CD48" i="2" s="1"/>
  <c r="BP40" i="2"/>
  <c r="CA40" i="2" s="1"/>
  <c r="BP32" i="2"/>
  <c r="CA32" i="2" s="1"/>
  <c r="BP24" i="2"/>
  <c r="CA24" i="2" s="1"/>
  <c r="BP16" i="2"/>
  <c r="CA16" i="2" s="1"/>
  <c r="BP8" i="2"/>
  <c r="CA8" i="2" s="1"/>
  <c r="CD8" i="2" s="1"/>
  <c r="BQ52" i="2"/>
  <c r="CB52" i="2" s="1"/>
  <c r="BQ36" i="2"/>
  <c r="CB36" i="2" s="1"/>
  <c r="CD36" i="2" s="1"/>
  <c r="BQ20" i="2"/>
  <c r="CB20" i="2" s="1"/>
  <c r="BQ4" i="2"/>
  <c r="CB4" i="2" s="1"/>
  <c r="BN54" i="2"/>
  <c r="BN38" i="2"/>
  <c r="BN22" i="2"/>
  <c r="BN6" i="2"/>
  <c r="BO48" i="2"/>
  <c r="BZ48" i="2" s="1"/>
  <c r="BO40" i="2"/>
  <c r="BZ40" i="2" s="1"/>
  <c r="BO32" i="2"/>
  <c r="BZ32" i="2" s="1"/>
  <c r="BO24" i="2"/>
  <c r="BZ24" i="2" s="1"/>
  <c r="BO16" i="2"/>
  <c r="BZ16" i="2" s="1"/>
  <c r="BO8" i="2"/>
  <c r="BZ8" i="2" s="1"/>
  <c r="BQ51" i="2"/>
  <c r="CB51" i="2" s="1"/>
  <c r="BQ35" i="2"/>
  <c r="CB35" i="2" s="1"/>
  <c r="BQ19" i="2"/>
  <c r="CB19" i="2" s="1"/>
  <c r="BN53" i="2"/>
  <c r="BN37" i="2"/>
  <c r="BN21" i="2"/>
  <c r="BN5" i="2"/>
  <c r="BP47" i="2"/>
  <c r="CA47" i="2" s="1"/>
  <c r="CD47" i="2" s="1"/>
  <c r="BP39" i="2"/>
  <c r="CA39" i="2" s="1"/>
  <c r="BP31" i="2"/>
  <c r="CA31" i="2" s="1"/>
  <c r="CD31" i="2" s="1"/>
  <c r="BP23" i="2"/>
  <c r="CA23" i="2" s="1"/>
  <c r="BP15" i="2"/>
  <c r="CA15" i="2" s="1"/>
  <c r="CD15" i="2" s="1"/>
  <c r="BP7" i="2"/>
  <c r="CA7" i="2" s="1"/>
  <c r="BQ50" i="2"/>
  <c r="CB50" i="2" s="1"/>
  <c r="BQ34" i="2"/>
  <c r="CB34" i="2" s="1"/>
  <c r="BQ18" i="2"/>
  <c r="CB18" i="2" s="1"/>
  <c r="BN52" i="2"/>
  <c r="BN36" i="2"/>
  <c r="BN20" i="2"/>
  <c r="BN4" i="2"/>
  <c r="BO47" i="2"/>
  <c r="BZ47" i="2" s="1"/>
  <c r="BO39" i="2"/>
  <c r="BZ39" i="2" s="1"/>
  <c r="BO31" i="2"/>
  <c r="BZ31" i="2" s="1"/>
  <c r="BO23" i="2"/>
  <c r="BZ23" i="2" s="1"/>
  <c r="BO15" i="2"/>
  <c r="BZ15" i="2" s="1"/>
  <c r="BO7" i="2"/>
  <c r="BZ7" i="2" s="1"/>
  <c r="BQ49" i="2"/>
  <c r="CB49" i="2" s="1"/>
  <c r="BQ33" i="2"/>
  <c r="CB33" i="2" s="1"/>
  <c r="BQ17" i="2"/>
  <c r="CB17" i="2" s="1"/>
  <c r="CD17" i="2" s="1"/>
  <c r="BN45" i="2"/>
  <c r="BN29" i="2"/>
  <c r="BN13" i="2"/>
  <c r="BP51" i="2"/>
  <c r="CA51" i="2" s="1"/>
  <c r="BP43" i="2"/>
  <c r="CA43" i="2" s="1"/>
  <c r="CD43" i="2" s="1"/>
  <c r="BP35" i="2"/>
  <c r="CA35" i="2" s="1"/>
  <c r="CD35" i="2" s="1"/>
  <c r="BP27" i="2"/>
  <c r="CA27" i="2" s="1"/>
  <c r="CD27" i="2" s="1"/>
  <c r="BP19" i="2"/>
  <c r="CA19" i="2" s="1"/>
  <c r="CD19" i="2" s="1"/>
  <c r="BP11" i="2"/>
  <c r="CA11" i="2" s="1"/>
  <c r="CD11" i="2" s="1"/>
  <c r="CA3" i="2"/>
  <c r="CD3" i="2" s="1"/>
  <c r="BQ42" i="2"/>
  <c r="CB42" i="2" s="1"/>
  <c r="BQ26" i="2"/>
  <c r="CB26" i="2" s="1"/>
  <c r="CD28" i="2" l="1"/>
  <c r="CD44" i="2"/>
  <c r="CD22" i="2"/>
  <c r="CD51" i="2"/>
  <c r="CD5" i="2"/>
  <c r="CD20" i="2"/>
  <c r="CD50" i="2"/>
  <c r="CD16" i="2"/>
  <c r="CD24" i="2"/>
  <c r="CD32" i="2"/>
  <c r="CD14" i="2"/>
  <c r="CD13" i="2"/>
  <c r="CD37" i="2"/>
  <c r="CD7" i="2"/>
  <c r="CD4" i="2"/>
  <c r="CD39" i="2"/>
  <c r="CD10" i="2"/>
  <c r="CU3" i="2"/>
  <c r="DO3" i="2" s="1"/>
  <c r="CU6" i="2"/>
  <c r="DO6" i="2" s="1"/>
  <c r="CV4" i="2"/>
  <c r="DQ4" i="2" s="1"/>
  <c r="CB56" i="2"/>
  <c r="CT9" i="2"/>
  <c r="CT6" i="2"/>
  <c r="CT5" i="2"/>
  <c r="CT4" i="2"/>
  <c r="CC56" i="3"/>
  <c r="CT8" i="2"/>
  <c r="CU5" i="2"/>
  <c r="DO5" i="2" s="1"/>
  <c r="CT7" i="2"/>
  <c r="CU8" i="2"/>
  <c r="DO8" i="2" s="1"/>
  <c r="CV5" i="2"/>
  <c r="DQ5" i="2" s="1"/>
  <c r="CV7" i="2"/>
  <c r="DQ7" i="2" s="1"/>
  <c r="CV3" i="2"/>
  <c r="DQ3" i="2" s="1"/>
  <c r="CV8" i="2"/>
  <c r="DQ8" i="2" s="1"/>
  <c r="CT3" i="2"/>
  <c r="CU7" i="2"/>
  <c r="DO7" i="2" s="1"/>
  <c r="CV6" i="2"/>
  <c r="DQ6" i="2" s="1"/>
  <c r="CU4" i="2"/>
  <c r="DO4" i="2" s="1"/>
  <c r="CA56" i="2"/>
  <c r="BZ56" i="2"/>
  <c r="CD54" i="3"/>
  <c r="CC16" i="2"/>
  <c r="CC10" i="2"/>
  <c r="CC44" i="2"/>
  <c r="CC32" i="2"/>
  <c r="CC19" i="2"/>
  <c r="CC15" i="2"/>
  <c r="CC17" i="2"/>
  <c r="CC28" i="2"/>
  <c r="CC33" i="2"/>
  <c r="CC18" i="2"/>
  <c r="CC14" i="2"/>
  <c r="CC26" i="2"/>
  <c r="CC49" i="2"/>
  <c r="CC47" i="2"/>
  <c r="CC51" i="2"/>
  <c r="CC42" i="2"/>
  <c r="CC39" i="2"/>
  <c r="CC30" i="2"/>
  <c r="CC35" i="2"/>
  <c r="CC46" i="2"/>
  <c r="CC48" i="2"/>
  <c r="CS3" i="2"/>
  <c r="CC3" i="2"/>
  <c r="CC34" i="2"/>
  <c r="CC11" i="2"/>
  <c r="CC43" i="2"/>
  <c r="CC50" i="2"/>
  <c r="CC27" i="2"/>
  <c r="CU9" i="2"/>
  <c r="DO9" i="2" s="1"/>
  <c r="CV9" i="2"/>
  <c r="DQ9" i="2" s="1"/>
  <c r="CK8" i="3"/>
  <c r="CT10" i="2"/>
  <c r="CH9" i="3"/>
  <c r="CI9" i="3"/>
  <c r="CG9" i="3"/>
  <c r="CJ9" i="3"/>
  <c r="BR10" i="2"/>
  <c r="L10" i="3" s="1"/>
  <c r="BR26" i="2"/>
  <c r="L26" i="3" s="1"/>
  <c r="BR39" i="2"/>
  <c r="L39" i="3" s="1"/>
  <c r="BR32" i="2"/>
  <c r="L32" i="3" s="1"/>
  <c r="BR18" i="2"/>
  <c r="L18" i="3" s="1"/>
  <c r="BR14" i="2"/>
  <c r="L14" i="3" s="1"/>
  <c r="BR44" i="2"/>
  <c r="L44" i="3" s="1"/>
  <c r="BR28" i="2"/>
  <c r="L28" i="3" s="1"/>
  <c r="BR31" i="2"/>
  <c r="L31" i="3" s="1"/>
  <c r="BR12" i="2"/>
  <c r="L12" i="3" s="1"/>
  <c r="BY12" i="2"/>
  <c r="BY31" i="2"/>
  <c r="BR11" i="2"/>
  <c r="L11" i="3" s="1"/>
  <c r="BR46" i="2"/>
  <c r="L46" i="3" s="1"/>
  <c r="BR30" i="2"/>
  <c r="L30" i="3" s="1"/>
  <c r="BY40" i="2"/>
  <c r="BR40" i="2"/>
  <c r="L40" i="3" s="1"/>
  <c r="BR4" i="2"/>
  <c r="L4" i="3" s="1"/>
  <c r="BY4" i="2"/>
  <c r="BR48" i="2"/>
  <c r="L48" i="3" s="1"/>
  <c r="BR20" i="2"/>
  <c r="L20" i="3" s="1"/>
  <c r="BY20" i="2"/>
  <c r="BY37" i="2"/>
  <c r="BR37" i="2"/>
  <c r="L37" i="3" s="1"/>
  <c r="BR38" i="2"/>
  <c r="L38" i="3" s="1"/>
  <c r="BY38" i="2"/>
  <c r="BR7" i="2"/>
  <c r="L7" i="3" s="1"/>
  <c r="BY7" i="2"/>
  <c r="BR50" i="2"/>
  <c r="L50" i="3" s="1"/>
  <c r="BR15" i="2"/>
  <c r="L15" i="3" s="1"/>
  <c r="BR36" i="2"/>
  <c r="L36" i="3" s="1"/>
  <c r="BY36" i="2"/>
  <c r="BY53" i="2"/>
  <c r="BR53" i="2"/>
  <c r="L53" i="3" s="1"/>
  <c r="BR54" i="2"/>
  <c r="L54" i="3" s="1"/>
  <c r="BY54" i="2"/>
  <c r="BY23" i="2"/>
  <c r="BR23" i="2"/>
  <c r="L23" i="3" s="1"/>
  <c r="BR34" i="2"/>
  <c r="L34" i="3" s="1"/>
  <c r="BR6" i="2"/>
  <c r="L6" i="3" s="1"/>
  <c r="BY6" i="2"/>
  <c r="BR52" i="2"/>
  <c r="L52" i="3" s="1"/>
  <c r="BY52" i="2"/>
  <c r="BR3" i="2"/>
  <c r="L3" i="3" s="1"/>
  <c r="BR43" i="2"/>
  <c r="L43" i="3" s="1"/>
  <c r="BR35" i="2"/>
  <c r="L35" i="3" s="1"/>
  <c r="BR47" i="2"/>
  <c r="L47" i="3" s="1"/>
  <c r="BR13" i="2"/>
  <c r="L13" i="3" s="1"/>
  <c r="BY13" i="2"/>
  <c r="BY9" i="2"/>
  <c r="BR9" i="2"/>
  <c r="L9" i="3" s="1"/>
  <c r="BR51" i="2"/>
  <c r="L51" i="3" s="1"/>
  <c r="BR17" i="2"/>
  <c r="L17" i="3" s="1"/>
  <c r="BR42" i="2"/>
  <c r="L42" i="3" s="1"/>
  <c r="BY5" i="2"/>
  <c r="BR5" i="2"/>
  <c r="L5" i="3" s="1"/>
  <c r="BR22" i="2"/>
  <c r="L22" i="3" s="1"/>
  <c r="BY22" i="2"/>
  <c r="BR29" i="2"/>
  <c r="L29" i="3" s="1"/>
  <c r="BY29" i="2"/>
  <c r="BR33" i="2"/>
  <c r="L33" i="3" s="1"/>
  <c r="BY25" i="2"/>
  <c r="BR25" i="2"/>
  <c r="L25" i="3" s="1"/>
  <c r="BR19" i="2"/>
  <c r="L19" i="3" s="1"/>
  <c r="BY21" i="2"/>
  <c r="BR21" i="2"/>
  <c r="L21" i="3" s="1"/>
  <c r="BR45" i="2"/>
  <c r="L45" i="3" s="1"/>
  <c r="BY45" i="2"/>
  <c r="BR49" i="2"/>
  <c r="L49" i="3" s="1"/>
  <c r="BY8" i="2"/>
  <c r="BR8" i="2"/>
  <c r="L8" i="3" s="1"/>
  <c r="BY41" i="2"/>
  <c r="BR41" i="2"/>
  <c r="L41" i="3" s="1"/>
  <c r="BR27" i="2"/>
  <c r="L27" i="3" s="1"/>
  <c r="BY24" i="2"/>
  <c r="BR24" i="2"/>
  <c r="L24" i="3" s="1"/>
  <c r="BR16" i="2"/>
  <c r="L16" i="3" s="1"/>
  <c r="CC31" i="2" l="1"/>
  <c r="CC12" i="2"/>
  <c r="CC41" i="2"/>
  <c r="CC20" i="2"/>
  <c r="CC52" i="2"/>
  <c r="CC37" i="2"/>
  <c r="CC25" i="2"/>
  <c r="CC23" i="2"/>
  <c r="CW3" i="2"/>
  <c r="DS3" i="2" s="1"/>
  <c r="DL3" i="3" s="1"/>
  <c r="CC29" i="2"/>
  <c r="CC45" i="2"/>
  <c r="CC24" i="2"/>
  <c r="CC22" i="2"/>
  <c r="CC38" i="2"/>
  <c r="CC21" i="2"/>
  <c r="CC13" i="2"/>
  <c r="CC36" i="2"/>
  <c r="CC40" i="2"/>
  <c r="CC53" i="2"/>
  <c r="CE27" i="3"/>
  <c r="DM27" i="2"/>
  <c r="CE26" i="3"/>
  <c r="DM26" i="2"/>
  <c r="CE49" i="3"/>
  <c r="DM49" i="2"/>
  <c r="CE50" i="3"/>
  <c r="DM50" i="2"/>
  <c r="CE14" i="3"/>
  <c r="DM14" i="2"/>
  <c r="CE43" i="3"/>
  <c r="DM43" i="2"/>
  <c r="CE18" i="3"/>
  <c r="DM18" i="2"/>
  <c r="CE11" i="3"/>
  <c r="DM11" i="2"/>
  <c r="CE33" i="3"/>
  <c r="DM33" i="2"/>
  <c r="CE34" i="3"/>
  <c r="DM34" i="2"/>
  <c r="CE28" i="3"/>
  <c r="DM28" i="2"/>
  <c r="CC54" i="2"/>
  <c r="BY56" i="2"/>
  <c r="CC4" i="2"/>
  <c r="CS4" i="2"/>
  <c r="CW4" i="2" s="1"/>
  <c r="CE3" i="3"/>
  <c r="DM3" i="2"/>
  <c r="CE17" i="3"/>
  <c r="DM17" i="2"/>
  <c r="CE47" i="3"/>
  <c r="DM47" i="2"/>
  <c r="CE15" i="3"/>
  <c r="DM15" i="2"/>
  <c r="CE48" i="3"/>
  <c r="DM48" i="2"/>
  <c r="CE19" i="3"/>
  <c r="DM19" i="2"/>
  <c r="CE46" i="3"/>
  <c r="DM46" i="2"/>
  <c r="CE32" i="3"/>
  <c r="DM32" i="2"/>
  <c r="CE35" i="3"/>
  <c r="DM35" i="2"/>
  <c r="CE44" i="3"/>
  <c r="DM44" i="2"/>
  <c r="CE30" i="3"/>
  <c r="DM30" i="2"/>
  <c r="CE10" i="3"/>
  <c r="DM10" i="2"/>
  <c r="CE16" i="3"/>
  <c r="DM16" i="2"/>
  <c r="CE39" i="3"/>
  <c r="DM39" i="2"/>
  <c r="CE42" i="3"/>
  <c r="DM42" i="2"/>
  <c r="CE51" i="3"/>
  <c r="DM51" i="2"/>
  <c r="CS9" i="2"/>
  <c r="CW9" i="2" s="1"/>
  <c r="DT9" i="2" s="1"/>
  <c r="CC9" i="2"/>
  <c r="CS7" i="2"/>
  <c r="CW7" i="2" s="1"/>
  <c r="DT7" i="2" s="1"/>
  <c r="CC7" i="2"/>
  <c r="CS6" i="2"/>
  <c r="CW6" i="2" s="1"/>
  <c r="DT6" i="2" s="1"/>
  <c r="CC6" i="2"/>
  <c r="CS5" i="2"/>
  <c r="CW5" i="2" s="1"/>
  <c r="DT5" i="2" s="1"/>
  <c r="CC5" i="2"/>
  <c r="CS8" i="2"/>
  <c r="CW8" i="2" s="1"/>
  <c r="DT8" i="2" s="1"/>
  <c r="CC8" i="2"/>
  <c r="CK9" i="3"/>
  <c r="CV10" i="2"/>
  <c r="DQ10" i="2" s="1"/>
  <c r="CS10" i="2"/>
  <c r="CU10" i="2"/>
  <c r="DO10" i="2" s="1"/>
  <c r="CI10" i="3"/>
  <c r="CG10" i="3"/>
  <c r="CH10" i="3"/>
  <c r="CJ10" i="3"/>
  <c r="CE38" i="3" l="1"/>
  <c r="CE22" i="3"/>
  <c r="CE24" i="3"/>
  <c r="CE45" i="3"/>
  <c r="CE29" i="3"/>
  <c r="CE23" i="3"/>
  <c r="CE37" i="3"/>
  <c r="CE13" i="3"/>
  <c r="DM21" i="2"/>
  <c r="CE25" i="3"/>
  <c r="CE52" i="3"/>
  <c r="DM20" i="2"/>
  <c r="DM53" i="2"/>
  <c r="CE41" i="3"/>
  <c r="CE40" i="3"/>
  <c r="CE12" i="3"/>
  <c r="CE36" i="3"/>
  <c r="DM31" i="2"/>
  <c r="DM29" i="2"/>
  <c r="DM12" i="2"/>
  <c r="DM22" i="2"/>
  <c r="CE31" i="3"/>
  <c r="CE21" i="3"/>
  <c r="DM23" i="2"/>
  <c r="DM40" i="2"/>
  <c r="DM36" i="2"/>
  <c r="DM13" i="2"/>
  <c r="DM45" i="2"/>
  <c r="CE20" i="3"/>
  <c r="CE53" i="3"/>
  <c r="DM52" i="2"/>
  <c r="DM37" i="2"/>
  <c r="DM24" i="2"/>
  <c r="DM25" i="2"/>
  <c r="DM38" i="2"/>
  <c r="DM41" i="2"/>
  <c r="CX4" i="2"/>
  <c r="DT4" i="2"/>
  <c r="CE8" i="3"/>
  <c r="DM8" i="2"/>
  <c r="CE9" i="3"/>
  <c r="DM9" i="2"/>
  <c r="CE54" i="3"/>
  <c r="DM54" i="2"/>
  <c r="CE5" i="3"/>
  <c r="DM5" i="2"/>
  <c r="CE6" i="3"/>
  <c r="DM6" i="2"/>
  <c r="CE7" i="3"/>
  <c r="DM7" i="2"/>
  <c r="CE4" i="3"/>
  <c r="DM4" i="2"/>
  <c r="DS8" i="2"/>
  <c r="DL8" i="3" s="1"/>
  <c r="CX8" i="2"/>
  <c r="DS7" i="2"/>
  <c r="DL7" i="3" s="1"/>
  <c r="CX7" i="2"/>
  <c r="DS5" i="2"/>
  <c r="DL5" i="3" s="1"/>
  <c r="CX5" i="2"/>
  <c r="DS6" i="2"/>
  <c r="DL6" i="3" s="1"/>
  <c r="CX6" i="2"/>
  <c r="DS4" i="2"/>
  <c r="DL4" i="3" s="1"/>
  <c r="DS9" i="2"/>
  <c r="DL9" i="3" s="1"/>
  <c r="CX9" i="2"/>
  <c r="CW10" i="2"/>
  <c r="DT10" i="2" s="1"/>
  <c r="CI11" i="3"/>
  <c r="CH11" i="3"/>
  <c r="CJ11" i="3"/>
  <c r="CG11" i="3"/>
  <c r="CS11" i="2"/>
  <c r="CV11" i="2"/>
  <c r="DQ11" i="2" s="1"/>
  <c r="CU11" i="2"/>
  <c r="DO11" i="2" s="1"/>
  <c r="CT11" i="2"/>
  <c r="CK10" i="3"/>
  <c r="DS10" i="2" l="1"/>
  <c r="DL10" i="3" s="1"/>
  <c r="CX10" i="2"/>
  <c r="CK11" i="3"/>
  <c r="CH12" i="3"/>
  <c r="CG12" i="3"/>
  <c r="CJ12" i="3"/>
  <c r="CI12" i="3"/>
  <c r="CT12" i="2"/>
  <c r="CU12" i="2"/>
  <c r="DO12" i="2" s="1"/>
  <c r="CV12" i="2"/>
  <c r="DQ12" i="2" s="1"/>
  <c r="CS12" i="2"/>
  <c r="CW11" i="2"/>
  <c r="DT11" i="2" s="1"/>
  <c r="DS11" i="2" l="1"/>
  <c r="DL11" i="3" s="1"/>
  <c r="CX11" i="2"/>
  <c r="CW12" i="2"/>
  <c r="DT12" i="2" s="1"/>
  <c r="CK12" i="3"/>
  <c r="CJ13" i="3"/>
  <c r="CH13" i="3"/>
  <c r="CG13" i="3"/>
  <c r="CI13" i="3"/>
  <c r="CT13" i="2"/>
  <c r="CU13" i="2"/>
  <c r="DO13" i="2" s="1"/>
  <c r="CV13" i="2"/>
  <c r="DQ13" i="2" s="1"/>
  <c r="CS13" i="2"/>
  <c r="DS12" i="2" l="1"/>
  <c r="DL12" i="3" s="1"/>
  <c r="CX12" i="2"/>
  <c r="CW13" i="2"/>
  <c r="DT13" i="2" s="1"/>
  <c r="CK13" i="3"/>
  <c r="CH14" i="3"/>
  <c r="CI14" i="3"/>
  <c r="CJ14" i="3"/>
  <c r="CG14" i="3"/>
  <c r="CU14" i="2"/>
  <c r="DO14" i="2" s="1"/>
  <c r="CT14" i="2"/>
  <c r="CV14" i="2"/>
  <c r="DQ14" i="2" s="1"/>
  <c r="CS14" i="2"/>
  <c r="DS13" i="2" l="1"/>
  <c r="DL13" i="3" s="1"/>
  <c r="CX13" i="2"/>
  <c r="CW14" i="2"/>
  <c r="DT14" i="2" s="1"/>
  <c r="CK14" i="3"/>
  <c r="CI15" i="3"/>
  <c r="CG15" i="3"/>
  <c r="CH15" i="3"/>
  <c r="CJ15" i="3"/>
  <c r="CT15" i="2"/>
  <c r="CV15" i="2"/>
  <c r="DQ15" i="2" s="1"/>
  <c r="CS15" i="2"/>
  <c r="CU15" i="2"/>
  <c r="DO15" i="2" s="1"/>
  <c r="DS14" i="2" l="1"/>
  <c r="DL14" i="3" s="1"/>
  <c r="CX14" i="2"/>
  <c r="CK15" i="3"/>
  <c r="CW15" i="2"/>
  <c r="DT15" i="2" s="1"/>
  <c r="CH16" i="3"/>
  <c r="CG16" i="3"/>
  <c r="CI16" i="3"/>
  <c r="CJ16" i="3"/>
  <c r="CS16" i="2"/>
  <c r="CV16" i="2"/>
  <c r="DQ16" i="2" s="1"/>
  <c r="CT16" i="2"/>
  <c r="CU16" i="2"/>
  <c r="DO16" i="2" s="1"/>
  <c r="DS15" i="2" l="1"/>
  <c r="DL15" i="3" s="1"/>
  <c r="CX15" i="2"/>
  <c r="CK16" i="3"/>
  <c r="CW16" i="2"/>
  <c r="DT16" i="2" s="1"/>
  <c r="CH17" i="3"/>
  <c r="CJ17" i="3"/>
  <c r="CG17" i="3"/>
  <c r="CI17" i="3"/>
  <c r="CS17" i="2"/>
  <c r="CT17" i="2"/>
  <c r="CV17" i="2"/>
  <c r="DQ17" i="2" s="1"/>
  <c r="CU17" i="2"/>
  <c r="DO17" i="2" s="1"/>
  <c r="DS16" i="2" l="1"/>
  <c r="DL16" i="3" s="1"/>
  <c r="CX16" i="2"/>
  <c r="CW17" i="2"/>
  <c r="DT17" i="2" s="1"/>
  <c r="CK17" i="3"/>
  <c r="CH18" i="3"/>
  <c r="CI18" i="3"/>
  <c r="CG18" i="3"/>
  <c r="CJ18" i="3"/>
  <c r="CU18" i="2"/>
  <c r="DO18" i="2" s="1"/>
  <c r="CV18" i="2"/>
  <c r="DQ18" i="2" s="1"/>
  <c r="CS18" i="2"/>
  <c r="CT18" i="2"/>
  <c r="DS17" i="2" l="1"/>
  <c r="DL17" i="3" s="1"/>
  <c r="CX17" i="2"/>
  <c r="CW18" i="2"/>
  <c r="DT18" i="2" s="1"/>
  <c r="CK18" i="3"/>
  <c r="CG19" i="3"/>
  <c r="CI19" i="3"/>
  <c r="CH19" i="3"/>
  <c r="CJ19" i="3"/>
  <c r="CT19" i="2"/>
  <c r="CU19" i="2"/>
  <c r="DO19" i="2" s="1"/>
  <c r="CS19" i="2"/>
  <c r="CV19" i="2"/>
  <c r="DQ19" i="2" s="1"/>
  <c r="DS18" i="2" l="1"/>
  <c r="DL18" i="3" s="1"/>
  <c r="CX18" i="2"/>
  <c r="CW19" i="2"/>
  <c r="DT19" i="2" s="1"/>
  <c r="CK19" i="3"/>
  <c r="CH20" i="3"/>
  <c r="CJ20" i="3"/>
  <c r="CI20" i="3"/>
  <c r="CG20" i="3"/>
  <c r="CU20" i="2"/>
  <c r="DO20" i="2" s="1"/>
  <c r="CV20" i="2"/>
  <c r="DQ20" i="2" s="1"/>
  <c r="CT20" i="2"/>
  <c r="CS20" i="2"/>
  <c r="DS19" i="2" l="1"/>
  <c r="DL19" i="3" s="1"/>
  <c r="CX19" i="2"/>
  <c r="CW20" i="2"/>
  <c r="DT20" i="2" s="1"/>
  <c r="CK20" i="3"/>
  <c r="CH21" i="3"/>
  <c r="CJ21" i="3"/>
  <c r="CI21" i="3"/>
  <c r="CG21" i="3"/>
  <c r="CV21" i="2"/>
  <c r="DQ21" i="2" s="1"/>
  <c r="CT21" i="2"/>
  <c r="CU21" i="2"/>
  <c r="DO21" i="2" s="1"/>
  <c r="CS21" i="2"/>
  <c r="DS20" i="2" l="1"/>
  <c r="DL20" i="3" s="1"/>
  <c r="CX20" i="2"/>
  <c r="CK21" i="3"/>
  <c r="CH22" i="3"/>
  <c r="CG22" i="3"/>
  <c r="CJ22" i="3"/>
  <c r="CI22" i="3"/>
  <c r="CU22" i="2"/>
  <c r="DO22" i="2" s="1"/>
  <c r="CT22" i="2"/>
  <c r="CV22" i="2"/>
  <c r="DQ22" i="2" s="1"/>
  <c r="CS22" i="2"/>
  <c r="CW21" i="2"/>
  <c r="DT21" i="2" s="1"/>
  <c r="DS21" i="2" l="1"/>
  <c r="DL21" i="3" s="1"/>
  <c r="CX21" i="2"/>
  <c r="CW22" i="2"/>
  <c r="DT22" i="2" s="1"/>
  <c r="CK22" i="3"/>
  <c r="CG23" i="3"/>
  <c r="CH23" i="3"/>
  <c r="CJ23" i="3"/>
  <c r="CI23" i="3"/>
  <c r="CV23" i="2"/>
  <c r="DQ23" i="2" s="1"/>
  <c r="CT23" i="2"/>
  <c r="CU23" i="2"/>
  <c r="DO23" i="2" s="1"/>
  <c r="CS23" i="2"/>
  <c r="DS22" i="2" l="1"/>
  <c r="DL22" i="3" s="1"/>
  <c r="CX22" i="2"/>
  <c r="CW23" i="2"/>
  <c r="DT23" i="2" s="1"/>
  <c r="CK23" i="3"/>
  <c r="CH24" i="3"/>
  <c r="CG24" i="3"/>
  <c r="CJ24" i="3"/>
  <c r="CI24" i="3"/>
  <c r="CT24" i="2"/>
  <c r="CV24" i="2"/>
  <c r="DQ24" i="2" s="1"/>
  <c r="CU24" i="2"/>
  <c r="DO24" i="2" s="1"/>
  <c r="CS24" i="2"/>
  <c r="DS23" i="2" l="1"/>
  <c r="DL23" i="3" s="1"/>
  <c r="CX23" i="2"/>
  <c r="CW24" i="2"/>
  <c r="DT24" i="2" s="1"/>
  <c r="CK24" i="3"/>
  <c r="CI25" i="3"/>
  <c r="CJ25" i="3"/>
  <c r="CG25" i="3"/>
  <c r="CH25" i="3"/>
  <c r="CU25" i="2"/>
  <c r="DO25" i="2" s="1"/>
  <c r="CT25" i="2"/>
  <c r="CV25" i="2"/>
  <c r="DQ25" i="2" s="1"/>
  <c r="CS25" i="2"/>
  <c r="DS24" i="2" l="1"/>
  <c r="DL24" i="3" s="1"/>
  <c r="CX24" i="2"/>
  <c r="CW25" i="2"/>
  <c r="DT25" i="2" s="1"/>
  <c r="CK25" i="3"/>
  <c r="CG26" i="3"/>
  <c r="CJ26" i="3"/>
  <c r="CI26" i="3"/>
  <c r="CH26" i="3"/>
  <c r="CS26" i="2"/>
  <c r="CT26" i="2"/>
  <c r="CU26" i="2"/>
  <c r="DO26" i="2" s="1"/>
  <c r="CV26" i="2"/>
  <c r="DQ26" i="2" s="1"/>
  <c r="DS25" i="2" l="1"/>
  <c r="DL25" i="3" s="1"/>
  <c r="CX25" i="2"/>
  <c r="CW26" i="2"/>
  <c r="DT26" i="2" s="1"/>
  <c r="CK26" i="3"/>
  <c r="CG27" i="3"/>
  <c r="CH27" i="3"/>
  <c r="CI27" i="3"/>
  <c r="CJ27" i="3"/>
  <c r="CT27" i="2"/>
  <c r="CU27" i="2"/>
  <c r="DO27" i="2" s="1"/>
  <c r="CV27" i="2"/>
  <c r="DQ27" i="2" s="1"/>
  <c r="CS27" i="2"/>
  <c r="DS26" i="2" l="1"/>
  <c r="DL26" i="3" s="1"/>
  <c r="CX26" i="2"/>
  <c r="CW27" i="2"/>
  <c r="DT27" i="2" s="1"/>
  <c r="CK27" i="3"/>
  <c r="CJ28" i="3"/>
  <c r="CH28" i="3"/>
  <c r="CI28" i="3"/>
  <c r="CG28" i="3"/>
  <c r="CS28" i="2"/>
  <c r="CV28" i="2"/>
  <c r="DQ28" i="2" s="1"/>
  <c r="CU28" i="2"/>
  <c r="DO28" i="2" s="1"/>
  <c r="CT28" i="2"/>
  <c r="DS27" i="2" l="1"/>
  <c r="DL27" i="3" s="1"/>
  <c r="CX27" i="2"/>
  <c r="CK28" i="3"/>
  <c r="CJ29" i="3"/>
  <c r="CH29" i="3"/>
  <c r="CI29" i="3"/>
  <c r="CG29" i="3"/>
  <c r="CT29" i="2"/>
  <c r="CV29" i="2"/>
  <c r="DQ29" i="2" s="1"/>
  <c r="CU29" i="2"/>
  <c r="DO29" i="2" s="1"/>
  <c r="CS29" i="2"/>
  <c r="CW28" i="2"/>
  <c r="DT28" i="2" s="1"/>
  <c r="DS28" i="2" l="1"/>
  <c r="DL28" i="3" s="1"/>
  <c r="CX28" i="2"/>
  <c r="CW29" i="2"/>
  <c r="DT29" i="2" s="1"/>
  <c r="CK29" i="3"/>
  <c r="CJ30" i="3"/>
  <c r="CG30" i="3"/>
  <c r="CH30" i="3"/>
  <c r="CI30" i="3"/>
  <c r="CU30" i="2"/>
  <c r="DO30" i="2" s="1"/>
  <c r="CV30" i="2"/>
  <c r="DQ30" i="2" s="1"/>
  <c r="CT30" i="2"/>
  <c r="CS30" i="2"/>
  <c r="DS29" i="2" l="1"/>
  <c r="DL29" i="3" s="1"/>
  <c r="CX29" i="2"/>
  <c r="CW30" i="2"/>
  <c r="DT30" i="2" s="1"/>
  <c r="CH31" i="3"/>
  <c r="CG31" i="3"/>
  <c r="CI31" i="3"/>
  <c r="CJ31" i="3"/>
  <c r="CU31" i="2"/>
  <c r="DO31" i="2" s="1"/>
  <c r="CT31" i="2"/>
  <c r="CV31" i="2"/>
  <c r="DQ31" i="2" s="1"/>
  <c r="CS31" i="2"/>
  <c r="CK30" i="3"/>
  <c r="DS30" i="2" l="1"/>
  <c r="DL30" i="3" s="1"/>
  <c r="CX30" i="2"/>
  <c r="CW31" i="2"/>
  <c r="DT31" i="2" s="1"/>
  <c r="CK31" i="3"/>
  <c r="CG32" i="3"/>
  <c r="CI32" i="3"/>
  <c r="CH32" i="3"/>
  <c r="CJ32" i="3"/>
  <c r="CU32" i="2"/>
  <c r="DO32" i="2" s="1"/>
  <c r="CS32" i="2"/>
  <c r="CT32" i="2"/>
  <c r="CV32" i="2"/>
  <c r="DQ32" i="2" s="1"/>
  <c r="DS31" i="2" l="1"/>
  <c r="DL31" i="3" s="1"/>
  <c r="CX31" i="2"/>
  <c r="CW32" i="2"/>
  <c r="DT32" i="2" s="1"/>
  <c r="CK32" i="3"/>
  <c r="CH33" i="3"/>
  <c r="CG33" i="3"/>
  <c r="CJ33" i="3"/>
  <c r="CI33" i="3"/>
  <c r="CT33" i="2"/>
  <c r="CV33" i="2"/>
  <c r="DQ33" i="2" s="1"/>
  <c r="CS33" i="2"/>
  <c r="CU33" i="2"/>
  <c r="DO33" i="2" s="1"/>
  <c r="DS32" i="2" l="1"/>
  <c r="DL32" i="3" s="1"/>
  <c r="CX32" i="2"/>
  <c r="CK33" i="3"/>
  <c r="CW33" i="2"/>
  <c r="DT33" i="2" s="1"/>
  <c r="CH34" i="3"/>
  <c r="CJ34" i="3"/>
  <c r="CI34" i="3"/>
  <c r="CG34" i="3"/>
  <c r="CT34" i="2"/>
  <c r="CV34" i="2"/>
  <c r="DQ34" i="2" s="1"/>
  <c r="CS34" i="2"/>
  <c r="CU34" i="2"/>
  <c r="DO34" i="2" s="1"/>
  <c r="DS33" i="2" l="1"/>
  <c r="DL33" i="3" s="1"/>
  <c r="CX33" i="2"/>
  <c r="CK34" i="3"/>
  <c r="CG35" i="3"/>
  <c r="CJ35" i="3"/>
  <c r="CI35" i="3"/>
  <c r="CH35" i="3"/>
  <c r="CU35" i="2"/>
  <c r="DO35" i="2" s="1"/>
  <c r="CT35" i="2"/>
  <c r="CS35" i="2"/>
  <c r="CV35" i="2"/>
  <c r="DQ35" i="2" s="1"/>
  <c r="CW34" i="2"/>
  <c r="DT34" i="2" s="1"/>
  <c r="DS34" i="2" l="1"/>
  <c r="DL34" i="3" s="1"/>
  <c r="CX34" i="2"/>
  <c r="CK35" i="3"/>
  <c r="CW35" i="2"/>
  <c r="DT35" i="2" s="1"/>
  <c r="CH36" i="3"/>
  <c r="CI36" i="3"/>
  <c r="CG36" i="3"/>
  <c r="CJ36" i="3"/>
  <c r="CV36" i="2"/>
  <c r="DQ36" i="2" s="1"/>
  <c r="CU36" i="2"/>
  <c r="DO36" i="2" s="1"/>
  <c r="CT36" i="2"/>
  <c r="CS36" i="2"/>
  <c r="DS35" i="2" l="1"/>
  <c r="DL35" i="3" s="1"/>
  <c r="CX35" i="2"/>
  <c r="CW36" i="2"/>
  <c r="DT36" i="2" s="1"/>
  <c r="CK36" i="3"/>
  <c r="CG37" i="3"/>
  <c r="CH37" i="3"/>
  <c r="CJ37" i="3"/>
  <c r="CI37" i="3"/>
  <c r="CU37" i="2"/>
  <c r="DO37" i="2" s="1"/>
  <c r="CT37" i="2"/>
  <c r="CV37" i="2"/>
  <c r="DQ37" i="2" s="1"/>
  <c r="CS37" i="2"/>
  <c r="DS36" i="2" l="1"/>
  <c r="DL36" i="3" s="1"/>
  <c r="CX36" i="2"/>
  <c r="CW37" i="2"/>
  <c r="DT37" i="2" s="1"/>
  <c r="CK37" i="3"/>
  <c r="CG38" i="3"/>
  <c r="CH38" i="3"/>
  <c r="CJ38" i="3"/>
  <c r="CI38" i="3"/>
  <c r="CU38" i="2"/>
  <c r="DO38" i="2" s="1"/>
  <c r="CT38" i="2"/>
  <c r="CV38" i="2"/>
  <c r="DQ38" i="2" s="1"/>
  <c r="CS38" i="2"/>
  <c r="DS37" i="2" l="1"/>
  <c r="DL37" i="3" s="1"/>
  <c r="CX37" i="2"/>
  <c r="CW38" i="2"/>
  <c r="DT38" i="2" s="1"/>
  <c r="CJ39" i="3"/>
  <c r="CI39" i="3"/>
  <c r="CG39" i="3"/>
  <c r="CH39" i="3"/>
  <c r="CU39" i="2"/>
  <c r="DO39" i="2" s="1"/>
  <c r="CT39" i="2"/>
  <c r="CS39" i="2"/>
  <c r="CV39" i="2"/>
  <c r="DQ39" i="2" s="1"/>
  <c r="CK38" i="3"/>
  <c r="DS38" i="2" l="1"/>
  <c r="DL38" i="3" s="1"/>
  <c r="CX38" i="2"/>
  <c r="CW39" i="2"/>
  <c r="DT39" i="2" s="1"/>
  <c r="CK39" i="3"/>
  <c r="CG40" i="3"/>
  <c r="CI40" i="3"/>
  <c r="CH40" i="3"/>
  <c r="CJ40" i="3"/>
  <c r="CU40" i="2"/>
  <c r="DO40" i="2" s="1"/>
  <c r="CV40" i="2"/>
  <c r="DQ40" i="2" s="1"/>
  <c r="CT40" i="2"/>
  <c r="CS40" i="2"/>
  <c r="DS39" i="2" l="1"/>
  <c r="DL39" i="3" s="1"/>
  <c r="CX39" i="2"/>
  <c r="CW40" i="2"/>
  <c r="DT40" i="2" s="1"/>
  <c r="CK40" i="3"/>
  <c r="CH41" i="3"/>
  <c r="CJ41" i="3"/>
  <c r="CG41" i="3"/>
  <c r="CI41" i="3"/>
  <c r="CV41" i="2"/>
  <c r="DQ41" i="2" s="1"/>
  <c r="CU41" i="2"/>
  <c r="DO41" i="2" s="1"/>
  <c r="CT41" i="2"/>
  <c r="CS41" i="2"/>
  <c r="DS40" i="2" l="1"/>
  <c r="DL40" i="3" s="1"/>
  <c r="CX40" i="2"/>
  <c r="CW41" i="2"/>
  <c r="DT41" i="2" s="1"/>
  <c r="CG42" i="3"/>
  <c r="CI42" i="3"/>
  <c r="CJ42" i="3"/>
  <c r="CH42" i="3"/>
  <c r="CU42" i="2"/>
  <c r="DO42" i="2" s="1"/>
  <c r="CT42" i="2"/>
  <c r="CS42" i="2"/>
  <c r="CV42" i="2"/>
  <c r="DQ42" i="2" s="1"/>
  <c r="CK41" i="3"/>
  <c r="DS41" i="2" l="1"/>
  <c r="DL41" i="3" s="1"/>
  <c r="CX41" i="2"/>
  <c r="CW42" i="2"/>
  <c r="DT42" i="2" s="1"/>
  <c r="CK42" i="3"/>
  <c r="CG43" i="3"/>
  <c r="CH43" i="3"/>
  <c r="CI43" i="3"/>
  <c r="CJ43" i="3"/>
  <c r="CV43" i="2"/>
  <c r="DQ43" i="2" s="1"/>
  <c r="CT43" i="2"/>
  <c r="CU43" i="2"/>
  <c r="DO43" i="2" s="1"/>
  <c r="CS43" i="2"/>
  <c r="DS42" i="2" l="1"/>
  <c r="DL42" i="3" s="1"/>
  <c r="CX42" i="2"/>
  <c r="CW43" i="2"/>
  <c r="DT43" i="2" s="1"/>
  <c r="CK43" i="3"/>
  <c r="CG44" i="3"/>
  <c r="CH44" i="3"/>
  <c r="CJ44" i="3"/>
  <c r="CI44" i="3"/>
  <c r="CS44" i="2"/>
  <c r="CT44" i="2"/>
  <c r="CV44" i="2"/>
  <c r="DQ44" i="2" s="1"/>
  <c r="CU44" i="2"/>
  <c r="DO44" i="2" s="1"/>
  <c r="DS43" i="2" l="1"/>
  <c r="DL43" i="3" s="1"/>
  <c r="CX43" i="2"/>
  <c r="CW44" i="2"/>
  <c r="DT44" i="2" s="1"/>
  <c r="CK44" i="3"/>
  <c r="CJ45" i="3"/>
  <c r="CG45" i="3"/>
  <c r="CH45" i="3"/>
  <c r="CI45" i="3"/>
  <c r="CU45" i="2"/>
  <c r="DO45" i="2" s="1"/>
  <c r="CT45" i="2"/>
  <c r="CV45" i="2"/>
  <c r="DQ45" i="2" s="1"/>
  <c r="CS45" i="2"/>
  <c r="DS44" i="2" l="1"/>
  <c r="DL44" i="3" s="1"/>
  <c r="CX44" i="2"/>
  <c r="CW45" i="2"/>
  <c r="DT45" i="2" s="1"/>
  <c r="CK45" i="3"/>
  <c r="CI46" i="3"/>
  <c r="CG46" i="3"/>
  <c r="CJ46" i="3"/>
  <c r="CH46" i="3"/>
  <c r="CU46" i="2"/>
  <c r="DO46" i="2" s="1"/>
  <c r="CT46" i="2"/>
  <c r="CS46" i="2"/>
  <c r="CV46" i="2"/>
  <c r="DQ46" i="2" s="1"/>
  <c r="DS45" i="2" l="1"/>
  <c r="DL45" i="3" s="1"/>
  <c r="CX45" i="2"/>
  <c r="CW46" i="2"/>
  <c r="DT46" i="2" s="1"/>
  <c r="CK46" i="3"/>
  <c r="CI47" i="3"/>
  <c r="CG47" i="3"/>
  <c r="CJ47" i="3"/>
  <c r="CH47" i="3"/>
  <c r="CS47" i="2"/>
  <c r="CV47" i="2"/>
  <c r="DQ47" i="2" s="1"/>
  <c r="CT47" i="2"/>
  <c r="CU47" i="2"/>
  <c r="DO47" i="2" s="1"/>
  <c r="DS46" i="2" l="1"/>
  <c r="DL46" i="3" s="1"/>
  <c r="CX46" i="2"/>
  <c r="CW47" i="2"/>
  <c r="DT47" i="2" s="1"/>
  <c r="CK47" i="3"/>
  <c r="CJ48" i="3"/>
  <c r="CI48" i="3"/>
  <c r="CH48" i="3"/>
  <c r="CG48" i="3"/>
  <c r="CU48" i="2"/>
  <c r="DO48" i="2" s="1"/>
  <c r="CV48" i="2"/>
  <c r="DQ48" i="2" s="1"/>
  <c r="CT48" i="2"/>
  <c r="CS48" i="2"/>
  <c r="DS47" i="2" l="1"/>
  <c r="DL47" i="3" s="1"/>
  <c r="CX47" i="2"/>
  <c r="CK48" i="3"/>
  <c r="CW48" i="2"/>
  <c r="DT48" i="2" s="1"/>
  <c r="CH49" i="3"/>
  <c r="CG49" i="3"/>
  <c r="CJ49" i="3"/>
  <c r="CI49" i="3"/>
  <c r="CU49" i="2"/>
  <c r="DO49" i="2" s="1"/>
  <c r="CS49" i="2"/>
  <c r="CV49" i="2"/>
  <c r="DQ49" i="2" s="1"/>
  <c r="CT49" i="2"/>
  <c r="DS48" i="2" l="1"/>
  <c r="DL48" i="3" s="1"/>
  <c r="CX48" i="2"/>
  <c r="CW49" i="2"/>
  <c r="DT49" i="2" s="1"/>
  <c r="CK49" i="3"/>
  <c r="CI50" i="3"/>
  <c r="CJ50" i="3"/>
  <c r="CG50" i="3"/>
  <c r="CH50" i="3"/>
  <c r="CS50" i="2"/>
  <c r="CU50" i="2"/>
  <c r="DO50" i="2" s="1"/>
  <c r="CV50" i="2"/>
  <c r="DQ50" i="2" s="1"/>
  <c r="CT50" i="2"/>
  <c r="DS49" i="2" l="1"/>
  <c r="DL49" i="3" s="1"/>
  <c r="CX49" i="2"/>
  <c r="CI51" i="3"/>
  <c r="CG51" i="3"/>
  <c r="CJ51" i="3"/>
  <c r="CH51" i="3"/>
  <c r="CU51" i="2"/>
  <c r="DO51" i="2" s="1"/>
  <c r="CT51" i="2"/>
  <c r="CS51" i="2"/>
  <c r="CV51" i="2"/>
  <c r="DQ51" i="2" s="1"/>
  <c r="CW50" i="2"/>
  <c r="DT50" i="2" s="1"/>
  <c r="CK50" i="3"/>
  <c r="DS50" i="2" l="1"/>
  <c r="DL50" i="3" s="1"/>
  <c r="CX50" i="2"/>
  <c r="CK51" i="3"/>
  <c r="CW51" i="2"/>
  <c r="DT51" i="2" s="1"/>
  <c r="CG52" i="3"/>
  <c r="CH52" i="3"/>
  <c r="CI52" i="3"/>
  <c r="CJ52" i="3"/>
  <c r="CU52" i="2"/>
  <c r="DO52" i="2" s="1"/>
  <c r="CV52" i="2"/>
  <c r="DQ52" i="2" s="1"/>
  <c r="CT52" i="2"/>
  <c r="CS52" i="2"/>
  <c r="DS51" i="2" l="1"/>
  <c r="DL51" i="3" s="1"/>
  <c r="CX51" i="2"/>
  <c r="CK52" i="3"/>
  <c r="CW52" i="2"/>
  <c r="DT52" i="2" s="1"/>
  <c r="CG53" i="3"/>
  <c r="CJ53" i="3"/>
  <c r="CH53" i="3"/>
  <c r="CI53" i="3"/>
  <c r="CU53" i="2"/>
  <c r="DO53" i="2" s="1"/>
  <c r="CT53" i="2"/>
  <c r="CV53" i="2"/>
  <c r="DQ53" i="2" s="1"/>
  <c r="CS53" i="2"/>
  <c r="DS52" i="2" l="1"/>
  <c r="DL52" i="3" s="1"/>
  <c r="CX52" i="2"/>
  <c r="CW53" i="2"/>
  <c r="DT53" i="2" s="1"/>
  <c r="CK53" i="3"/>
  <c r="CG54" i="3"/>
  <c r="CJ54" i="3"/>
  <c r="CI54" i="3"/>
  <c r="CH54" i="3"/>
  <c r="CU54" i="2"/>
  <c r="DO54" i="2" s="1"/>
  <c r="CV54" i="2"/>
  <c r="DQ54" i="2" s="1"/>
  <c r="CT54" i="2"/>
  <c r="CS54" i="2"/>
  <c r="DS53" i="2" l="1"/>
  <c r="DL53" i="3" s="1"/>
  <c r="CX53" i="2"/>
  <c r="CW54" i="2"/>
  <c r="DT54" i="2" s="1"/>
  <c r="CK54" i="3"/>
  <c r="DS54" i="2" l="1"/>
  <c r="DL54" i="3" s="1"/>
  <c r="CX5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CL2" authorId="0" shapeId="0" xr:uid="{4B42DA54-DADD-459F-865B-B33913B855AF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CM2" authorId="0" shapeId="0" xr:uid="{EF2A80E6-046F-4F92-9C14-FE4EC0353483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 ONS Earnings and hours worked, care workers: ASHE Table 26</t>
        </r>
      </text>
    </comment>
    <comment ref="B3" authorId="0" shapeId="0" xr:uid="{09D13DF7-C264-4420-B13C-F711B30B8F8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AE3" authorId="0" shapeId="0" xr:uid="{9C1D18EF-CD1C-429E-9A68-67FC2B5008F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store1b</t>
        </r>
      </text>
    </comment>
    <comment ref="AR3" authorId="0" shapeId="0" xr:uid="{86A80C89-4345-49DA-AC0E-708888984B9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store1c
</t>
        </r>
      </text>
    </comment>
    <comment ref="BT3" authorId="0" shapeId="0" xr:uid="{6FDF0F61-80C1-4DC6-A4EC-D82AE9A5FAF8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See: "block 2 statistics"</t>
        </r>
      </text>
    </comment>
    <comment ref="CZ3" authorId="0" shapeId="0" xr:uid="{E6BB3D1A-2A0A-477C-B60D-63FBCE3BD45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</t>
        </r>
      </text>
    </comment>
    <comment ref="DE3" authorId="0" shapeId="0" xr:uid="{ECEB66B8-D3C9-46BE-9149-0F7110706AB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</t>
        </r>
      </text>
    </comment>
    <comment ref="DV3" authorId="0" shapeId="0" xr:uid="{58076551-F30A-4466-8BA8-1A843A51709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</t>
        </r>
      </text>
    </comment>
    <comment ref="EA3" authorId="0" shapeId="0" xr:uid="{4CF7C77D-59DA-4F8C-9A49-378CCCC2652B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</t>
        </r>
      </text>
    </comment>
    <comment ref="EG3" authorId="0" shapeId="0" xr:uid="{F01AD58B-5C50-4499-9770-4B7D28BA309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</t>
        </r>
      </text>
    </comment>
    <comment ref="EQ3" authorId="0" shapeId="0" xr:uid="{6A05E372-6A26-4C48-B2F3-20A53B23F434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
</t>
        </r>
      </text>
    </comment>
    <comment ref="EX3" authorId="0" shapeId="0" xr:uid="{852D1F8F-F293-43EB-BB66-FCEED5D82FD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van de Ven</author>
  </authors>
  <commentList>
    <comment ref="B3" authorId="0" shapeId="0" xr:uid="{027ED228-D459-457F-B5CE-F1884E96D12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store1
</t>
        </r>
      </text>
    </comment>
    <comment ref="N3" authorId="0" shapeId="0" xr:uid="{60328D10-D4D7-416A-992E-28B09B0E9E29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store2
</t>
        </r>
      </text>
    </comment>
    <comment ref="AB3" authorId="0" shapeId="0" xr:uid="{BF2DE76F-DBDD-4D7E-9DDF-2CC198A69841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store3
</t>
        </r>
      </text>
    </comment>
    <comment ref="AP3" authorId="0" shapeId="0" xr:uid="{8A699520-3258-48FE-AE2D-2406FB8825A5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store4
</t>
        </r>
      </text>
    </comment>
    <comment ref="BD3" authorId="0" shapeId="0" xr:uid="{74CADB1D-D632-41B6-90E4-55F19FD76E70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store5
</t>
        </r>
      </text>
    </comment>
    <comment ref="CM3" authorId="0" shapeId="0" xr:uid="{F61813BD-9627-463A-8C3D-2FA062B40D3D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store6
</t>
        </r>
      </text>
    </comment>
    <comment ref="DC3" authorId="0" shapeId="0" xr:uid="{4CAF8827-824D-41AD-BBC2-52276E0260C6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store7
</t>
        </r>
      </text>
    </comment>
    <comment ref="DO3" authorId="0" shapeId="0" xr:uid="{E2CA6A32-9656-4E81-A2DC-C13C1DFEC88A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store8
</t>
        </r>
      </text>
    </comment>
    <comment ref="EG3" authorId="0" shapeId="0" xr:uid="{3BBDEB20-53DF-4A17-B0C5-E1A95F7513D7}">
      <text>
        <r>
          <rPr>
            <b/>
            <sz val="9"/>
            <color indexed="81"/>
            <rFont val="Tahoma"/>
            <family val="2"/>
          </rPr>
          <t>Justin van de Ven:</t>
        </r>
        <r>
          <rPr>
            <sz val="9"/>
            <color indexed="81"/>
            <rFont val="Tahoma"/>
            <family val="2"/>
          </rPr>
          <t xml:space="preserve">
store9</t>
        </r>
      </text>
    </comment>
    <comment ref="ER3" authorId="0" shapeId="0" xr:uid="{45C492CD-14BB-4912-991B-69E03FCC7841}">
      <text>
        <r>
          <rPr>
            <b/>
            <sz val="9"/>
            <color indexed="81"/>
            <rFont val="Tahoma"/>
            <charset val="1"/>
          </rPr>
          <t>Justin van de Ven:</t>
        </r>
        <r>
          <rPr>
            <sz val="9"/>
            <color indexed="81"/>
            <rFont val="Tahoma"/>
            <charset val="1"/>
          </rPr>
          <t xml:space="preserve">
store10</t>
        </r>
      </text>
    </comment>
  </commentList>
</comments>
</file>

<file path=xl/sharedStrings.xml><?xml version="1.0" encoding="utf-8"?>
<sst xmlns="http://schemas.openxmlformats.org/spreadsheetml/2006/main" count="290" uniqueCount="123">
  <si>
    <t>Data in grey copied from stata window</t>
  </si>
  <si>
    <t>Check comments for source code</t>
  </si>
  <si>
    <t>year</t>
  </si>
  <si>
    <t>pop in 2019</t>
  </si>
  <si>
    <t>weight</t>
  </si>
  <si>
    <t>under 45</t>
  </si>
  <si>
    <t>45 to 64</t>
  </si>
  <si>
    <t>65 to 79</t>
  </si>
  <si>
    <t>80+</t>
  </si>
  <si>
    <t>total</t>
  </si>
  <si>
    <t>Number receiving care by age band ('000)</t>
  </si>
  <si>
    <t>Total hours of care per year by age of recipients ('000,000)</t>
  </si>
  <si>
    <t>OBR Real GDP growth Baseline projection, 16 May 2024</t>
  </si>
  <si>
    <t>OBR average (nominal) earnings growth</t>
  </si>
  <si>
    <t>OBR CPI</t>
  </si>
  <si>
    <t>GDP (millions ONS YBHA)</t>
  </si>
  <si>
    <t>ONS Earnings and hours worked, care workers: ASHE Table 26 - Gross hourly pay all workers</t>
  </si>
  <si>
    <t>median</t>
  </si>
  <si>
    <t>mean</t>
  </si>
  <si>
    <t>value of social care received annually (bn)</t>
  </si>
  <si>
    <t>Number receiving formal care</t>
  </si>
  <si>
    <t>Hours per week of formal care among recipients</t>
  </si>
  <si>
    <t>Total hours of formal social care per year</t>
  </si>
  <si>
    <t>Value of formal social care received per year</t>
  </si>
  <si>
    <t>Total number receiving formal social care</t>
  </si>
  <si>
    <t>Number disabled</t>
  </si>
  <si>
    <t>receive disability benefits</t>
  </si>
  <si>
    <t>mean benefit per month</t>
  </si>
  <si>
    <t>Poverty rates</t>
  </si>
  <si>
    <t>all</t>
  </si>
  <si>
    <t>in household with person with care need aged:</t>
  </si>
  <si>
    <t>18 to 44</t>
  </si>
  <si>
    <t>Population size</t>
  </si>
  <si>
    <t>value (£Bn)</t>
  </si>
  <si>
    <t>Social care support</t>
  </si>
  <si>
    <t>number need care 65 to 79</t>
  </si>
  <si>
    <t>number need care 80+</t>
  </si>
  <si>
    <t>number 65 to 79 receiving subsidies for formal care expenditure</t>
  </si>
  <si>
    <t>mean value of subsidies for formal care expenditure received by people aged 65 to 79</t>
  </si>
  <si>
    <t>number 80+ receiving subsidies for formal care expenditure</t>
  </si>
  <si>
    <t>mean value of subsidies for formal care expenditure received by people aged 80+</t>
  </si>
  <si>
    <t>Number providing care by age band ('000)</t>
  </si>
  <si>
    <t>under 5</t>
  </si>
  <si>
    <t>5 to 9</t>
  </si>
  <si>
    <t>10 to 19</t>
  </si>
  <si>
    <t>20 to 29</t>
  </si>
  <si>
    <t>30+</t>
  </si>
  <si>
    <t>Hours of care provided - carers under aged 45 to 64</t>
  </si>
  <si>
    <t>Hours of care provided - carers under aged 65 to 79</t>
  </si>
  <si>
    <t>Hours of care provided - carers under aged 80+</t>
  </si>
  <si>
    <t>Hours of care provided - all carers</t>
  </si>
  <si>
    <t>Value of care provided</t>
  </si>
  <si>
    <t>Hours of care received by recipients per week</t>
  </si>
  <si>
    <t>Hours of care per week provided - carers under age 45</t>
  </si>
  <si>
    <t>carers</t>
  </si>
  <si>
    <t>carers by age</t>
  </si>
  <si>
    <t>carers by hours of care supplied</t>
  </si>
  <si>
    <t>numbers need care</t>
  </si>
  <si>
    <t>numbers receive care</t>
  </si>
  <si>
    <t>numbers need and receive care</t>
  </si>
  <si>
    <t>Number needing care by age band ('000)</t>
  </si>
  <si>
    <t>Number need and  receive care</t>
  </si>
  <si>
    <t>Care gap hours per year ('000,000)</t>
  </si>
  <si>
    <t>Care gap (number, extensive margin)</t>
  </si>
  <si>
    <t>Care gap (proportion, extensive margin)</t>
  </si>
  <si>
    <t>England</t>
  </si>
  <si>
    <t>Wales</t>
  </si>
  <si>
    <t>Scotland</t>
  </si>
  <si>
    <t>Northern Ireland</t>
  </si>
  <si>
    <t>need care by region - population aged 65+</t>
  </si>
  <si>
    <t>receive care by region - population aged 65+</t>
  </si>
  <si>
    <t>need and receive care by region - population aged 65+</t>
  </si>
  <si>
    <t>care gap (number) - population aged 65+</t>
  </si>
  <si>
    <t>care gap (share) - population aged 65+</t>
  </si>
  <si>
    <t>Value of informal social care received per year</t>
  </si>
  <si>
    <t>aged 65 to 79 formal care</t>
  </si>
  <si>
    <t>aged 65 to 79 informal care</t>
  </si>
  <si>
    <t>aged 80+ formal care</t>
  </si>
  <si>
    <t>aged 80+ informal care</t>
  </si>
  <si>
    <t>ratio to care receipt</t>
  </si>
  <si>
    <t>Total hours of care provided per year ('000,000)</t>
  </si>
  <si>
    <t>ratio to hours received</t>
  </si>
  <si>
    <t>Proportion of informal carers receiving subsidies</t>
  </si>
  <si>
    <t>Average subsidy received per month per carer in receipt of subsidies</t>
  </si>
  <si>
    <t>ratio to value of informal care received</t>
  </si>
  <si>
    <t>formal</t>
  </si>
  <si>
    <t>informal</t>
  </si>
  <si>
    <t>Number receiving carer subsidies ('000)</t>
  </si>
  <si>
    <t>Total value of subsidies received by carers per year (bn)</t>
  </si>
  <si>
    <t>Value of formal social care received per year (bn)</t>
  </si>
  <si>
    <t>total value (bn)</t>
  </si>
  <si>
    <t>full population</t>
  </si>
  <si>
    <t xml:space="preserve">under 45 </t>
  </si>
  <si>
    <t xml:space="preserve">45 to 64 </t>
  </si>
  <si>
    <t>65+</t>
  </si>
  <si>
    <t>poor</t>
  </si>
  <si>
    <t>poor, provide care and receive carer allowance</t>
  </si>
  <si>
    <t>rt to 64</t>
  </si>
  <si>
    <t>poverty gap</t>
  </si>
  <si>
    <t>under 45 receive carer allowance</t>
  </si>
  <si>
    <t>45 to 64 year-old carer</t>
  </si>
  <si>
    <t>45 to 64 year old care allowance recipient</t>
  </si>
  <si>
    <t>population</t>
  </si>
  <si>
    <t>Median wage of care workers</t>
  </si>
  <si>
    <t>poverty - full population</t>
  </si>
  <si>
    <t>poverty - carers under age 45</t>
  </si>
  <si>
    <t>carers under age 45 and in receipt of carer benefits</t>
  </si>
  <si>
    <t>poverty carers aged 45 to 64</t>
  </si>
  <si>
    <t>poverty gap carers under age 45 (right axis)</t>
  </si>
  <si>
    <t>Reports summary statistics for simulation sc_analysis1</t>
  </si>
  <si>
    <t>test</t>
  </si>
  <si>
    <t>Mean wage of care workers</t>
  </si>
  <si>
    <t>care receipt:</t>
  </si>
  <si>
    <t>Statistics reported in stata log file: "sc_analysis1_receipt.smcl"</t>
  </si>
  <si>
    <t>care provision:</t>
  </si>
  <si>
    <t>Statistics reported in stata log file: "sc_analysis1_provision.smcl"</t>
  </si>
  <si>
    <t>average hours of care received by recipients per week</t>
  </si>
  <si>
    <t>total hours of care received annually (millions)</t>
  </si>
  <si>
    <t>all carers</t>
  </si>
  <si>
    <t>HOURS WORKED PER BENEFIT UNIT PER WEEK</t>
  </si>
  <si>
    <t>carers under 45</t>
  </si>
  <si>
    <t>carers 45 to 64</t>
  </si>
  <si>
    <t>DISPOSABLE INCOME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</si>
</sst>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receipt'!$BN$2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receipt'!$BN$4:$BN$54</c:f>
              <c:numCache>
                <c:formatCode>General</c:formatCode>
                <c:ptCount val="51"/>
                <c:pt idx="0">
                  <c:v>113.14723219788469</c:v>
                </c:pt>
                <c:pt idx="1">
                  <c:v>140.11222678710018</c:v>
                </c:pt>
                <c:pt idx="2">
                  <c:v>172.23229387131278</c:v>
                </c:pt>
                <c:pt idx="3">
                  <c:v>199.13119778751553</c:v>
                </c:pt>
                <c:pt idx="4">
                  <c:v>229.26854468134462</c:v>
                </c:pt>
                <c:pt idx="5">
                  <c:v>228.67372862422957</c:v>
                </c:pt>
                <c:pt idx="6">
                  <c:v>246.45211966466823</c:v>
                </c:pt>
                <c:pt idx="7">
                  <c:v>265.42014281933695</c:v>
                </c:pt>
                <c:pt idx="8">
                  <c:v>283.72725924387788</c:v>
                </c:pt>
                <c:pt idx="9">
                  <c:v>290.99723327528403</c:v>
                </c:pt>
                <c:pt idx="10">
                  <c:v>296.74712182739614</c:v>
                </c:pt>
                <c:pt idx="11">
                  <c:v>303.22400778264893</c:v>
                </c:pt>
                <c:pt idx="12">
                  <c:v>309.23825902681222</c:v>
                </c:pt>
                <c:pt idx="13">
                  <c:v>306.39636008726251</c:v>
                </c:pt>
                <c:pt idx="14">
                  <c:v>305.07454662700684</c:v>
                </c:pt>
                <c:pt idx="15">
                  <c:v>306.19808806822414</c:v>
                </c:pt>
                <c:pt idx="16">
                  <c:v>304.14927720482785</c:v>
                </c:pt>
                <c:pt idx="17">
                  <c:v>305.00845595399409</c:v>
                </c:pt>
                <c:pt idx="18">
                  <c:v>305.14063730001959</c:v>
                </c:pt>
                <c:pt idx="19">
                  <c:v>305.60327201110908</c:v>
                </c:pt>
                <c:pt idx="20">
                  <c:v>306.52854143328807</c:v>
                </c:pt>
                <c:pt idx="21">
                  <c:v>310.7583445061062</c:v>
                </c:pt>
                <c:pt idx="22">
                  <c:v>317.56568382642286</c:v>
                </c:pt>
                <c:pt idx="23">
                  <c:v>316.24387036616724</c:v>
                </c:pt>
                <c:pt idx="24">
                  <c:v>321.13458016911318</c:v>
                </c:pt>
                <c:pt idx="25">
                  <c:v>321.9937589182793</c:v>
                </c:pt>
                <c:pt idx="26">
                  <c:v>328.86718891160876</c:v>
                </c:pt>
                <c:pt idx="27">
                  <c:v>326.68619670218698</c:v>
                </c:pt>
                <c:pt idx="28">
                  <c:v>329.1976422766727</c:v>
                </c:pt>
                <c:pt idx="29">
                  <c:v>325.76092728000799</c:v>
                </c:pt>
                <c:pt idx="30">
                  <c:v>325.16611122289294</c:v>
                </c:pt>
                <c:pt idx="31">
                  <c:v>328.33846352750652</c:v>
                </c:pt>
                <c:pt idx="32">
                  <c:v>322.5224843023816</c:v>
                </c:pt>
                <c:pt idx="33">
                  <c:v>321.46503353417705</c:v>
                </c:pt>
                <c:pt idx="34">
                  <c:v>327.87582881641703</c:v>
                </c:pt>
                <c:pt idx="35">
                  <c:v>329.99073035282606</c:v>
                </c:pt>
                <c:pt idx="36">
                  <c:v>326.88446872122529</c:v>
                </c:pt>
                <c:pt idx="37">
                  <c:v>323.24948170552221</c:v>
                </c:pt>
                <c:pt idx="38">
                  <c:v>318.88749728667852</c:v>
                </c:pt>
                <c:pt idx="39">
                  <c:v>311.22097921719569</c:v>
                </c:pt>
                <c:pt idx="40">
                  <c:v>310.7583445061062</c:v>
                </c:pt>
                <c:pt idx="41">
                  <c:v>314.6576942138604</c:v>
                </c:pt>
                <c:pt idx="42">
                  <c:v>316.11168902014163</c:v>
                </c:pt>
                <c:pt idx="43">
                  <c:v>318.42486257558903</c:v>
                </c:pt>
                <c:pt idx="44">
                  <c:v>312.47670200443855</c:v>
                </c:pt>
                <c:pt idx="45">
                  <c:v>315.91341700110331</c:v>
                </c:pt>
                <c:pt idx="46">
                  <c:v>313.93069681071978</c:v>
                </c:pt>
                <c:pt idx="47">
                  <c:v>315.8473263280905</c:v>
                </c:pt>
                <c:pt idx="48">
                  <c:v>322.12594026430492</c:v>
                </c:pt>
                <c:pt idx="49">
                  <c:v>318.88749728667852</c:v>
                </c:pt>
                <c:pt idx="50">
                  <c:v>319.87885738187026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B-4E3B-8944-E86768DCB47E}"/>
            </c:ext>
          </c:extLst>
        </c:ser>
        <c:ser>
          <c:idx val="1"/>
          <c:order val="1"/>
          <c:tx>
            <c:strRef>
              <c:f>'care receipt'!$BO$2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receipt'!$BO$4:$BO$54</c:f>
              <c:numCache>
                <c:formatCode>General</c:formatCode>
                <c:ptCount val="51"/>
                <c:pt idx="0">
                  <c:v>221.1393919007723</c:v>
                </c:pt>
                <c:pt idx="1">
                  <c:v>221.40375459282342</c:v>
                </c:pt>
                <c:pt idx="2">
                  <c:v>236.34024669371243</c:v>
                </c:pt>
                <c:pt idx="3">
                  <c:v>261.45470243857</c:v>
                </c:pt>
                <c:pt idx="4">
                  <c:v>275.33374377125443</c:v>
                </c:pt>
                <c:pt idx="5">
                  <c:v>282.47153645663502</c:v>
                </c:pt>
                <c:pt idx="6">
                  <c:v>291.72423067842465</c:v>
                </c:pt>
                <c:pt idx="7">
                  <c:v>305.40499999207077</c:v>
                </c:pt>
                <c:pt idx="8">
                  <c:v>305.60327201110908</c:v>
                </c:pt>
                <c:pt idx="9">
                  <c:v>301.63783163034213</c:v>
                </c:pt>
                <c:pt idx="10">
                  <c:v>299.06029538284361</c:v>
                </c:pt>
                <c:pt idx="11">
                  <c:v>294.10349490688486</c:v>
                </c:pt>
                <c:pt idx="12">
                  <c:v>293.9713135608593</c:v>
                </c:pt>
                <c:pt idx="13">
                  <c:v>288.9484224118878</c:v>
                </c:pt>
                <c:pt idx="14">
                  <c:v>287.82488097067045</c:v>
                </c:pt>
                <c:pt idx="15">
                  <c:v>282.86808049471171</c:v>
                </c:pt>
                <c:pt idx="16">
                  <c:v>285.04907270413355</c:v>
                </c:pt>
                <c:pt idx="17">
                  <c:v>293.50867884976981</c:v>
                </c:pt>
                <c:pt idx="18">
                  <c:v>296.41666846233227</c:v>
                </c:pt>
                <c:pt idx="19">
                  <c:v>302.49701037950831</c:v>
                </c:pt>
                <c:pt idx="20">
                  <c:v>297.27584721149844</c:v>
                </c:pt>
                <c:pt idx="21">
                  <c:v>295.68967105919165</c:v>
                </c:pt>
                <c:pt idx="22">
                  <c:v>293.90522288784655</c:v>
                </c:pt>
                <c:pt idx="23">
                  <c:v>292.64950010060363</c:v>
                </c:pt>
                <c:pt idx="24">
                  <c:v>295.22703634810216</c:v>
                </c:pt>
                <c:pt idx="25">
                  <c:v>288.08924366272157</c:v>
                </c:pt>
                <c:pt idx="26">
                  <c:v>295.0948550020766</c:v>
                </c:pt>
                <c:pt idx="27">
                  <c:v>289.47714779599005</c:v>
                </c:pt>
                <c:pt idx="28">
                  <c:v>300.05165547803534</c:v>
                </c:pt>
                <c:pt idx="29">
                  <c:v>304.54582124290459</c:v>
                </c:pt>
                <c:pt idx="30">
                  <c:v>311.61752325527237</c:v>
                </c:pt>
                <c:pt idx="31">
                  <c:v>309.63480306488884</c:v>
                </c:pt>
                <c:pt idx="32">
                  <c:v>308.11471758559486</c:v>
                </c:pt>
                <c:pt idx="33">
                  <c:v>310.82443517911901</c:v>
                </c:pt>
                <c:pt idx="34">
                  <c:v>312.47670200443855</c:v>
                </c:pt>
                <c:pt idx="35">
                  <c:v>316.83868642328224</c:v>
                </c:pt>
                <c:pt idx="36">
                  <c:v>321.66330555321542</c:v>
                </c:pt>
                <c:pt idx="37">
                  <c:v>325.76092728000799</c:v>
                </c:pt>
                <c:pt idx="38">
                  <c:v>330.71772775596673</c:v>
                </c:pt>
                <c:pt idx="39">
                  <c:v>331.77517852417122</c:v>
                </c:pt>
                <c:pt idx="40">
                  <c:v>331.24645314006898</c:v>
                </c:pt>
                <c:pt idx="41">
                  <c:v>329.2637329496855</c:v>
                </c:pt>
                <c:pt idx="42">
                  <c:v>336.53370698109165</c:v>
                </c:pt>
                <c:pt idx="43">
                  <c:v>346.51339860602189</c:v>
                </c:pt>
                <c:pt idx="44">
                  <c:v>343.20886495538269</c:v>
                </c:pt>
                <c:pt idx="45">
                  <c:v>340.63132870788417</c:v>
                </c:pt>
                <c:pt idx="46">
                  <c:v>342.81232091730601</c:v>
                </c:pt>
                <c:pt idx="47">
                  <c:v>349.02484418050767</c:v>
                </c:pt>
                <c:pt idx="48">
                  <c:v>354.51037004056866</c:v>
                </c:pt>
                <c:pt idx="49">
                  <c:v>353.8494633104408</c:v>
                </c:pt>
                <c:pt idx="50">
                  <c:v>352.92419388826187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B-4E3B-8944-E86768DCB47E}"/>
            </c:ext>
          </c:extLst>
        </c:ser>
        <c:ser>
          <c:idx val="2"/>
          <c:order val="2"/>
          <c:tx>
            <c:strRef>
              <c:f>'care receipt'!$BP$2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receipt'!$BP$4:$BP$54</c:f>
              <c:numCache>
                <c:formatCode>General</c:formatCode>
                <c:ptCount val="51"/>
                <c:pt idx="0">
                  <c:v>1386.3840477891513</c:v>
                </c:pt>
                <c:pt idx="1">
                  <c:v>1486.445326730505</c:v>
                </c:pt>
                <c:pt idx="2">
                  <c:v>1598.2046547951211</c:v>
                </c:pt>
                <c:pt idx="3">
                  <c:v>1673.6141127027067</c:v>
                </c:pt>
                <c:pt idx="4">
                  <c:v>1782.9941765388628</c:v>
                </c:pt>
                <c:pt idx="5">
                  <c:v>1854.5703754117069</c:v>
                </c:pt>
                <c:pt idx="6">
                  <c:v>1901.0982092127063</c:v>
                </c:pt>
                <c:pt idx="7">
                  <c:v>1924.031672748142</c:v>
                </c:pt>
                <c:pt idx="8">
                  <c:v>1962.1659910765179</c:v>
                </c:pt>
                <c:pt idx="9">
                  <c:v>1982.3236463454168</c:v>
                </c:pt>
                <c:pt idx="10">
                  <c:v>2035.262275428656</c:v>
                </c:pt>
                <c:pt idx="11">
                  <c:v>2089.4566272991383</c:v>
                </c:pt>
                <c:pt idx="12">
                  <c:v>2143.1883444585305</c:v>
                </c:pt>
                <c:pt idx="13">
                  <c:v>2184.4289244185074</c:v>
                </c:pt>
                <c:pt idx="14">
                  <c:v>2241.5973565745649</c:v>
                </c:pt>
                <c:pt idx="15">
                  <c:v>2278.0133174046082</c:v>
                </c:pt>
                <c:pt idx="16">
                  <c:v>2304.7800399747853</c:v>
                </c:pt>
                <c:pt idx="17">
                  <c:v>2335.1817495606656</c:v>
                </c:pt>
                <c:pt idx="18">
                  <c:v>2355.0089514645006</c:v>
                </c:pt>
                <c:pt idx="19">
                  <c:v>2362.9398322260349</c:v>
                </c:pt>
                <c:pt idx="20">
                  <c:v>2360.3622959785357</c:v>
                </c:pt>
                <c:pt idx="21">
                  <c:v>2352.9601406011047</c:v>
                </c:pt>
                <c:pt idx="22">
                  <c:v>2324.2106978405441</c:v>
                </c:pt>
                <c:pt idx="23">
                  <c:v>2296.5187058481879</c:v>
                </c:pt>
                <c:pt idx="24">
                  <c:v>2265.1256361671153</c:v>
                </c:pt>
                <c:pt idx="25">
                  <c:v>2236.706646771619</c:v>
                </c:pt>
                <c:pt idx="26">
                  <c:v>2225.3390510134204</c:v>
                </c:pt>
                <c:pt idx="27">
                  <c:v>2190.7075383547217</c:v>
                </c:pt>
                <c:pt idx="28">
                  <c:v>2150.458318489937</c:v>
                </c:pt>
                <c:pt idx="29">
                  <c:v>2103.9304846889377</c:v>
                </c:pt>
                <c:pt idx="30">
                  <c:v>2077.4281248108118</c:v>
                </c:pt>
                <c:pt idx="31">
                  <c:v>2074.8505885633131</c:v>
                </c:pt>
                <c:pt idx="32">
                  <c:v>2078.3533942329905</c:v>
                </c:pt>
                <c:pt idx="33">
                  <c:v>2096.1978759464423</c:v>
                </c:pt>
                <c:pt idx="34">
                  <c:v>2127.3926736084759</c:v>
                </c:pt>
                <c:pt idx="35">
                  <c:v>2160.900644825957</c:v>
                </c:pt>
                <c:pt idx="36">
                  <c:v>2200.9515926717031</c:v>
                </c:pt>
                <c:pt idx="37">
                  <c:v>2240.2755431143091</c:v>
                </c:pt>
                <c:pt idx="38">
                  <c:v>2258.9792035769265</c:v>
                </c:pt>
                <c:pt idx="39">
                  <c:v>2283.1683898996052</c:v>
                </c:pt>
                <c:pt idx="40">
                  <c:v>2295.0647110419063</c:v>
                </c:pt>
                <c:pt idx="41">
                  <c:v>2324.8716045706715</c:v>
                </c:pt>
                <c:pt idx="42">
                  <c:v>2348.9286095473244</c:v>
                </c:pt>
                <c:pt idx="43">
                  <c:v>2366.4426378957123</c:v>
                </c:pt>
                <c:pt idx="44">
                  <c:v>2405.5022256462671</c:v>
                </c:pt>
                <c:pt idx="45">
                  <c:v>2422.2892565915135</c:v>
                </c:pt>
                <c:pt idx="46">
                  <c:v>2412.3095649665838</c:v>
                </c:pt>
                <c:pt idx="47">
                  <c:v>2425.3294275501021</c:v>
                </c:pt>
                <c:pt idx="48">
                  <c:v>2426.519059664332</c:v>
                </c:pt>
                <c:pt idx="49">
                  <c:v>2412.7061090046604</c:v>
                </c:pt>
                <c:pt idx="50">
                  <c:v>2426.4529689913193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B-4E3B-8944-E86768DCB47E}"/>
            </c:ext>
          </c:extLst>
        </c:ser>
        <c:ser>
          <c:idx val="3"/>
          <c:order val="3"/>
          <c:tx>
            <c:strRef>
              <c:f>'care receipt'!$BQ$2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receipt'!$BQ$4:$BQ$54</c:f>
              <c:numCache>
                <c:formatCode>General</c:formatCode>
                <c:ptCount val="51"/>
                <c:pt idx="0">
                  <c:v>1446.3943788847582</c:v>
                </c:pt>
                <c:pt idx="1">
                  <c:v>1489.0889536510163</c:v>
                </c:pt>
                <c:pt idx="2">
                  <c:v>1534.4271553377855</c:v>
                </c:pt>
                <c:pt idx="3">
                  <c:v>1616.1152271815854</c:v>
                </c:pt>
                <c:pt idx="4">
                  <c:v>1712.4754284342232</c:v>
                </c:pt>
                <c:pt idx="5">
                  <c:v>1802.2265623855828</c:v>
                </c:pt>
                <c:pt idx="6">
                  <c:v>1868.7137794364426</c:v>
                </c:pt>
                <c:pt idx="7">
                  <c:v>1973.5996775077292</c:v>
                </c:pt>
                <c:pt idx="8">
                  <c:v>2070.6207854904951</c:v>
                </c:pt>
                <c:pt idx="9">
                  <c:v>2127.1283109164247</c:v>
                </c:pt>
                <c:pt idx="10">
                  <c:v>2194.8712507545274</c:v>
                </c:pt>
                <c:pt idx="11">
                  <c:v>2246.2897943584721</c:v>
                </c:pt>
                <c:pt idx="12">
                  <c:v>2282.4413924964647</c:v>
                </c:pt>
                <c:pt idx="13">
                  <c:v>2313.0413741013836</c:v>
                </c:pt>
                <c:pt idx="14">
                  <c:v>2339.2793712874582</c:v>
                </c:pt>
                <c:pt idx="15">
                  <c:v>2385.4106610503813</c:v>
                </c:pt>
                <c:pt idx="16">
                  <c:v>2416.2750053473505</c:v>
                </c:pt>
                <c:pt idx="17">
                  <c:v>2460.1592122278385</c:v>
                </c:pt>
                <c:pt idx="18">
                  <c:v>2505.166960549544</c:v>
                </c:pt>
                <c:pt idx="19">
                  <c:v>2569.4731853909821</c:v>
                </c:pt>
                <c:pt idx="20">
                  <c:v>2628.4260657183845</c:v>
                </c:pt>
                <c:pt idx="21">
                  <c:v>2681.562966820662</c:v>
                </c:pt>
                <c:pt idx="22">
                  <c:v>2752.213896271327</c:v>
                </c:pt>
                <c:pt idx="23">
                  <c:v>2801.3853569928378</c:v>
                </c:pt>
                <c:pt idx="24">
                  <c:v>2892.7226670965042</c:v>
                </c:pt>
                <c:pt idx="25">
                  <c:v>2964.2327752963356</c:v>
                </c:pt>
                <c:pt idx="26">
                  <c:v>3042.0214974323812</c:v>
                </c:pt>
                <c:pt idx="27">
                  <c:v>3115.9769605336855</c:v>
                </c:pt>
                <c:pt idx="28">
                  <c:v>3201.0356567011372</c:v>
                </c:pt>
                <c:pt idx="29">
                  <c:v>3266.2671509647544</c:v>
                </c:pt>
                <c:pt idx="30">
                  <c:v>3342.800150313557</c:v>
                </c:pt>
                <c:pt idx="31">
                  <c:v>3397.9197716062181</c:v>
                </c:pt>
                <c:pt idx="32">
                  <c:v>3465.6627114443213</c:v>
                </c:pt>
                <c:pt idx="33">
                  <c:v>3481.1940196023247</c:v>
                </c:pt>
                <c:pt idx="34">
                  <c:v>3509.8773716898727</c:v>
                </c:pt>
                <c:pt idx="35">
                  <c:v>3526.7304933081327</c:v>
                </c:pt>
                <c:pt idx="36">
                  <c:v>3532.3482005142191</c:v>
                </c:pt>
                <c:pt idx="37">
                  <c:v>3514.1071747626911</c:v>
                </c:pt>
                <c:pt idx="38">
                  <c:v>3518.0065244704451</c:v>
                </c:pt>
                <c:pt idx="39">
                  <c:v>3504.1274831377609</c:v>
                </c:pt>
                <c:pt idx="40">
                  <c:v>3512.9175426484608</c:v>
                </c:pt>
                <c:pt idx="41">
                  <c:v>3512.454907937371</c:v>
                </c:pt>
                <c:pt idx="42">
                  <c:v>3532.8108352253089</c:v>
                </c:pt>
                <c:pt idx="43">
                  <c:v>3555.6121174147188</c:v>
                </c:pt>
                <c:pt idx="44">
                  <c:v>3548.2760527103001</c:v>
                </c:pt>
                <c:pt idx="45">
                  <c:v>3582.2466586388705</c:v>
                </c:pt>
                <c:pt idx="46">
                  <c:v>3632.0790260905087</c:v>
                </c:pt>
                <c:pt idx="47">
                  <c:v>3691.6267224750263</c:v>
                </c:pt>
                <c:pt idx="48">
                  <c:v>3745.1601676153805</c:v>
                </c:pt>
                <c:pt idx="49">
                  <c:v>3812.1761100503431</c:v>
                </c:pt>
                <c:pt idx="50">
                  <c:v>3897.499168909846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3B-4E3B-8944-E86768DC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435934144595"/>
          <c:y val="2.7777777777777776E-2"/>
          <c:w val="0.87479897399188733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receipt'!$DN$2</c:f>
              <c:strCache>
                <c:ptCount val="1"/>
                <c:pt idx="0">
                  <c:v>aged 65 to 79 formal care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receipt'!$DN$4:$DN$54</c:f>
              <c:numCache>
                <c:formatCode>General</c:formatCode>
                <c:ptCount val="51"/>
                <c:pt idx="0">
                  <c:v>1.9757258935731967</c:v>
                </c:pt>
                <c:pt idx="1">
                  <c:v>2.0767846870510112</c:v>
                </c:pt>
                <c:pt idx="2">
                  <c:v>2.3082124046399604</c:v>
                </c:pt>
                <c:pt idx="3">
                  <c:v>2.3146860225738441</c:v>
                </c:pt>
                <c:pt idx="4">
                  <c:v>2.5875393133769466</c:v>
                </c:pt>
                <c:pt idx="5">
                  <c:v>2.5470278918083449</c:v>
                </c:pt>
                <c:pt idx="6">
                  <c:v>2.723803066861318</c:v>
                </c:pt>
                <c:pt idx="7">
                  <c:v>2.7754107218032762</c:v>
                </c:pt>
                <c:pt idx="8">
                  <c:v>2.7440977916818556</c:v>
                </c:pt>
                <c:pt idx="9">
                  <c:v>2.7646474554696261</c:v>
                </c:pt>
                <c:pt idx="10">
                  <c:v>3.0356291507869844</c:v>
                </c:pt>
                <c:pt idx="11">
                  <c:v>3.1670903759451297</c:v>
                </c:pt>
                <c:pt idx="12">
                  <c:v>3.4055643386956587</c:v>
                </c:pt>
                <c:pt idx="13">
                  <c:v>3.3569993704156302</c:v>
                </c:pt>
                <c:pt idx="14">
                  <c:v>3.6110319308613477</c:v>
                </c:pt>
                <c:pt idx="15">
                  <c:v>3.6955589374060662</c:v>
                </c:pt>
                <c:pt idx="16">
                  <c:v>3.9209832460908332</c:v>
                </c:pt>
                <c:pt idx="17">
                  <c:v>4.0118339355965906</c:v>
                </c:pt>
                <c:pt idx="18">
                  <c:v>4.2710191167282225</c:v>
                </c:pt>
                <c:pt idx="19">
                  <c:v>4.1579706936246996</c:v>
                </c:pt>
                <c:pt idx="20">
                  <c:v>4.4736921191996482</c:v>
                </c:pt>
                <c:pt idx="21">
                  <c:v>4.3702726859338865</c:v>
                </c:pt>
                <c:pt idx="22">
                  <c:v>4.7146290676329059</c:v>
                </c:pt>
                <c:pt idx="23">
                  <c:v>4.6833350554106969</c:v>
                </c:pt>
                <c:pt idx="24">
                  <c:v>4.8046016805463152</c:v>
                </c:pt>
                <c:pt idx="25">
                  <c:v>4.673229894516993</c:v>
                </c:pt>
                <c:pt idx="26">
                  <c:v>4.6980326090147901</c:v>
                </c:pt>
                <c:pt idx="27">
                  <c:v>4.6808786252771784</c:v>
                </c:pt>
                <c:pt idx="28">
                  <c:v>4.8053246684813047</c:v>
                </c:pt>
                <c:pt idx="29">
                  <c:v>4.6277525154103314</c:v>
                </c:pt>
                <c:pt idx="30">
                  <c:v>4.5895739526606434</c:v>
                </c:pt>
                <c:pt idx="31">
                  <c:v>4.8750492721816832</c:v>
                </c:pt>
                <c:pt idx="32">
                  <c:v>4.8603402076642315</c:v>
                </c:pt>
                <c:pt idx="33">
                  <c:v>4.9476981494075849</c:v>
                </c:pt>
                <c:pt idx="34">
                  <c:v>5.1456658832998503</c:v>
                </c:pt>
                <c:pt idx="35">
                  <c:v>5.3669391676820775</c:v>
                </c:pt>
                <c:pt idx="36">
                  <c:v>5.6280652993100304</c:v>
                </c:pt>
                <c:pt idx="37">
                  <c:v>5.9252537726568688</c:v>
                </c:pt>
                <c:pt idx="38">
                  <c:v>5.9938586725972156</c:v>
                </c:pt>
                <c:pt idx="39">
                  <c:v>6.1542628178604568</c:v>
                </c:pt>
                <c:pt idx="40">
                  <c:v>6.3488221076211042</c:v>
                </c:pt>
                <c:pt idx="41">
                  <c:v>6.4477562617076218</c:v>
                </c:pt>
                <c:pt idx="42">
                  <c:v>6.786166177008675</c:v>
                </c:pt>
                <c:pt idx="43">
                  <c:v>6.6985901639649947</c:v>
                </c:pt>
                <c:pt idx="44">
                  <c:v>7.1788281836364511</c:v>
                </c:pt>
                <c:pt idx="45">
                  <c:v>7.4961349129462098</c:v>
                </c:pt>
                <c:pt idx="46">
                  <c:v>7.4455442095920787</c:v>
                </c:pt>
                <c:pt idx="47">
                  <c:v>7.5666925413100641</c:v>
                </c:pt>
                <c:pt idx="48">
                  <c:v>7.8534427196116727</c:v>
                </c:pt>
                <c:pt idx="49">
                  <c:v>7.9155558331705889</c:v>
                </c:pt>
                <c:pt idx="50">
                  <c:v>8.0550023827510842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3-4E88-B52F-0485641F9A48}"/>
            </c:ext>
          </c:extLst>
        </c:ser>
        <c:ser>
          <c:idx val="1"/>
          <c:order val="1"/>
          <c:tx>
            <c:strRef>
              <c:f>'care receipt'!$DO$2</c:f>
              <c:strCache>
                <c:ptCount val="1"/>
                <c:pt idx="0">
                  <c:v>aged 65 to 79 informal care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receipt'!$DO$4:$DO$54</c:f>
              <c:numCache>
                <c:formatCode>General</c:formatCode>
                <c:ptCount val="51"/>
                <c:pt idx="0">
                  <c:v>12.44358919957039</c:v>
                </c:pt>
                <c:pt idx="1">
                  <c:v>14.026571648830364</c:v>
                </c:pt>
                <c:pt idx="2">
                  <c:v>15.701311074791132</c:v>
                </c:pt>
                <c:pt idx="3">
                  <c:v>16.301785147988088</c:v>
                </c:pt>
                <c:pt idx="4">
                  <c:v>17.484671144002174</c:v>
                </c:pt>
                <c:pt idx="5">
                  <c:v>18.164835871255956</c:v>
                </c:pt>
                <c:pt idx="6">
                  <c:v>18.73662789778195</c:v>
                </c:pt>
                <c:pt idx="7">
                  <c:v>19.155472252376004</c:v>
                </c:pt>
                <c:pt idx="8">
                  <c:v>19.729049210707601</c:v>
                </c:pt>
                <c:pt idx="9">
                  <c:v>19.711422196858827</c:v>
                </c:pt>
                <c:pt idx="10">
                  <c:v>20.462882600635528</c:v>
                </c:pt>
                <c:pt idx="11">
                  <c:v>20.699179465568946</c:v>
                </c:pt>
                <c:pt idx="12">
                  <c:v>22.139549836505765</c:v>
                </c:pt>
                <c:pt idx="13">
                  <c:v>22.962349773829313</c:v>
                </c:pt>
                <c:pt idx="14">
                  <c:v>23.589873539056335</c:v>
                </c:pt>
                <c:pt idx="15">
                  <c:v>24.10758923370793</c:v>
                </c:pt>
                <c:pt idx="16">
                  <c:v>25.231817501867319</c:v>
                </c:pt>
                <c:pt idx="17">
                  <c:v>25.607331524730768</c:v>
                </c:pt>
                <c:pt idx="18">
                  <c:v>26.015315743886838</c:v>
                </c:pt>
                <c:pt idx="19">
                  <c:v>26.271987461903976</c:v>
                </c:pt>
                <c:pt idx="20">
                  <c:v>26.825349660729557</c:v>
                </c:pt>
                <c:pt idx="21">
                  <c:v>27.109472965280286</c:v>
                </c:pt>
                <c:pt idx="22">
                  <c:v>26.866716246857852</c:v>
                </c:pt>
                <c:pt idx="23">
                  <c:v>27.366546806440706</c:v>
                </c:pt>
                <c:pt idx="24">
                  <c:v>26.645410904659386</c:v>
                </c:pt>
                <c:pt idx="25">
                  <c:v>27.302538375868345</c:v>
                </c:pt>
                <c:pt idx="26">
                  <c:v>26.879774037184092</c:v>
                </c:pt>
                <c:pt idx="27">
                  <c:v>27.628770228645781</c:v>
                </c:pt>
                <c:pt idx="28">
                  <c:v>27.19420153474578</c:v>
                </c:pt>
                <c:pt idx="29">
                  <c:v>26.925146084327814</c:v>
                </c:pt>
                <c:pt idx="30">
                  <c:v>27.345985411259463</c:v>
                </c:pt>
                <c:pt idx="31">
                  <c:v>27.641306842048891</c:v>
                </c:pt>
                <c:pt idx="32">
                  <c:v>28.208092135305485</c:v>
                </c:pt>
                <c:pt idx="33">
                  <c:v>28.475143292272847</c:v>
                </c:pt>
                <c:pt idx="34">
                  <c:v>29.806555512689286</c:v>
                </c:pt>
                <c:pt idx="35">
                  <c:v>30.410443442615318</c:v>
                </c:pt>
                <c:pt idx="36">
                  <c:v>31.430902215399769</c:v>
                </c:pt>
                <c:pt idx="37">
                  <c:v>33.140126253224558</c:v>
                </c:pt>
                <c:pt idx="38">
                  <c:v>33.194401521890761</c:v>
                </c:pt>
                <c:pt idx="39">
                  <c:v>34.868465534257084</c:v>
                </c:pt>
                <c:pt idx="40">
                  <c:v>35.391765640684326</c:v>
                </c:pt>
                <c:pt idx="41">
                  <c:v>36.280823404614559</c:v>
                </c:pt>
                <c:pt idx="42">
                  <c:v>38.070615369962418</c:v>
                </c:pt>
                <c:pt idx="43">
                  <c:v>38.773456706381644</c:v>
                </c:pt>
                <c:pt idx="44">
                  <c:v>40.248733419021391</c:v>
                </c:pt>
                <c:pt idx="45">
                  <c:v>40.47020930636166</c:v>
                </c:pt>
                <c:pt idx="46">
                  <c:v>41.092973913333573</c:v>
                </c:pt>
                <c:pt idx="47">
                  <c:v>41.624530517416666</c:v>
                </c:pt>
                <c:pt idx="48">
                  <c:v>42.997732232840505</c:v>
                </c:pt>
                <c:pt idx="49">
                  <c:v>43.708394989570536</c:v>
                </c:pt>
                <c:pt idx="50">
                  <c:v>44.752919255617769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3-4E88-B52F-0485641F9A48}"/>
            </c:ext>
          </c:extLst>
        </c:ser>
        <c:ser>
          <c:idx val="2"/>
          <c:order val="2"/>
          <c:tx>
            <c:strRef>
              <c:f>'care receipt'!$DP$2</c:f>
              <c:strCache>
                <c:ptCount val="1"/>
                <c:pt idx="0">
                  <c:v>aged 80+ formal care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receipt'!$DP$4:$DP$54</c:f>
              <c:numCache>
                <c:formatCode>General</c:formatCode>
                <c:ptCount val="51"/>
                <c:pt idx="0">
                  <c:v>3.2785509407364439</c:v>
                </c:pt>
                <c:pt idx="1">
                  <c:v>3.1178752499623683</c:v>
                </c:pt>
                <c:pt idx="2">
                  <c:v>3.3213991814995776</c:v>
                </c:pt>
                <c:pt idx="3">
                  <c:v>3.276833031236507</c:v>
                </c:pt>
                <c:pt idx="4">
                  <c:v>3.4558826356312671</c:v>
                </c:pt>
                <c:pt idx="5">
                  <c:v>3.5517854166217582</c:v>
                </c:pt>
                <c:pt idx="6">
                  <c:v>3.7290129287250715</c:v>
                </c:pt>
                <c:pt idx="7">
                  <c:v>3.747901007993327</c:v>
                </c:pt>
                <c:pt idx="8">
                  <c:v>3.9665608199389504</c:v>
                </c:pt>
                <c:pt idx="9">
                  <c:v>4.1092206870688095</c:v>
                </c:pt>
                <c:pt idx="10">
                  <c:v>4.2913211458280633</c:v>
                </c:pt>
                <c:pt idx="11">
                  <c:v>4.3917589325385595</c:v>
                </c:pt>
                <c:pt idx="12">
                  <c:v>4.555301378762298</c:v>
                </c:pt>
                <c:pt idx="13">
                  <c:v>4.5313240436058244</c:v>
                </c:pt>
                <c:pt idx="14">
                  <c:v>4.7426140172893776</c:v>
                </c:pt>
                <c:pt idx="15">
                  <c:v>4.7985221826283624</c:v>
                </c:pt>
                <c:pt idx="16">
                  <c:v>5.1096784837730516</c:v>
                </c:pt>
                <c:pt idx="17">
                  <c:v>5.3942154670406675</c:v>
                </c:pt>
                <c:pt idx="18">
                  <c:v>5.6427933914816579</c:v>
                </c:pt>
                <c:pt idx="19">
                  <c:v>5.8262256768732987</c:v>
                </c:pt>
                <c:pt idx="20">
                  <c:v>6.018719321902684</c:v>
                </c:pt>
                <c:pt idx="21">
                  <c:v>6.4860576487292354</c:v>
                </c:pt>
                <c:pt idx="22">
                  <c:v>6.7481503775282947</c:v>
                </c:pt>
                <c:pt idx="23">
                  <c:v>6.9711528409902179</c:v>
                </c:pt>
                <c:pt idx="24">
                  <c:v>7.4857457131081722</c:v>
                </c:pt>
                <c:pt idx="25">
                  <c:v>7.8114231783252572</c:v>
                </c:pt>
                <c:pt idx="26">
                  <c:v>7.933885779564136</c:v>
                </c:pt>
                <c:pt idx="27">
                  <c:v>8.4631180745164976</c:v>
                </c:pt>
                <c:pt idx="28">
                  <c:v>9.1506770917300706</c:v>
                </c:pt>
                <c:pt idx="29">
                  <c:v>9.3460652131866055</c:v>
                </c:pt>
                <c:pt idx="30">
                  <c:v>9.838652388228855</c:v>
                </c:pt>
                <c:pt idx="31">
                  <c:v>10.417848186428829</c:v>
                </c:pt>
                <c:pt idx="32">
                  <c:v>10.675626028411319</c:v>
                </c:pt>
                <c:pt idx="33">
                  <c:v>11.052871752340399</c:v>
                </c:pt>
                <c:pt idx="34">
                  <c:v>11.338038072170649</c:v>
                </c:pt>
                <c:pt idx="35">
                  <c:v>11.642834092344721</c:v>
                </c:pt>
                <c:pt idx="36">
                  <c:v>12.289604455152483</c:v>
                </c:pt>
                <c:pt idx="37">
                  <c:v>12.275276121247721</c:v>
                </c:pt>
                <c:pt idx="38">
                  <c:v>12.550601344286882</c:v>
                </c:pt>
                <c:pt idx="39">
                  <c:v>12.620299938105029</c:v>
                </c:pt>
                <c:pt idx="40">
                  <c:v>12.988862031185583</c:v>
                </c:pt>
                <c:pt idx="41">
                  <c:v>13.218137900331152</c:v>
                </c:pt>
                <c:pt idx="42">
                  <c:v>13.625881113290918</c:v>
                </c:pt>
                <c:pt idx="43">
                  <c:v>13.875260673252301</c:v>
                </c:pt>
                <c:pt idx="44">
                  <c:v>14.251392947943957</c:v>
                </c:pt>
                <c:pt idx="45">
                  <c:v>14.553685619956802</c:v>
                </c:pt>
                <c:pt idx="46">
                  <c:v>14.767760368338898</c:v>
                </c:pt>
                <c:pt idx="47">
                  <c:v>15.42090069202745</c:v>
                </c:pt>
                <c:pt idx="48">
                  <c:v>16.248992194308642</c:v>
                </c:pt>
                <c:pt idx="49">
                  <c:v>16.451024359865041</c:v>
                </c:pt>
                <c:pt idx="50">
                  <c:v>17.741044810504377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3-4E88-B52F-0485641F9A48}"/>
            </c:ext>
          </c:extLst>
        </c:ser>
        <c:ser>
          <c:idx val="3"/>
          <c:order val="3"/>
          <c:tx>
            <c:strRef>
              <c:f>'care receipt'!$DQ$2</c:f>
              <c:strCache>
                <c:ptCount val="1"/>
                <c:pt idx="0">
                  <c:v>aged 80+ informal care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receipt'!$DQ$4:$DQ$54</c:f>
              <c:numCache>
                <c:formatCode>General</c:formatCode>
                <c:ptCount val="51"/>
                <c:pt idx="0">
                  <c:v>9.575443580969992</c:v>
                </c:pt>
                <c:pt idx="1">
                  <c:v>10.719732363685033</c:v>
                </c:pt>
                <c:pt idx="2">
                  <c:v>11.995591494107963</c:v>
                </c:pt>
                <c:pt idx="3">
                  <c:v>12.811348829411298</c:v>
                </c:pt>
                <c:pt idx="4">
                  <c:v>13.79537639985991</c:v>
                </c:pt>
                <c:pt idx="5">
                  <c:v>15.120416803597923</c:v>
                </c:pt>
                <c:pt idx="6">
                  <c:v>15.906267461929543</c:v>
                </c:pt>
                <c:pt idx="7">
                  <c:v>16.897609724869582</c:v>
                </c:pt>
                <c:pt idx="8">
                  <c:v>18.286748098783299</c:v>
                </c:pt>
                <c:pt idx="9">
                  <c:v>18.75154262167295</c:v>
                </c:pt>
                <c:pt idx="10">
                  <c:v>19.912615025659655</c:v>
                </c:pt>
                <c:pt idx="11">
                  <c:v>20.42500137444533</c:v>
                </c:pt>
                <c:pt idx="12">
                  <c:v>21.197065230839417</c:v>
                </c:pt>
                <c:pt idx="13">
                  <c:v>21.518867850423945</c:v>
                </c:pt>
                <c:pt idx="14">
                  <c:v>22.370149756633715</c:v>
                </c:pt>
                <c:pt idx="15">
                  <c:v>22.879944229832624</c:v>
                </c:pt>
                <c:pt idx="16">
                  <c:v>23.323507318190892</c:v>
                </c:pt>
                <c:pt idx="17">
                  <c:v>24.283219702216407</c:v>
                </c:pt>
                <c:pt idx="18">
                  <c:v>25.203936046258516</c:v>
                </c:pt>
                <c:pt idx="19">
                  <c:v>25.99037660993049</c:v>
                </c:pt>
                <c:pt idx="20">
                  <c:v>26.416097505755825</c:v>
                </c:pt>
                <c:pt idx="21">
                  <c:v>27.772838697080729</c:v>
                </c:pt>
                <c:pt idx="22">
                  <c:v>28.848217909444916</c:v>
                </c:pt>
                <c:pt idx="23">
                  <c:v>29.529395417697987</c:v>
                </c:pt>
                <c:pt idx="24">
                  <c:v>31.039955757330659</c:v>
                </c:pt>
                <c:pt idx="25">
                  <c:v>31.893625640268034</c:v>
                </c:pt>
                <c:pt idx="26">
                  <c:v>33.359072689925007</c:v>
                </c:pt>
                <c:pt idx="27">
                  <c:v>34.756168576773149</c:v>
                </c:pt>
                <c:pt idx="28">
                  <c:v>35.599924631539068</c:v>
                </c:pt>
                <c:pt idx="29">
                  <c:v>36.573208532460328</c:v>
                </c:pt>
                <c:pt idx="30">
                  <c:v>38.246819545182575</c:v>
                </c:pt>
                <c:pt idx="31">
                  <c:v>39.015871471811337</c:v>
                </c:pt>
                <c:pt idx="32">
                  <c:v>39.92786070366499</c:v>
                </c:pt>
                <c:pt idx="33">
                  <c:v>40.95448725395299</c:v>
                </c:pt>
                <c:pt idx="34">
                  <c:v>41.619601832730346</c:v>
                </c:pt>
                <c:pt idx="35">
                  <c:v>42.912160690676984</c:v>
                </c:pt>
                <c:pt idx="36">
                  <c:v>43.268208467341964</c:v>
                </c:pt>
                <c:pt idx="37">
                  <c:v>43.568909705279708</c:v>
                </c:pt>
                <c:pt idx="38">
                  <c:v>44.387804197500621</c:v>
                </c:pt>
                <c:pt idx="39">
                  <c:v>44.749129194669081</c:v>
                </c:pt>
                <c:pt idx="40">
                  <c:v>45.798973891065096</c:v>
                </c:pt>
                <c:pt idx="41">
                  <c:v>46.621642763905513</c:v>
                </c:pt>
                <c:pt idx="42">
                  <c:v>46.855060944585105</c:v>
                </c:pt>
                <c:pt idx="43">
                  <c:v>48.27172475796656</c:v>
                </c:pt>
                <c:pt idx="44">
                  <c:v>48.986249043998384</c:v>
                </c:pt>
                <c:pt idx="45">
                  <c:v>49.940770342854528</c:v>
                </c:pt>
                <c:pt idx="46">
                  <c:v>52.088192260086743</c:v>
                </c:pt>
                <c:pt idx="47">
                  <c:v>53.478251562724772</c:v>
                </c:pt>
                <c:pt idx="48">
                  <c:v>55.639375476304181</c:v>
                </c:pt>
                <c:pt idx="49">
                  <c:v>58.285527030233396</c:v>
                </c:pt>
                <c:pt idx="50">
                  <c:v>59.889864494319781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93-4E88-B52F-0485641F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value of social care received annually (£Bn)</a:t>
                </a:r>
              </a:p>
            </c:rich>
          </c:tx>
          <c:layout>
            <c:manualLayout>
              <c:xMode val="edge"/>
              <c:yMode val="edge"/>
              <c:x val="5.7712956335003599E-3"/>
              <c:y val="6.97883486786153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06621331424484"/>
          <c:y val="4.3555113597346137E-2"/>
          <c:w val="0.54208303507516109"/>
          <c:h val="0.3071294814298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receipt'!$DR$2</c:f>
              <c:strCache>
                <c:ptCount val="1"/>
                <c:pt idx="0">
                  <c:v>formal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receipt'!$DR$4:$DR$54</c:f>
              <c:numCache>
                <c:formatCode>General</c:formatCode>
                <c:ptCount val="51"/>
                <c:pt idx="0">
                  <c:v>5.2542768343096409</c:v>
                </c:pt>
                <c:pt idx="1">
                  <c:v>5.1946599370133795</c:v>
                </c:pt>
                <c:pt idx="2">
                  <c:v>5.6296115861395375</c:v>
                </c:pt>
                <c:pt idx="3">
                  <c:v>5.5915190538103516</c:v>
                </c:pt>
                <c:pt idx="4">
                  <c:v>6.0434219490082137</c:v>
                </c:pt>
                <c:pt idx="5">
                  <c:v>6.0988133084301026</c:v>
                </c:pt>
                <c:pt idx="6">
                  <c:v>6.4528159955863895</c:v>
                </c:pt>
                <c:pt idx="7">
                  <c:v>6.5233117297966032</c:v>
                </c:pt>
                <c:pt idx="8">
                  <c:v>6.710658611620806</c:v>
                </c:pt>
                <c:pt idx="9">
                  <c:v>6.873868142538436</c:v>
                </c:pt>
                <c:pt idx="10">
                  <c:v>7.3269502966150473</c:v>
                </c:pt>
                <c:pt idx="11">
                  <c:v>7.5588493084836887</c:v>
                </c:pt>
                <c:pt idx="12">
                  <c:v>7.9608657174579562</c:v>
                </c:pt>
                <c:pt idx="13">
                  <c:v>7.8883234140214551</c:v>
                </c:pt>
                <c:pt idx="14">
                  <c:v>8.3536459481507244</c:v>
                </c:pt>
                <c:pt idx="15">
                  <c:v>8.4940811200344282</c:v>
                </c:pt>
                <c:pt idx="16">
                  <c:v>9.0306617298638852</c:v>
                </c:pt>
                <c:pt idx="17">
                  <c:v>9.4060494026372581</c:v>
                </c:pt>
                <c:pt idx="18">
                  <c:v>9.9138125082098796</c:v>
                </c:pt>
                <c:pt idx="19">
                  <c:v>9.9841963704979975</c:v>
                </c:pt>
                <c:pt idx="20">
                  <c:v>10.492411441102332</c:v>
                </c:pt>
                <c:pt idx="21">
                  <c:v>10.856330334663122</c:v>
                </c:pt>
                <c:pt idx="22">
                  <c:v>11.4627794451612</c:v>
                </c:pt>
                <c:pt idx="23">
                  <c:v>11.654487896400916</c:v>
                </c:pt>
                <c:pt idx="24">
                  <c:v>12.290347393654487</c:v>
                </c:pt>
                <c:pt idx="25">
                  <c:v>12.484653072842249</c:v>
                </c:pt>
                <c:pt idx="26">
                  <c:v>12.631918388578926</c:v>
                </c:pt>
                <c:pt idx="27">
                  <c:v>13.143996699793675</c:v>
                </c:pt>
                <c:pt idx="28">
                  <c:v>13.956001760211375</c:v>
                </c:pt>
                <c:pt idx="29">
                  <c:v>13.973817728596938</c:v>
                </c:pt>
                <c:pt idx="30">
                  <c:v>14.428226340889498</c:v>
                </c:pt>
                <c:pt idx="31">
                  <c:v>15.292897458610511</c:v>
                </c:pt>
                <c:pt idx="32">
                  <c:v>15.53596623607555</c:v>
                </c:pt>
                <c:pt idx="33">
                  <c:v>16.000569901747983</c:v>
                </c:pt>
                <c:pt idx="34">
                  <c:v>16.483703955470499</c:v>
                </c:pt>
                <c:pt idx="35">
                  <c:v>17.009773260026797</c:v>
                </c:pt>
                <c:pt idx="36">
                  <c:v>17.917669754462516</c:v>
                </c:pt>
                <c:pt idx="37">
                  <c:v>18.200529893904591</c:v>
                </c:pt>
                <c:pt idx="38">
                  <c:v>18.544460016884099</c:v>
                </c:pt>
                <c:pt idx="39">
                  <c:v>18.774562755965487</c:v>
                </c:pt>
                <c:pt idx="40">
                  <c:v>19.337684138806686</c:v>
                </c:pt>
                <c:pt idx="41">
                  <c:v>19.665894162038775</c:v>
                </c:pt>
                <c:pt idx="42">
                  <c:v>20.412047290299594</c:v>
                </c:pt>
                <c:pt idx="43">
                  <c:v>20.573850837217297</c:v>
                </c:pt>
                <c:pt idx="44">
                  <c:v>21.43022113158041</c:v>
                </c:pt>
                <c:pt idx="45">
                  <c:v>22.049820532903013</c:v>
                </c:pt>
                <c:pt idx="46">
                  <c:v>22.213304577930977</c:v>
                </c:pt>
                <c:pt idx="47">
                  <c:v>22.987593233337513</c:v>
                </c:pt>
                <c:pt idx="48">
                  <c:v>24.102434913920312</c:v>
                </c:pt>
                <c:pt idx="49">
                  <c:v>24.366580193035631</c:v>
                </c:pt>
                <c:pt idx="50">
                  <c:v>25.796047193255461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C-440A-99F2-60301090FF9B}"/>
            </c:ext>
          </c:extLst>
        </c:ser>
        <c:ser>
          <c:idx val="1"/>
          <c:order val="1"/>
          <c:tx>
            <c:strRef>
              <c:f>'care receipt'!$DS$2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receipt'!$DS$4:$DS$54</c:f>
              <c:numCache>
                <c:formatCode>General</c:formatCode>
                <c:ptCount val="51"/>
                <c:pt idx="0">
                  <c:v>33.142718345224495</c:v>
                </c:pt>
                <c:pt idx="1">
                  <c:v>36.967292254555623</c:v>
                </c:pt>
                <c:pt idx="2">
                  <c:v>42.142180791457648</c:v>
                </c:pt>
                <c:pt idx="3">
                  <c:v>45.101265495396795</c:v>
                </c:pt>
                <c:pt idx="4">
                  <c:v>49.100896590116754</c:v>
                </c:pt>
                <c:pt idx="5">
                  <c:v>51.968366594667238</c:v>
                </c:pt>
                <c:pt idx="6">
                  <c:v>53.89032331781624</c:v>
                </c:pt>
                <c:pt idx="7">
                  <c:v>56.983828271893678</c:v>
                </c:pt>
                <c:pt idx="8">
                  <c:v>59.532144999362792</c:v>
                </c:pt>
                <c:pt idx="9">
                  <c:v>60.247623869747606</c:v>
                </c:pt>
                <c:pt idx="10">
                  <c:v>62.636356796102213</c:v>
                </c:pt>
                <c:pt idx="11">
                  <c:v>63.458277074128802</c:v>
                </c:pt>
                <c:pt idx="12">
                  <c:v>66.598046121002511</c:v>
                </c:pt>
                <c:pt idx="13">
                  <c:v>67.348085608460153</c:v>
                </c:pt>
                <c:pt idx="14">
                  <c:v>69.860242442502908</c:v>
                </c:pt>
                <c:pt idx="15">
                  <c:v>70.988544189498185</c:v>
                </c:pt>
                <c:pt idx="16">
                  <c:v>72.59138386343443</c:v>
                </c:pt>
                <c:pt idx="17">
                  <c:v>74.89684667622447</c:v>
                </c:pt>
                <c:pt idx="18">
                  <c:v>77.265132942109119</c:v>
                </c:pt>
                <c:pt idx="19">
                  <c:v>78.422451047696441</c:v>
                </c:pt>
                <c:pt idx="20">
                  <c:v>79.988903169619036</c:v>
                </c:pt>
                <c:pt idx="21">
                  <c:v>81.726075733403931</c:v>
                </c:pt>
                <c:pt idx="22">
                  <c:v>83.588362654486644</c:v>
                </c:pt>
                <c:pt idx="23">
                  <c:v>85.295168649087856</c:v>
                </c:pt>
                <c:pt idx="24">
                  <c:v>86.948361583986639</c:v>
                </c:pt>
                <c:pt idx="25">
                  <c:v>88.187346714785619</c:v>
                </c:pt>
                <c:pt idx="26">
                  <c:v>91.10412394333477</c:v>
                </c:pt>
                <c:pt idx="27">
                  <c:v>93.240041564805878</c:v>
                </c:pt>
                <c:pt idx="28">
                  <c:v>94.161391766535743</c:v>
                </c:pt>
                <c:pt idx="29">
                  <c:v>96.155585610965971</c:v>
                </c:pt>
                <c:pt idx="30">
                  <c:v>98.93036814156136</c:v>
                </c:pt>
                <c:pt idx="31">
                  <c:v>100.88999400067142</c:v>
                </c:pt>
                <c:pt idx="32">
                  <c:v>103.42290796628535</c:v>
                </c:pt>
                <c:pt idx="33">
                  <c:v>104.05584791468678</c:v>
                </c:pt>
                <c:pt idx="34">
                  <c:v>107.47110468229721</c:v>
                </c:pt>
                <c:pt idx="35">
                  <c:v>110.27396057544627</c:v>
                </c:pt>
                <c:pt idx="36">
                  <c:v>113.36067822609652</c:v>
                </c:pt>
                <c:pt idx="37">
                  <c:v>115.30534668686101</c:v>
                </c:pt>
                <c:pt idx="38">
                  <c:v>116.24393670093644</c:v>
                </c:pt>
                <c:pt idx="39">
                  <c:v>119.33873430088096</c:v>
                </c:pt>
                <c:pt idx="40">
                  <c:v>121.48956806636252</c:v>
                </c:pt>
                <c:pt idx="41">
                  <c:v>124.3497486994934</c:v>
                </c:pt>
                <c:pt idx="42">
                  <c:v>124.62959335049376</c:v>
                </c:pt>
                <c:pt idx="43">
                  <c:v>130.64755959144898</c:v>
                </c:pt>
                <c:pt idx="44">
                  <c:v>133.4965251199136</c:v>
                </c:pt>
                <c:pt idx="45">
                  <c:v>135.62101825224084</c:v>
                </c:pt>
                <c:pt idx="46">
                  <c:v>138.8700305775931</c:v>
                </c:pt>
                <c:pt idx="47">
                  <c:v>141.20866107626972</c:v>
                </c:pt>
                <c:pt idx="48">
                  <c:v>146.43224974072922</c:v>
                </c:pt>
                <c:pt idx="49">
                  <c:v>151.13958774859714</c:v>
                </c:pt>
                <c:pt idx="50">
                  <c:v>155.28603601083853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40A-99F2-60301090F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receipt'!$EL$2</c:f>
              <c:strCache>
                <c:ptCount val="1"/>
                <c:pt idx="0">
                  <c:v>18 to 44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receipt'!$EL$4:$EL$54</c:f>
              <c:numCache>
                <c:formatCode>General</c:formatCode>
                <c:ptCount val="51"/>
                <c:pt idx="0">
                  <c:v>23.391009264703236</c:v>
                </c:pt>
                <c:pt idx="1">
                  <c:v>23.267750159534398</c:v>
                </c:pt>
                <c:pt idx="2">
                  <c:v>23.468203170782168</c:v>
                </c:pt>
                <c:pt idx="3">
                  <c:v>23.756424595790914</c:v>
                </c:pt>
                <c:pt idx="4">
                  <c:v>24.054030896367479</c:v>
                </c:pt>
                <c:pt idx="5">
                  <c:v>23.222015413809554</c:v>
                </c:pt>
                <c:pt idx="6">
                  <c:v>23.261669817617221</c:v>
                </c:pt>
                <c:pt idx="7">
                  <c:v>23.316128532179754</c:v>
                </c:pt>
                <c:pt idx="8">
                  <c:v>23.394908614410994</c:v>
                </c:pt>
                <c:pt idx="9">
                  <c:v>23.477984590388061</c:v>
                </c:pt>
                <c:pt idx="10">
                  <c:v>23.581945219037166</c:v>
                </c:pt>
                <c:pt idx="11">
                  <c:v>23.663765472226991</c:v>
                </c:pt>
                <c:pt idx="12">
                  <c:v>23.715250106503952</c:v>
                </c:pt>
                <c:pt idx="13">
                  <c:v>23.717563280059402</c:v>
                </c:pt>
                <c:pt idx="14">
                  <c:v>23.748361533683354</c:v>
                </c:pt>
                <c:pt idx="15">
                  <c:v>23.752194792718097</c:v>
                </c:pt>
                <c:pt idx="16">
                  <c:v>23.705534777571074</c:v>
                </c:pt>
                <c:pt idx="17">
                  <c:v>23.640369373980469</c:v>
                </c:pt>
                <c:pt idx="18">
                  <c:v>23.612545200642085</c:v>
                </c:pt>
                <c:pt idx="19">
                  <c:v>23.607984944204205</c:v>
                </c:pt>
                <c:pt idx="20">
                  <c:v>23.556896853965323</c:v>
                </c:pt>
                <c:pt idx="21">
                  <c:v>23.524710696208096</c:v>
                </c:pt>
                <c:pt idx="22">
                  <c:v>23.515259729967269</c:v>
                </c:pt>
                <c:pt idx="23">
                  <c:v>23.535483475909182</c:v>
                </c:pt>
                <c:pt idx="24">
                  <c:v>23.638320563117073</c:v>
                </c:pt>
                <c:pt idx="25">
                  <c:v>23.659469578481165</c:v>
                </c:pt>
                <c:pt idx="26">
                  <c:v>23.634751666774381</c:v>
                </c:pt>
                <c:pt idx="27">
                  <c:v>23.646780169262708</c:v>
                </c:pt>
                <c:pt idx="28">
                  <c:v>23.61188429391196</c:v>
                </c:pt>
                <c:pt idx="29">
                  <c:v>23.5841923019196</c:v>
                </c:pt>
                <c:pt idx="30">
                  <c:v>23.532112851585531</c:v>
                </c:pt>
                <c:pt idx="31">
                  <c:v>23.532178942258543</c:v>
                </c:pt>
                <c:pt idx="32">
                  <c:v>23.480958670673633</c:v>
                </c:pt>
                <c:pt idx="33">
                  <c:v>23.396296518544261</c:v>
                </c:pt>
                <c:pt idx="34">
                  <c:v>23.342961345422946</c:v>
                </c:pt>
                <c:pt idx="35">
                  <c:v>23.315930260160719</c:v>
                </c:pt>
                <c:pt idx="36">
                  <c:v>23.29081580441586</c:v>
                </c:pt>
                <c:pt idx="37">
                  <c:v>23.276011493660995</c:v>
                </c:pt>
                <c:pt idx="38">
                  <c:v>23.2594888254078</c:v>
                </c:pt>
                <c:pt idx="39">
                  <c:v>23.234110006970891</c:v>
                </c:pt>
                <c:pt idx="40">
                  <c:v>23.243230519846655</c:v>
                </c:pt>
                <c:pt idx="41">
                  <c:v>23.226311307555381</c:v>
                </c:pt>
                <c:pt idx="42">
                  <c:v>23.266097892709077</c:v>
                </c:pt>
                <c:pt idx="43">
                  <c:v>23.252549304741457</c:v>
                </c:pt>
                <c:pt idx="44">
                  <c:v>23.279580390003684</c:v>
                </c:pt>
                <c:pt idx="45">
                  <c:v>23.284801553171693</c:v>
                </c:pt>
                <c:pt idx="46">
                  <c:v>23.32247323678898</c:v>
                </c:pt>
                <c:pt idx="47">
                  <c:v>23.362392003288701</c:v>
                </c:pt>
                <c:pt idx="48">
                  <c:v>23.41909780073367</c:v>
                </c:pt>
                <c:pt idx="49">
                  <c:v>23.445666251284809</c:v>
                </c:pt>
                <c:pt idx="50">
                  <c:v>23.446128885995897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7-40F2-93B3-A7DBB93B2E98}"/>
            </c:ext>
          </c:extLst>
        </c:ser>
        <c:ser>
          <c:idx val="1"/>
          <c:order val="1"/>
          <c:tx>
            <c:strRef>
              <c:f>'care receipt'!$EM$2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receipt'!$EM$4:$EM$54</c:f>
              <c:numCache>
                <c:formatCode>General</c:formatCode>
                <c:ptCount val="51"/>
                <c:pt idx="0">
                  <c:v>17.327850922510518</c:v>
                </c:pt>
                <c:pt idx="1">
                  <c:v>17.337037526059291</c:v>
                </c:pt>
                <c:pt idx="2">
                  <c:v>17.361424984401008</c:v>
                </c:pt>
                <c:pt idx="3">
                  <c:v>17.328313557221605</c:v>
                </c:pt>
                <c:pt idx="4">
                  <c:v>17.506229648972017</c:v>
                </c:pt>
                <c:pt idx="5">
                  <c:v>17.336178347310124</c:v>
                </c:pt>
                <c:pt idx="6">
                  <c:v>17.342853505284417</c:v>
                </c:pt>
                <c:pt idx="7">
                  <c:v>17.326198655685193</c:v>
                </c:pt>
                <c:pt idx="8">
                  <c:v>17.296325671483416</c:v>
                </c:pt>
                <c:pt idx="9">
                  <c:v>17.237306700483003</c:v>
                </c:pt>
                <c:pt idx="10">
                  <c:v>17.20254300647828</c:v>
                </c:pt>
                <c:pt idx="11">
                  <c:v>17.17174475285432</c:v>
                </c:pt>
                <c:pt idx="12">
                  <c:v>17.138236781636841</c:v>
                </c:pt>
                <c:pt idx="13">
                  <c:v>17.141739587306517</c:v>
                </c:pt>
                <c:pt idx="14">
                  <c:v>17.133081709141845</c:v>
                </c:pt>
                <c:pt idx="15">
                  <c:v>17.16454086949593</c:v>
                </c:pt>
                <c:pt idx="16">
                  <c:v>17.197718387348345</c:v>
                </c:pt>
                <c:pt idx="17">
                  <c:v>17.231226358565827</c:v>
                </c:pt>
                <c:pt idx="18">
                  <c:v>17.281323088709513</c:v>
                </c:pt>
                <c:pt idx="19">
                  <c:v>17.364729518051647</c:v>
                </c:pt>
                <c:pt idx="20">
                  <c:v>17.437627530384749</c:v>
                </c:pt>
                <c:pt idx="21">
                  <c:v>17.531410195389885</c:v>
                </c:pt>
                <c:pt idx="22">
                  <c:v>17.637551816248418</c:v>
                </c:pt>
                <c:pt idx="23">
                  <c:v>17.711771642041771</c:v>
                </c:pt>
                <c:pt idx="24">
                  <c:v>17.887110197544686</c:v>
                </c:pt>
                <c:pt idx="25">
                  <c:v>17.968864360061499</c:v>
                </c:pt>
                <c:pt idx="26">
                  <c:v>18.046190447486456</c:v>
                </c:pt>
                <c:pt idx="27">
                  <c:v>18.138056482974225</c:v>
                </c:pt>
                <c:pt idx="28">
                  <c:v>18.22133073097033</c:v>
                </c:pt>
                <c:pt idx="29">
                  <c:v>18.318946655010212</c:v>
                </c:pt>
                <c:pt idx="30">
                  <c:v>18.382393701102483</c:v>
                </c:pt>
                <c:pt idx="31">
                  <c:v>18.441544853448924</c:v>
                </c:pt>
                <c:pt idx="32">
                  <c:v>18.494351301186136</c:v>
                </c:pt>
                <c:pt idx="33">
                  <c:v>18.548876106421684</c:v>
                </c:pt>
                <c:pt idx="34">
                  <c:v>18.60009637800659</c:v>
                </c:pt>
                <c:pt idx="35">
                  <c:v>18.636512338836631</c:v>
                </c:pt>
                <c:pt idx="36">
                  <c:v>18.683040172637632</c:v>
                </c:pt>
                <c:pt idx="37">
                  <c:v>18.725272112692803</c:v>
                </c:pt>
                <c:pt idx="38">
                  <c:v>18.770808586398608</c:v>
                </c:pt>
                <c:pt idx="39">
                  <c:v>18.789908790899304</c:v>
                </c:pt>
                <c:pt idx="40">
                  <c:v>18.821301860580373</c:v>
                </c:pt>
                <c:pt idx="41">
                  <c:v>18.869746323898745</c:v>
                </c:pt>
                <c:pt idx="42">
                  <c:v>18.883096639847327</c:v>
                </c:pt>
                <c:pt idx="43">
                  <c:v>18.894464235605525</c:v>
                </c:pt>
                <c:pt idx="44">
                  <c:v>18.886070720132903</c:v>
                </c:pt>
                <c:pt idx="45">
                  <c:v>18.885674176094827</c:v>
                </c:pt>
                <c:pt idx="46">
                  <c:v>18.86987850524477</c:v>
                </c:pt>
                <c:pt idx="47">
                  <c:v>18.861484989772148</c:v>
                </c:pt>
                <c:pt idx="48">
                  <c:v>18.814957155971147</c:v>
                </c:pt>
                <c:pt idx="49">
                  <c:v>18.799690210505194</c:v>
                </c:pt>
                <c:pt idx="50">
                  <c:v>18.782506635521869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7-40F2-93B3-A7DBB93B2E98}"/>
            </c:ext>
          </c:extLst>
        </c:ser>
        <c:ser>
          <c:idx val="2"/>
          <c:order val="2"/>
          <c:tx>
            <c:strRef>
              <c:f>'care receipt'!$EN$2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receipt'!$EN$4:$EN$54</c:f>
              <c:numCache>
                <c:formatCode>General</c:formatCode>
                <c:ptCount val="51"/>
                <c:pt idx="0">
                  <c:v>9.1720636007140417</c:v>
                </c:pt>
                <c:pt idx="1">
                  <c:v>9.3099948352917199</c:v>
                </c:pt>
                <c:pt idx="2">
                  <c:v>9.4485208859265128</c:v>
                </c:pt>
                <c:pt idx="3">
                  <c:v>9.561602027451384</c:v>
                </c:pt>
                <c:pt idx="4">
                  <c:v>9.8186286547980988</c:v>
                </c:pt>
                <c:pt idx="5">
                  <c:v>9.9652177675404516</c:v>
                </c:pt>
                <c:pt idx="6">
                  <c:v>10.133154167665932</c:v>
                </c:pt>
                <c:pt idx="7">
                  <c:v>10.179417638774881</c:v>
                </c:pt>
                <c:pt idx="8">
                  <c:v>10.295340679239303</c:v>
                </c:pt>
                <c:pt idx="9">
                  <c:v>10.467903426475679</c:v>
                </c:pt>
                <c:pt idx="10">
                  <c:v>10.673643691564472</c:v>
                </c:pt>
                <c:pt idx="11">
                  <c:v>10.871056531853656</c:v>
                </c:pt>
                <c:pt idx="12">
                  <c:v>11.082017960110459</c:v>
                </c:pt>
                <c:pt idx="13">
                  <c:v>11.254514616673823</c:v>
                </c:pt>
                <c:pt idx="14">
                  <c:v>11.431968073713145</c:v>
                </c:pt>
                <c:pt idx="15">
                  <c:v>11.580738178664921</c:v>
                </c:pt>
                <c:pt idx="16">
                  <c:v>11.740016700625729</c:v>
                </c:pt>
                <c:pt idx="17">
                  <c:v>11.84833931369368</c:v>
                </c:pt>
                <c:pt idx="18">
                  <c:v>11.896056779608909</c:v>
                </c:pt>
                <c:pt idx="19">
                  <c:v>11.892818336631283</c:v>
                </c:pt>
                <c:pt idx="20">
                  <c:v>11.877551391165332</c:v>
                </c:pt>
                <c:pt idx="21">
                  <c:v>11.81701233468562</c:v>
                </c:pt>
                <c:pt idx="22">
                  <c:v>11.714373519496769</c:v>
                </c:pt>
                <c:pt idx="23">
                  <c:v>11.620789126510669</c:v>
                </c:pt>
                <c:pt idx="24">
                  <c:v>11.580936450683959</c:v>
                </c:pt>
                <c:pt idx="25">
                  <c:v>11.56930449223371</c:v>
                </c:pt>
                <c:pt idx="26">
                  <c:v>11.558333440513589</c:v>
                </c:pt>
                <c:pt idx="27">
                  <c:v>11.538704510628792</c:v>
                </c:pt>
                <c:pt idx="28">
                  <c:v>11.536457427746356</c:v>
                </c:pt>
                <c:pt idx="29">
                  <c:v>11.543066495047634</c:v>
                </c:pt>
                <c:pt idx="30">
                  <c:v>11.584174893661586</c:v>
                </c:pt>
                <c:pt idx="31">
                  <c:v>11.640285875049438</c:v>
                </c:pt>
                <c:pt idx="32">
                  <c:v>11.724948027178815</c:v>
                </c:pt>
                <c:pt idx="33">
                  <c:v>11.864795891273864</c:v>
                </c:pt>
                <c:pt idx="34">
                  <c:v>12.030683480535949</c:v>
                </c:pt>
                <c:pt idx="35">
                  <c:v>12.214944276895588</c:v>
                </c:pt>
                <c:pt idx="36">
                  <c:v>12.418107005736884</c:v>
                </c:pt>
                <c:pt idx="37">
                  <c:v>12.639048125618618</c:v>
                </c:pt>
                <c:pt idx="38">
                  <c:v>12.818946937559414</c:v>
                </c:pt>
                <c:pt idx="39">
                  <c:v>12.965998685012854</c:v>
                </c:pt>
                <c:pt idx="40">
                  <c:v>13.067447868087479</c:v>
                </c:pt>
                <c:pt idx="41">
                  <c:v>13.159908719632361</c:v>
                </c:pt>
                <c:pt idx="42">
                  <c:v>13.268033060681274</c:v>
                </c:pt>
                <c:pt idx="43">
                  <c:v>13.368623065006728</c:v>
                </c:pt>
                <c:pt idx="44">
                  <c:v>13.449716320793414</c:v>
                </c:pt>
                <c:pt idx="45">
                  <c:v>13.503778491317872</c:v>
                </c:pt>
                <c:pt idx="46">
                  <c:v>13.554998762902777</c:v>
                </c:pt>
                <c:pt idx="47">
                  <c:v>13.5861274698918</c:v>
                </c:pt>
                <c:pt idx="48">
                  <c:v>13.601724868722815</c:v>
                </c:pt>
                <c:pt idx="49">
                  <c:v>13.639594824359142</c:v>
                </c:pt>
                <c:pt idx="50">
                  <c:v>13.654068681748941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7-40F2-93B3-A7DBB93B2E98}"/>
            </c:ext>
          </c:extLst>
        </c:ser>
        <c:ser>
          <c:idx val="3"/>
          <c:order val="3"/>
          <c:tx>
            <c:strRef>
              <c:f>'care receipt'!$EO$2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receipt'!$EO$4:$EO$54</c:f>
              <c:numCache>
                <c:formatCode>General</c:formatCode>
                <c:ptCount val="51"/>
                <c:pt idx="0">
                  <c:v>3.7004828726587395</c:v>
                </c:pt>
                <c:pt idx="1">
                  <c:v>3.7066953959219409</c:v>
                </c:pt>
                <c:pt idx="2">
                  <c:v>3.7567260353926177</c:v>
                </c:pt>
                <c:pt idx="3">
                  <c:v>3.8476007107851946</c:v>
                </c:pt>
                <c:pt idx="4">
                  <c:v>4.0435595562680966</c:v>
                </c:pt>
                <c:pt idx="5">
                  <c:v>4.1791115266173149</c:v>
                </c:pt>
                <c:pt idx="6">
                  <c:v>4.2894829505486625</c:v>
                </c:pt>
                <c:pt idx="7">
                  <c:v>4.5361333422323691</c:v>
                </c:pt>
                <c:pt idx="8">
                  <c:v>4.7191384158047649</c:v>
                </c:pt>
                <c:pt idx="9">
                  <c:v>4.8578627384585973</c:v>
                </c:pt>
                <c:pt idx="10">
                  <c:v>4.9910354445793557</c:v>
                </c:pt>
                <c:pt idx="11">
                  <c:v>5.091030632847696</c:v>
                </c:pt>
                <c:pt idx="12">
                  <c:v>5.1688854456567555</c:v>
                </c:pt>
                <c:pt idx="13">
                  <c:v>5.2406599165486369</c:v>
                </c:pt>
                <c:pt idx="14">
                  <c:v>5.3039086906218706</c:v>
                </c:pt>
                <c:pt idx="15">
                  <c:v>5.3840766769863766</c:v>
                </c:pt>
                <c:pt idx="16">
                  <c:v>5.477661069972477</c:v>
                </c:pt>
                <c:pt idx="17">
                  <c:v>5.5680731106539652</c:v>
                </c:pt>
                <c:pt idx="18">
                  <c:v>5.6608644155639123</c:v>
                </c:pt>
                <c:pt idx="19">
                  <c:v>5.7980025620654372</c:v>
                </c:pt>
                <c:pt idx="20">
                  <c:v>5.9527208275883625</c:v>
                </c:pt>
                <c:pt idx="21">
                  <c:v>6.1141142510855788</c:v>
                </c:pt>
                <c:pt idx="22">
                  <c:v>6.2915016174518881</c:v>
                </c:pt>
                <c:pt idx="23">
                  <c:v>6.4464181549938528</c:v>
                </c:pt>
                <c:pt idx="24">
                  <c:v>6.6265813296266991</c:v>
                </c:pt>
                <c:pt idx="25">
                  <c:v>6.8060175068564055</c:v>
                </c:pt>
                <c:pt idx="26">
                  <c:v>6.9650316661251619</c:v>
                </c:pt>
                <c:pt idx="27">
                  <c:v>7.1240458253939174</c:v>
                </c:pt>
                <c:pt idx="28">
                  <c:v>7.2686522179458866</c:v>
                </c:pt>
                <c:pt idx="29">
                  <c:v>7.4127298851137544</c:v>
                </c:pt>
                <c:pt idx="30">
                  <c:v>7.532684456631956</c:v>
                </c:pt>
                <c:pt idx="31">
                  <c:v>7.6682364269811734</c:v>
                </c:pt>
                <c:pt idx="32">
                  <c:v>7.766909801789259</c:v>
                </c:pt>
                <c:pt idx="33">
                  <c:v>7.8300263945164659</c:v>
                </c:pt>
                <c:pt idx="34">
                  <c:v>7.8641952724640749</c:v>
                </c:pt>
                <c:pt idx="35">
                  <c:v>7.8828989329266932</c:v>
                </c:pt>
                <c:pt idx="36">
                  <c:v>7.8798587619681051</c:v>
                </c:pt>
                <c:pt idx="37">
                  <c:v>7.8655170859243313</c:v>
                </c:pt>
                <c:pt idx="38">
                  <c:v>7.8686894382289445</c:v>
                </c:pt>
                <c:pt idx="39">
                  <c:v>7.9113179223221897</c:v>
                </c:pt>
                <c:pt idx="40">
                  <c:v>7.989899732534389</c:v>
                </c:pt>
                <c:pt idx="41">
                  <c:v>8.0523554185314694</c:v>
                </c:pt>
                <c:pt idx="42">
                  <c:v>8.1187765449093163</c:v>
                </c:pt>
                <c:pt idx="43">
                  <c:v>8.1892952930139558</c:v>
                </c:pt>
                <c:pt idx="44">
                  <c:v>8.2612680359248767</c:v>
                </c:pt>
                <c:pt idx="45">
                  <c:v>8.375406628217954</c:v>
                </c:pt>
                <c:pt idx="46">
                  <c:v>8.4845223293620577</c:v>
                </c:pt>
                <c:pt idx="47">
                  <c:v>8.615778405965445</c:v>
                </c:pt>
                <c:pt idx="48">
                  <c:v>8.7619048839967082</c:v>
                </c:pt>
                <c:pt idx="49">
                  <c:v>8.9341371778680223</c:v>
                </c:pt>
                <c:pt idx="50">
                  <c:v>9.1104010027931146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7-40F2-93B3-A7DBB93B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population size ('000,000)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92825896762904"/>
          <c:y val="5.0925925925925923E-2"/>
          <c:w val="0.82551618547681538"/>
          <c:h val="0.72475284339457557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provision'!$G$2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provision'!$G$4:$G$54</c:f>
              <c:numCache>
                <c:formatCode>General</c:formatCode>
                <c:ptCount val="51"/>
                <c:pt idx="0">
                  <c:v>2239.4163643651432</c:v>
                </c:pt>
                <c:pt idx="1">
                  <c:v>2264.7951828020518</c:v>
                </c:pt>
                <c:pt idx="2">
                  <c:v>2337.4949231161131</c:v>
                </c:pt>
                <c:pt idx="3">
                  <c:v>2378.2067776919876</c:v>
                </c:pt>
                <c:pt idx="4">
                  <c:v>2437.8866554225306</c:v>
                </c:pt>
                <c:pt idx="5">
                  <c:v>2368.2931767400701</c:v>
                </c:pt>
                <c:pt idx="6">
                  <c:v>2386.0715677805088</c:v>
                </c:pt>
                <c:pt idx="7">
                  <c:v>2415.6801892902358</c:v>
                </c:pt>
                <c:pt idx="8">
                  <c:v>2460.0931215548258</c:v>
                </c:pt>
                <c:pt idx="9">
                  <c:v>2472.3859867352035</c:v>
                </c:pt>
                <c:pt idx="10">
                  <c:v>2467.4291862592445</c:v>
                </c:pt>
                <c:pt idx="11">
                  <c:v>2472.4520774082166</c:v>
                </c:pt>
                <c:pt idx="12">
                  <c:v>2470.9319919289223</c:v>
                </c:pt>
                <c:pt idx="13">
                  <c:v>2459.101761459634</c:v>
                </c:pt>
                <c:pt idx="14">
                  <c:v>2484.6788519155812</c:v>
                </c:pt>
                <c:pt idx="15">
                  <c:v>2451.1047900250874</c:v>
                </c:pt>
                <c:pt idx="16">
                  <c:v>2453.0214195424578</c:v>
                </c:pt>
                <c:pt idx="17">
                  <c:v>2434.3177590798405</c:v>
                </c:pt>
                <c:pt idx="18">
                  <c:v>2452.5587848313685</c:v>
                </c:pt>
                <c:pt idx="19">
                  <c:v>2448.1968004125251</c:v>
                </c:pt>
                <c:pt idx="20">
                  <c:v>2444.76008541586</c:v>
                </c:pt>
                <c:pt idx="21">
                  <c:v>2447.2054403173333</c:v>
                </c:pt>
                <c:pt idx="22">
                  <c:v>2456.2598625200844</c:v>
                </c:pt>
                <c:pt idx="23">
                  <c:v>2455.5989557899566</c:v>
                </c:pt>
                <c:pt idx="24">
                  <c:v>2488.9086549883991</c:v>
                </c:pt>
                <c:pt idx="25">
                  <c:v>2486.0667560488496</c:v>
                </c:pt>
                <c:pt idx="26">
                  <c:v>2493.9976368103839</c:v>
                </c:pt>
                <c:pt idx="27">
                  <c:v>2478.0036939412898</c:v>
                </c:pt>
                <c:pt idx="28">
                  <c:v>2462.8689298213626</c:v>
                </c:pt>
                <c:pt idx="29">
                  <c:v>2457.9782200184168</c:v>
                </c:pt>
                <c:pt idx="30">
                  <c:v>2447.3376216633587</c:v>
                </c:pt>
                <c:pt idx="31">
                  <c:v>2446.2140802221415</c:v>
                </c:pt>
                <c:pt idx="32">
                  <c:v>2440.4641916700293</c:v>
                </c:pt>
                <c:pt idx="33">
                  <c:v>2427.3782384134984</c:v>
                </c:pt>
                <c:pt idx="34">
                  <c:v>2402.7264173797298</c:v>
                </c:pt>
                <c:pt idx="35">
                  <c:v>2407.2866738176122</c:v>
                </c:pt>
                <c:pt idx="36">
                  <c:v>2398.0339795958221</c:v>
                </c:pt>
                <c:pt idx="37">
                  <c:v>2397.6374355577459</c:v>
                </c:pt>
                <c:pt idx="38">
                  <c:v>2410.6572981412637</c:v>
                </c:pt>
                <c:pt idx="39">
                  <c:v>2380.2555885553838</c:v>
                </c:pt>
                <c:pt idx="40">
                  <c:v>2365.253005781482</c:v>
                </c:pt>
                <c:pt idx="41">
                  <c:v>2358.6439384802038</c:v>
                </c:pt>
                <c:pt idx="42">
                  <c:v>2380.6521325934605</c:v>
                </c:pt>
                <c:pt idx="43">
                  <c:v>2388.9134667200588</c:v>
                </c:pt>
                <c:pt idx="44">
                  <c:v>2382.7009434568572</c:v>
                </c:pt>
                <c:pt idx="45">
                  <c:v>2375.7614227905146</c:v>
                </c:pt>
                <c:pt idx="46">
                  <c:v>2374.7700626953228</c:v>
                </c:pt>
                <c:pt idx="47">
                  <c:v>2387.5916532598026</c:v>
                </c:pt>
                <c:pt idx="48">
                  <c:v>2382.3704900917928</c:v>
                </c:pt>
                <c:pt idx="49">
                  <c:v>2379.3303191332047</c:v>
                </c:pt>
                <c:pt idx="50">
                  <c:v>2391.0283682564673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9-4A15-8D4D-FD3C34648B1F}"/>
            </c:ext>
          </c:extLst>
        </c:ser>
        <c:ser>
          <c:idx val="1"/>
          <c:order val="1"/>
          <c:tx>
            <c:strRef>
              <c:f>'care provision'!$H$2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provision'!$H$4:$H$54</c:f>
              <c:numCache>
                <c:formatCode>General</c:formatCode>
                <c:ptCount val="51"/>
                <c:pt idx="0">
                  <c:v>3378.5552044134729</c:v>
                </c:pt>
                <c:pt idx="1">
                  <c:v>3352.7137512654745</c:v>
                </c:pt>
                <c:pt idx="2">
                  <c:v>3374.0610386486037</c:v>
                </c:pt>
                <c:pt idx="3">
                  <c:v>3384.0407302735334</c:v>
                </c:pt>
                <c:pt idx="4">
                  <c:v>3436.1201806076065</c:v>
                </c:pt>
                <c:pt idx="5">
                  <c:v>3413.9137144753117</c:v>
                </c:pt>
                <c:pt idx="6">
                  <c:v>3407.8994632311487</c:v>
                </c:pt>
                <c:pt idx="7">
                  <c:v>3424.9508568684464</c:v>
                </c:pt>
                <c:pt idx="8">
                  <c:v>3404.5288389074967</c:v>
                </c:pt>
                <c:pt idx="9">
                  <c:v>3376.7707562421278</c:v>
                </c:pt>
                <c:pt idx="10">
                  <c:v>3373.4662225914885</c:v>
                </c:pt>
                <c:pt idx="11">
                  <c:v>3388.9314400764797</c:v>
                </c:pt>
                <c:pt idx="12">
                  <c:v>3387.9400799812879</c:v>
                </c:pt>
                <c:pt idx="13">
                  <c:v>3381.7936473910991</c:v>
                </c:pt>
                <c:pt idx="14">
                  <c:v>3371.4174117280918</c:v>
                </c:pt>
                <c:pt idx="15">
                  <c:v>3379.4143831626393</c:v>
                </c:pt>
                <c:pt idx="16">
                  <c:v>3395.8709607428218</c:v>
                </c:pt>
                <c:pt idx="17">
                  <c:v>3388.1383520003264</c:v>
                </c:pt>
                <c:pt idx="18">
                  <c:v>3401.3564866028828</c:v>
                </c:pt>
                <c:pt idx="19">
                  <c:v>3432.6834656109422</c:v>
                </c:pt>
                <c:pt idx="20">
                  <c:v>3447.0912323277289</c:v>
                </c:pt>
                <c:pt idx="21">
                  <c:v>3448.4791364609973</c:v>
                </c:pt>
                <c:pt idx="22">
                  <c:v>3457.0048332796464</c:v>
                </c:pt>
                <c:pt idx="23">
                  <c:v>3483.7715558498235</c:v>
                </c:pt>
                <c:pt idx="24">
                  <c:v>3512.2566359183334</c:v>
                </c:pt>
                <c:pt idx="25">
                  <c:v>3521.9058741781996</c:v>
                </c:pt>
                <c:pt idx="26">
                  <c:v>3550.9857703038242</c:v>
                </c:pt>
                <c:pt idx="27">
                  <c:v>3576.7611327788095</c:v>
                </c:pt>
                <c:pt idx="28">
                  <c:v>3626.7256815764731</c:v>
                </c:pt>
                <c:pt idx="29">
                  <c:v>3628.1796763827547</c:v>
                </c:pt>
                <c:pt idx="30">
                  <c:v>3640.3403602171065</c:v>
                </c:pt>
                <c:pt idx="31">
                  <c:v>3645.6937047311421</c:v>
                </c:pt>
                <c:pt idx="32">
                  <c:v>3649.9235078039601</c:v>
                </c:pt>
                <c:pt idx="33">
                  <c:v>3686.3394686340039</c:v>
                </c:pt>
                <c:pt idx="34">
                  <c:v>3693.5433519923972</c:v>
                </c:pt>
                <c:pt idx="35">
                  <c:v>3679.7304013327253</c:v>
                </c:pt>
                <c:pt idx="36">
                  <c:v>3694.9312561256656</c:v>
                </c:pt>
                <c:pt idx="37">
                  <c:v>3720.2439838895616</c:v>
                </c:pt>
                <c:pt idx="38">
                  <c:v>3727.3817765749423</c:v>
                </c:pt>
                <c:pt idx="39">
                  <c:v>3737.1631961808339</c:v>
                </c:pt>
                <c:pt idx="40">
                  <c:v>3756.329491354541</c:v>
                </c:pt>
                <c:pt idx="41">
                  <c:v>3773.2487036458137</c:v>
                </c:pt>
                <c:pt idx="42">
                  <c:v>3788.3173770927278</c:v>
                </c:pt>
                <c:pt idx="43">
                  <c:v>3788.6478304577922</c:v>
                </c:pt>
                <c:pt idx="44">
                  <c:v>3793.8029029527888</c:v>
                </c:pt>
                <c:pt idx="45">
                  <c:v>3814.224920913739</c:v>
                </c:pt>
                <c:pt idx="46">
                  <c:v>3821.1644415800815</c:v>
                </c:pt>
                <c:pt idx="47">
                  <c:v>3821.7592576371962</c:v>
                </c:pt>
                <c:pt idx="48">
                  <c:v>3831.4745865700752</c:v>
                </c:pt>
                <c:pt idx="49">
                  <c:v>3819.8426281198258</c:v>
                </c:pt>
                <c:pt idx="50">
                  <c:v>3799.9493355429777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9-4A15-8D4D-FD3C34648B1F}"/>
            </c:ext>
          </c:extLst>
        </c:ser>
        <c:ser>
          <c:idx val="2"/>
          <c:order val="2"/>
          <c:tx>
            <c:strRef>
              <c:f>'care provision'!$I$2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provision'!$I$4:$I$54</c:f>
              <c:numCache>
                <c:formatCode>General</c:formatCode>
                <c:ptCount val="51"/>
                <c:pt idx="0">
                  <c:v>1777.9051947168784</c:v>
                </c:pt>
                <c:pt idx="1">
                  <c:v>1858.6019064654865</c:v>
                </c:pt>
                <c:pt idx="2">
                  <c:v>1933.4826389889702</c:v>
                </c:pt>
                <c:pt idx="3">
                  <c:v>2009.4208222806576</c:v>
                </c:pt>
                <c:pt idx="4">
                  <c:v>2088.0687231658699</c:v>
                </c:pt>
                <c:pt idx="5">
                  <c:v>2167.6418934732606</c:v>
                </c:pt>
                <c:pt idx="6">
                  <c:v>2220.0517971723975</c:v>
                </c:pt>
                <c:pt idx="7">
                  <c:v>2248.8673306059713</c:v>
                </c:pt>
                <c:pt idx="8">
                  <c:v>2289.7774572008839</c:v>
                </c:pt>
                <c:pt idx="9">
                  <c:v>2349.2590629123888</c:v>
                </c:pt>
                <c:pt idx="10">
                  <c:v>2399.7523370941549</c:v>
                </c:pt>
                <c:pt idx="11">
                  <c:v>2440.7285543620806</c:v>
                </c:pt>
                <c:pt idx="12">
                  <c:v>2494.3941808484601</c:v>
                </c:pt>
                <c:pt idx="13">
                  <c:v>2532.6606805228621</c:v>
                </c:pt>
                <c:pt idx="14">
                  <c:v>2571.588086927391</c:v>
                </c:pt>
                <c:pt idx="15">
                  <c:v>2606.8805063162172</c:v>
                </c:pt>
                <c:pt idx="16">
                  <c:v>2649.9716251205518</c:v>
                </c:pt>
                <c:pt idx="17">
                  <c:v>2671.5832751957319</c:v>
                </c:pt>
                <c:pt idx="18">
                  <c:v>2692.2035651757201</c:v>
                </c:pt>
                <c:pt idx="19">
                  <c:v>2689.8243009472603</c:v>
                </c:pt>
                <c:pt idx="20">
                  <c:v>2681.4307854746367</c:v>
                </c:pt>
                <c:pt idx="21">
                  <c:v>2650.6986225236924</c:v>
                </c:pt>
                <c:pt idx="22">
                  <c:v>2621.4204543790297</c:v>
                </c:pt>
                <c:pt idx="23">
                  <c:v>2586.5245790282802</c:v>
                </c:pt>
                <c:pt idx="24">
                  <c:v>2583.8809521077683</c:v>
                </c:pt>
                <c:pt idx="25">
                  <c:v>2548.4563513729167</c:v>
                </c:pt>
                <c:pt idx="26">
                  <c:v>2525.9194318755576</c:v>
                </c:pt>
                <c:pt idx="27">
                  <c:v>2530.6779603324785</c:v>
                </c:pt>
                <c:pt idx="28">
                  <c:v>2515.8736495776147</c:v>
                </c:pt>
                <c:pt idx="29">
                  <c:v>2491.0235565248086</c:v>
                </c:pt>
                <c:pt idx="30">
                  <c:v>2487.98338556622</c:v>
                </c:pt>
                <c:pt idx="31">
                  <c:v>2510.0576703524898</c:v>
                </c:pt>
                <c:pt idx="32">
                  <c:v>2500.7388854576875</c:v>
                </c:pt>
                <c:pt idx="33">
                  <c:v>2513.6265666951804</c:v>
                </c:pt>
                <c:pt idx="34">
                  <c:v>2556.3872321344506</c:v>
                </c:pt>
                <c:pt idx="35">
                  <c:v>2617.3889233252494</c:v>
                </c:pt>
                <c:pt idx="36">
                  <c:v>2650.7647131967051</c:v>
                </c:pt>
                <c:pt idx="37">
                  <c:v>2693.5914693089885</c:v>
                </c:pt>
                <c:pt idx="38">
                  <c:v>2740.0532124369752</c:v>
                </c:pt>
                <c:pt idx="39">
                  <c:v>2767.1503883722162</c:v>
                </c:pt>
                <c:pt idx="40">
                  <c:v>2799.2704554564289</c:v>
                </c:pt>
                <c:pt idx="41">
                  <c:v>2809.580600446423</c:v>
                </c:pt>
                <c:pt idx="42">
                  <c:v>2814.4713102493693</c:v>
                </c:pt>
                <c:pt idx="43">
                  <c:v>2837.6691364768558</c:v>
                </c:pt>
                <c:pt idx="44">
                  <c:v>2861.4617787614575</c:v>
                </c:pt>
                <c:pt idx="45">
                  <c:v>2883.0734288366375</c:v>
                </c:pt>
                <c:pt idx="46">
                  <c:v>2877.8522656686278</c:v>
                </c:pt>
                <c:pt idx="47">
                  <c:v>2883.0734288366375</c:v>
                </c:pt>
                <c:pt idx="48">
                  <c:v>2910.3688767909171</c:v>
                </c:pt>
                <c:pt idx="49">
                  <c:v>2923.7191927394992</c:v>
                </c:pt>
                <c:pt idx="50">
                  <c:v>2933.6327936914167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19-4A15-8D4D-FD3C34648B1F}"/>
            </c:ext>
          </c:extLst>
        </c:ser>
        <c:ser>
          <c:idx val="3"/>
          <c:order val="3"/>
          <c:tx>
            <c:strRef>
              <c:f>'care provision'!$J$2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provision'!$J$4:$J$54</c:f>
              <c:numCache>
                <c:formatCode>General</c:formatCode>
                <c:ptCount val="51"/>
                <c:pt idx="0">
                  <c:v>533.48391255918534</c:v>
                </c:pt>
                <c:pt idx="1">
                  <c:v>566.13270502750015</c:v>
                </c:pt>
                <c:pt idx="2">
                  <c:v>608.56291710170694</c:v>
                </c:pt>
                <c:pt idx="3">
                  <c:v>660.44409541674167</c:v>
                </c:pt>
                <c:pt idx="4">
                  <c:v>715.56371670940268</c:v>
                </c:pt>
                <c:pt idx="5">
                  <c:v>760.50537435809531</c:v>
                </c:pt>
                <c:pt idx="6">
                  <c:v>798.70578335948392</c:v>
                </c:pt>
                <c:pt idx="7">
                  <c:v>880.39385520328381</c:v>
                </c:pt>
                <c:pt idx="8">
                  <c:v>943.57653860350456</c:v>
                </c:pt>
                <c:pt idx="9">
                  <c:v>990.56700711559324</c:v>
                </c:pt>
                <c:pt idx="10">
                  <c:v>1037.9540196657588</c:v>
                </c:pt>
                <c:pt idx="11">
                  <c:v>1063.9937448327953</c:v>
                </c:pt>
                <c:pt idx="12">
                  <c:v>1085.2088508698987</c:v>
                </c:pt>
                <c:pt idx="13">
                  <c:v>1108.6710397894369</c:v>
                </c:pt>
                <c:pt idx="14">
                  <c:v>1122.2196277570574</c:v>
                </c:pt>
                <c:pt idx="15">
                  <c:v>1156.8511404157555</c:v>
                </c:pt>
                <c:pt idx="16">
                  <c:v>1165.7072905994687</c:v>
                </c:pt>
                <c:pt idx="17">
                  <c:v>1184.4109510620863</c:v>
                </c:pt>
                <c:pt idx="18">
                  <c:v>1193.5975546108632</c:v>
                </c:pt>
                <c:pt idx="19">
                  <c:v>1229.9474247678938</c:v>
                </c:pt>
                <c:pt idx="20">
                  <c:v>1261.1422224299274</c:v>
                </c:pt>
                <c:pt idx="21">
                  <c:v>1290.2221185555518</c:v>
                </c:pt>
                <c:pt idx="22">
                  <c:v>1319.8307400652786</c:v>
                </c:pt>
                <c:pt idx="23">
                  <c:v>1338.0056751437942</c:v>
                </c:pt>
                <c:pt idx="24">
                  <c:v>1374.6199079928758</c:v>
                </c:pt>
                <c:pt idx="25">
                  <c:v>1393.8522938395961</c:v>
                </c:pt>
                <c:pt idx="26">
                  <c:v>1423.39482467631</c:v>
                </c:pt>
                <c:pt idx="27">
                  <c:v>1453.1356275320622</c:v>
                </c:pt>
                <c:pt idx="28">
                  <c:v>1470.7157465534626</c:v>
                </c:pt>
                <c:pt idx="29">
                  <c:v>1473.0289201089099</c:v>
                </c:pt>
                <c:pt idx="30">
                  <c:v>1494.9710235491539</c:v>
                </c:pt>
                <c:pt idx="31">
                  <c:v>1514.3355907418995</c:v>
                </c:pt>
                <c:pt idx="32">
                  <c:v>1539.0535024486803</c:v>
                </c:pt>
                <c:pt idx="33">
                  <c:v>1531.519165725223</c:v>
                </c:pt>
                <c:pt idx="34">
                  <c:v>1515.987857567219</c:v>
                </c:pt>
                <c:pt idx="35">
                  <c:v>1504.6863524820333</c:v>
                </c:pt>
                <c:pt idx="36">
                  <c:v>1481.8189796196102</c:v>
                </c:pt>
                <c:pt idx="37">
                  <c:v>1486.775780095569</c:v>
                </c:pt>
                <c:pt idx="38">
                  <c:v>1489.5515883621058</c:v>
                </c:pt>
                <c:pt idx="39">
                  <c:v>1487.4366868256968</c:v>
                </c:pt>
                <c:pt idx="40">
                  <c:v>1494.1118447999879</c:v>
                </c:pt>
                <c:pt idx="41">
                  <c:v>1499.2008266219723</c:v>
                </c:pt>
                <c:pt idx="42">
                  <c:v>1520.6802953511267</c:v>
                </c:pt>
                <c:pt idx="43">
                  <c:v>1542.8206708104092</c:v>
                </c:pt>
                <c:pt idx="44">
                  <c:v>1538.9213211026547</c:v>
                </c:pt>
                <c:pt idx="45">
                  <c:v>1554.1221758955951</c:v>
                </c:pt>
                <c:pt idx="46">
                  <c:v>1563.9696861744997</c:v>
                </c:pt>
                <c:pt idx="47">
                  <c:v>1602.3022765219137</c:v>
                </c:pt>
                <c:pt idx="48">
                  <c:v>1632.9683487998452</c:v>
                </c:pt>
                <c:pt idx="49">
                  <c:v>1664.691871845981</c:v>
                </c:pt>
                <c:pt idx="50">
                  <c:v>1690.9959597050688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9-4A15-8D4D-FD3C3464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43647"/>
        <c:axId val="1938241727"/>
      </c:areaChart>
      <c:catAx>
        <c:axId val="193824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1727"/>
        <c:crosses val="autoZero"/>
        <c:auto val="1"/>
        <c:lblAlgn val="ctr"/>
        <c:lblOffset val="100"/>
        <c:noMultiLvlLbl val="0"/>
      </c:catAx>
      <c:valAx>
        <c:axId val="193824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informal care providers</a:t>
                </a:r>
                <a:r>
                  <a:rPr lang="en-GB" baseline="0"/>
                  <a:t> ('000)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4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289457567804022"/>
          <c:y val="7.4652230971128594E-2"/>
          <c:w val="0.4753217410323709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69816272965879E-2"/>
          <c:y val="5.0925925925925923E-2"/>
          <c:w val="0.90087576552930881"/>
          <c:h val="0.80845727617381158"/>
        </c:manualLayout>
      </c:layout>
      <c:lineChart>
        <c:grouping val="standard"/>
        <c:varyColors val="0"/>
        <c:ser>
          <c:idx val="1"/>
          <c:order val="0"/>
          <c:tx>
            <c:strRef>
              <c:f>'care provision'!$BY$1</c:f>
              <c:strCache>
                <c:ptCount val="1"/>
                <c:pt idx="0">
                  <c:v>Total hours of care provided per year ('000,000)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provision'!$CE$4:$CE$54</c:f>
              <c:numCache>
                <c:formatCode>General</c:formatCode>
                <c:ptCount val="51"/>
                <c:pt idx="0">
                  <c:v>2.004317539323194</c:v>
                </c:pt>
                <c:pt idx="1">
                  <c:v>1.9351951520016757</c:v>
                </c:pt>
                <c:pt idx="2">
                  <c:v>1.8585758636764689</c:v>
                </c:pt>
                <c:pt idx="3">
                  <c:v>1.7718796789712108</c:v>
                </c:pt>
                <c:pt idx="4">
                  <c:v>1.705569822261042</c:v>
                </c:pt>
                <c:pt idx="5">
                  <c:v>1.662871800419133</c:v>
                </c:pt>
                <c:pt idx="6">
                  <c:v>1.6160351251370884</c:v>
                </c:pt>
                <c:pt idx="7">
                  <c:v>1.586487455975397</c:v>
                </c:pt>
                <c:pt idx="8">
                  <c:v>1.5638047517260167</c:v>
                </c:pt>
                <c:pt idx="9">
                  <c:v>1.5546720126398961</c:v>
                </c:pt>
                <c:pt idx="10">
                  <c:v>1.5194398881673357</c:v>
                </c:pt>
                <c:pt idx="11">
                  <c:v>1.5187124511209975</c:v>
                </c:pt>
                <c:pt idx="12">
                  <c:v>1.5006440878661773</c:v>
                </c:pt>
                <c:pt idx="13">
                  <c:v>1.5032076847964011</c:v>
                </c:pt>
                <c:pt idx="14">
                  <c:v>1.4862385640190334</c:v>
                </c:pt>
                <c:pt idx="15">
                  <c:v>1.4849907048456101</c:v>
                </c:pt>
                <c:pt idx="16">
                  <c:v>1.4736478544609599</c:v>
                </c:pt>
                <c:pt idx="17">
                  <c:v>1.4658267410835211</c:v>
                </c:pt>
                <c:pt idx="18">
                  <c:v>1.4455964146797156</c:v>
                </c:pt>
                <c:pt idx="19">
                  <c:v>1.4430169137611217</c:v>
                </c:pt>
                <c:pt idx="20">
                  <c:v>1.4478553608260418</c:v>
                </c:pt>
                <c:pt idx="21">
                  <c:v>1.4386080545023241</c:v>
                </c:pt>
                <c:pt idx="22">
                  <c:v>1.4184950594939847</c:v>
                </c:pt>
                <c:pt idx="23">
                  <c:v>1.4220840740616667</c:v>
                </c:pt>
                <c:pt idx="24">
                  <c:v>1.4197188716124625</c:v>
                </c:pt>
                <c:pt idx="25">
                  <c:v>1.4260928322578825</c:v>
                </c:pt>
                <c:pt idx="26">
                  <c:v>1.4095519835565073</c:v>
                </c:pt>
                <c:pt idx="27">
                  <c:v>1.415747606663234</c:v>
                </c:pt>
                <c:pt idx="28">
                  <c:v>1.4124662502702938</c:v>
                </c:pt>
                <c:pt idx="29">
                  <c:v>1.3979904553797018</c:v>
                </c:pt>
                <c:pt idx="30">
                  <c:v>1.3940343519676188</c:v>
                </c:pt>
                <c:pt idx="31">
                  <c:v>1.3790708028511593</c:v>
                </c:pt>
                <c:pt idx="32">
                  <c:v>1.3715826844939969</c:v>
                </c:pt>
                <c:pt idx="33">
                  <c:v>1.3733962050138238</c:v>
                </c:pt>
                <c:pt idx="34">
                  <c:v>1.369165821194205</c:v>
                </c:pt>
                <c:pt idx="35">
                  <c:v>1.3678172046499635</c:v>
                </c:pt>
                <c:pt idx="36">
                  <c:v>1.3437043217889175</c:v>
                </c:pt>
                <c:pt idx="37">
                  <c:v>1.3554376391300538</c:v>
                </c:pt>
                <c:pt idx="38">
                  <c:v>1.3758867770486845</c:v>
                </c:pt>
                <c:pt idx="39">
                  <c:v>1.3644924567299606</c:v>
                </c:pt>
                <c:pt idx="40">
                  <c:v>1.3598036537223765</c:v>
                </c:pt>
                <c:pt idx="41">
                  <c:v>1.3643188965753914</c:v>
                </c:pt>
                <c:pt idx="42">
                  <c:v>1.3737996734682507</c:v>
                </c:pt>
                <c:pt idx="43">
                  <c:v>1.3648860990743958</c:v>
                </c:pt>
                <c:pt idx="44">
                  <c:v>1.3452553481154845</c:v>
                </c:pt>
                <c:pt idx="45">
                  <c:v>1.3464858754501265</c:v>
                </c:pt>
                <c:pt idx="46">
                  <c:v>1.3564016996610828</c:v>
                </c:pt>
                <c:pt idx="47">
                  <c:v>1.3460818899143963</c:v>
                </c:pt>
                <c:pt idx="48">
                  <c:v>1.3406329568790445</c:v>
                </c:pt>
                <c:pt idx="49">
                  <c:v>1.3247488936628884</c:v>
                </c:pt>
                <c:pt idx="50">
                  <c:v>1.3251870978261457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6-41DF-AB01-805F6FFEA5AC}"/>
            </c:ext>
          </c:extLst>
        </c:ser>
        <c:ser>
          <c:idx val="0"/>
          <c:order val="1"/>
          <c:tx>
            <c:strRef>
              <c:f>'care provision'!$G$1</c:f>
              <c:strCache>
                <c:ptCount val="1"/>
                <c:pt idx="0">
                  <c:v>Number providing care by age band ('000)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provision'!$L$4:$L$54</c:f>
              <c:numCache>
                <c:formatCode>General</c:formatCode>
                <c:ptCount val="51"/>
                <c:pt idx="0">
                  <c:v>2.503693656093489</c:v>
                </c:pt>
                <c:pt idx="1">
                  <c:v>2.4099857403152973</c:v>
                </c:pt>
                <c:pt idx="2">
                  <c:v>2.3307329090535824</c:v>
                </c:pt>
                <c:pt idx="3">
                  <c:v>2.2483743061062649</c:v>
                </c:pt>
                <c:pt idx="4">
                  <c:v>2.1693708281012496</c:v>
                </c:pt>
                <c:pt idx="5">
                  <c:v>2.0898452365850568</c:v>
                </c:pt>
                <c:pt idx="6">
                  <c:v>2.045671417394106</c:v>
                </c:pt>
                <c:pt idx="7">
                  <c:v>2.0073804558429842</c:v>
                </c:pt>
                <c:pt idx="8">
                  <c:v>1.9683567833447722</c:v>
                </c:pt>
                <c:pt idx="9">
                  <c:v>1.9542349534759504</c:v>
                </c:pt>
                <c:pt idx="10">
                  <c:v>1.9226513284031768</c:v>
                </c:pt>
                <c:pt idx="11">
                  <c:v>1.898634798569151</c:v>
                </c:pt>
                <c:pt idx="12">
                  <c:v>1.8768694966487054</c:v>
                </c:pt>
                <c:pt idx="13">
                  <c:v>1.8618832567676293</c:v>
                </c:pt>
                <c:pt idx="14">
                  <c:v>1.8458285962469505</c:v>
                </c:pt>
                <c:pt idx="15">
                  <c:v>1.8266099604902233</c:v>
                </c:pt>
                <c:pt idx="16">
                  <c:v>1.8199830736297107</c:v>
                </c:pt>
                <c:pt idx="17">
                  <c:v>1.7943464889172067</c:v>
                </c:pt>
                <c:pt idx="18">
                  <c:v>1.7832647628267182</c:v>
                </c:pt>
                <c:pt idx="19">
                  <c:v>1.7689068613417309</c:v>
                </c:pt>
                <c:pt idx="20">
                  <c:v>1.7584731741904991</c:v>
                </c:pt>
                <c:pt idx="21">
                  <c:v>1.7437787046583559</c:v>
                </c:pt>
                <c:pt idx="22">
                  <c:v>1.732541656015431</c:v>
                </c:pt>
                <c:pt idx="23">
                  <c:v>1.7284476768425441</c:v>
                </c:pt>
                <c:pt idx="24">
                  <c:v>1.7248534932698472</c:v>
                </c:pt>
                <c:pt idx="25">
                  <c:v>1.7123116292294567</c:v>
                </c:pt>
                <c:pt idx="26">
                  <c:v>1.6964437962755217</c:v>
                </c:pt>
                <c:pt idx="27">
                  <c:v>1.6948904783690597</c:v>
                </c:pt>
                <c:pt idx="28">
                  <c:v>1.6847711977722029</c:v>
                </c:pt>
                <c:pt idx="29">
                  <c:v>1.6748942638117896</c:v>
                </c:pt>
                <c:pt idx="30">
                  <c:v>1.6626403482929069</c:v>
                </c:pt>
                <c:pt idx="31">
                  <c:v>1.6554942677914772</c:v>
                </c:pt>
                <c:pt idx="32">
                  <c:v>1.6406071050124695</c:v>
                </c:pt>
                <c:pt idx="33">
                  <c:v>1.6359717743222963</c:v>
                </c:pt>
                <c:pt idx="34">
                  <c:v>1.6198241827656998</c:v>
                </c:pt>
                <c:pt idx="35">
                  <c:v>1.6116751004225571</c:v>
                </c:pt>
                <c:pt idx="36">
                  <c:v>1.6022866137818188</c:v>
                </c:pt>
                <c:pt idx="37">
                  <c:v>1.6082486995293537</c:v>
                </c:pt>
                <c:pt idx="38">
                  <c:v>1.6132416005923549</c:v>
                </c:pt>
                <c:pt idx="39">
                  <c:v>1.6129914178529212</c:v>
                </c:pt>
                <c:pt idx="40">
                  <c:v>1.6147264660375233</c:v>
                </c:pt>
                <c:pt idx="41">
                  <c:v>1.6109049007811067</c:v>
                </c:pt>
                <c:pt idx="42">
                  <c:v>1.6075149185799538</c:v>
                </c:pt>
                <c:pt idx="43">
                  <c:v>1.6028635643047779</c:v>
                </c:pt>
                <c:pt idx="44">
                  <c:v>1.6002639841609503</c:v>
                </c:pt>
                <c:pt idx="45">
                  <c:v>1.5954140911030192</c:v>
                </c:pt>
                <c:pt idx="46">
                  <c:v>1.5874567277819969</c:v>
                </c:pt>
                <c:pt idx="47">
                  <c:v>1.5769680550412222</c:v>
                </c:pt>
                <c:pt idx="48">
                  <c:v>1.5707778421154215</c:v>
                </c:pt>
                <c:pt idx="49">
                  <c:v>1.5639576107161333</c:v>
                </c:pt>
                <c:pt idx="50">
                  <c:v>1.5458031851585965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6-41DF-AB01-805F6FFEA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038687"/>
        <c:axId val="1938047807"/>
      </c:lineChart>
      <c:catAx>
        <c:axId val="19380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47807"/>
        <c:crosses val="autoZero"/>
        <c:auto val="1"/>
        <c:lblAlgn val="ctr"/>
        <c:lblOffset val="100"/>
        <c:noMultiLvlLbl val="0"/>
      </c:catAx>
      <c:valAx>
        <c:axId val="19380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495669291338584E-2"/>
          <c:y val="0.66377150772820059"/>
          <c:w val="0.91226552930883642"/>
          <c:h val="0.15393846602508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'care provision'!$CX$2</c:f>
              <c:strCache>
                <c:ptCount val="1"/>
                <c:pt idx="0">
                  <c:v>under 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provision'!$CX$4:$CX$54</c:f>
              <c:numCache>
                <c:formatCode>General</c:formatCode>
                <c:ptCount val="51"/>
                <c:pt idx="0">
                  <c:v>0.55636878762837916</c:v>
                </c:pt>
                <c:pt idx="1">
                  <c:v>0.56221547799696514</c:v>
                </c:pt>
                <c:pt idx="2">
                  <c:v>0.55807509613209694</c:v>
                </c:pt>
                <c:pt idx="3">
                  <c:v>0.56113828368163632</c:v>
                </c:pt>
                <c:pt idx="4">
                  <c:v>0.55867920947759375</c:v>
                </c:pt>
                <c:pt idx="5">
                  <c:v>0.56027794831724065</c:v>
                </c:pt>
                <c:pt idx="6">
                  <c:v>0.55579868708971547</c:v>
                </c:pt>
                <c:pt idx="7">
                  <c:v>0.55355530628436977</c:v>
                </c:pt>
                <c:pt idx="8">
                  <c:v>0.56354941837036243</c:v>
                </c:pt>
                <c:pt idx="9">
                  <c:v>0.56178994359646073</c:v>
                </c:pt>
                <c:pt idx="10">
                  <c:v>0.56112390850163396</c:v>
                </c:pt>
                <c:pt idx="11">
                  <c:v>0.56410050788559196</c:v>
                </c:pt>
                <c:pt idx="12">
                  <c:v>0.56097039077754296</c:v>
                </c:pt>
                <c:pt idx="13">
                  <c:v>0.56872178026230913</c:v>
                </c:pt>
                <c:pt idx="14">
                  <c:v>0.5699694108259078</c:v>
                </c:pt>
                <c:pt idx="15">
                  <c:v>0.5729231267020789</c:v>
                </c:pt>
                <c:pt idx="16">
                  <c:v>0.57902252397887699</c:v>
                </c:pt>
                <c:pt idx="17">
                  <c:v>0.57410474302934866</c:v>
                </c:pt>
                <c:pt idx="18">
                  <c:v>0.57085882131019439</c:v>
                </c:pt>
                <c:pt idx="19">
                  <c:v>0.57627621952865593</c:v>
                </c:pt>
                <c:pt idx="20">
                  <c:v>0.57949230894001247</c:v>
                </c:pt>
                <c:pt idx="21">
                  <c:v>0.57877822188614014</c:v>
                </c:pt>
                <c:pt idx="22">
                  <c:v>0.58014260729180678</c:v>
                </c:pt>
                <c:pt idx="23">
                  <c:v>0.57970663436953296</c:v>
                </c:pt>
                <c:pt idx="24">
                  <c:v>0.57901165723996928</c:v>
                </c:pt>
                <c:pt idx="25">
                  <c:v>0.58110910250957037</c:v>
                </c:pt>
                <c:pt idx="26">
                  <c:v>0.58161967352130584</c:v>
                </c:pt>
                <c:pt idx="27">
                  <c:v>0.58390675841467976</c:v>
                </c:pt>
                <c:pt idx="28">
                  <c:v>0.58494565946598687</c:v>
                </c:pt>
                <c:pt idx="29">
                  <c:v>0.58861014761635888</c:v>
                </c:pt>
                <c:pt idx="30">
                  <c:v>0.58258169052119901</c:v>
                </c:pt>
                <c:pt idx="31">
                  <c:v>0.5800394456001946</c:v>
                </c:pt>
                <c:pt idx="32">
                  <c:v>0.58633483182581381</c:v>
                </c:pt>
                <c:pt idx="33">
                  <c:v>0.58925070790677403</c:v>
                </c:pt>
                <c:pt idx="34">
                  <c:v>0.58630174666483292</c:v>
                </c:pt>
                <c:pt idx="35">
                  <c:v>0.57981001537447829</c:v>
                </c:pt>
                <c:pt idx="36">
                  <c:v>0.5809723294013891</c:v>
                </c:pt>
                <c:pt idx="37">
                  <c:v>0.5759689067754562</c:v>
                </c:pt>
                <c:pt idx="38">
                  <c:v>0.57592871830020576</c:v>
                </c:pt>
                <c:pt idx="39">
                  <c:v>0.57445508815771218</c:v>
                </c:pt>
                <c:pt idx="40">
                  <c:v>0.58080920979099138</c:v>
                </c:pt>
                <c:pt idx="41">
                  <c:v>0.5759078681909886</c:v>
                </c:pt>
                <c:pt idx="42">
                  <c:v>0.57372088503928265</c:v>
                </c:pt>
                <c:pt idx="43">
                  <c:v>0.57436507497371758</c:v>
                </c:pt>
                <c:pt idx="44">
                  <c:v>0.5738377898590924</c:v>
                </c:pt>
                <c:pt idx="45">
                  <c:v>0.5712020474587588</c:v>
                </c:pt>
                <c:pt idx="46">
                  <c:v>0.57132917733496602</c:v>
                </c:pt>
                <c:pt idx="47">
                  <c:v>0.57365886065437632</c:v>
                </c:pt>
                <c:pt idx="48">
                  <c:v>0.57699669875440396</c:v>
                </c:pt>
                <c:pt idx="49">
                  <c:v>0.57367850893030758</c:v>
                </c:pt>
                <c:pt idx="50">
                  <c:v>0.57233677925811277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3-4560-B96B-1950D1586FED}"/>
            </c:ext>
          </c:extLst>
        </c:ser>
        <c:ser>
          <c:idx val="1"/>
          <c:order val="1"/>
          <c:tx>
            <c:strRef>
              <c:f>'care provision'!$CY$2</c:f>
              <c:strCache>
                <c:ptCount val="1"/>
                <c:pt idx="0">
                  <c:v>45 to 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provision'!$CY$4:$CY$54</c:f>
              <c:numCache>
                <c:formatCode>General</c:formatCode>
                <c:ptCount val="51"/>
                <c:pt idx="0">
                  <c:v>0.56332159624413136</c:v>
                </c:pt>
                <c:pt idx="1">
                  <c:v>0.53630073527962308</c:v>
                </c:pt>
                <c:pt idx="2">
                  <c:v>0.55484603933244525</c:v>
                </c:pt>
                <c:pt idx="3">
                  <c:v>0.52967599554713596</c:v>
                </c:pt>
                <c:pt idx="4">
                  <c:v>0.51337731530457198</c:v>
                </c:pt>
                <c:pt idx="5">
                  <c:v>0.51001839124963699</c:v>
                </c:pt>
                <c:pt idx="6">
                  <c:v>0.50492591730664793</c:v>
                </c:pt>
                <c:pt idx="7">
                  <c:v>0.49316892439504462</c:v>
                </c:pt>
                <c:pt idx="8">
                  <c:v>0.49113815929959431</c:v>
                </c:pt>
                <c:pt idx="9">
                  <c:v>0.49045857553872346</c:v>
                </c:pt>
                <c:pt idx="10">
                  <c:v>0.48729502576259237</c:v>
                </c:pt>
                <c:pt idx="11">
                  <c:v>0.48499327183727597</c:v>
                </c:pt>
                <c:pt idx="12">
                  <c:v>0.48568140142795835</c:v>
                </c:pt>
                <c:pt idx="13">
                  <c:v>0.48795168949950174</c:v>
                </c:pt>
                <c:pt idx="14">
                  <c:v>0.48286677644475812</c:v>
                </c:pt>
                <c:pt idx="15">
                  <c:v>0.48616353431247916</c:v>
                </c:pt>
                <c:pt idx="16">
                  <c:v>0.48808921412167688</c:v>
                </c:pt>
                <c:pt idx="17">
                  <c:v>0.48920316005071685</c:v>
                </c:pt>
                <c:pt idx="18">
                  <c:v>0.49252890313805503</c:v>
                </c:pt>
                <c:pt idx="19">
                  <c:v>0.49746818383103253</c:v>
                </c:pt>
                <c:pt idx="20">
                  <c:v>0.49567651513699018</c:v>
                </c:pt>
                <c:pt idx="21">
                  <c:v>0.49564950745524933</c:v>
                </c:pt>
                <c:pt idx="22">
                  <c:v>0.50020073795094344</c:v>
                </c:pt>
                <c:pt idx="23">
                  <c:v>0.50593792684777661</c:v>
                </c:pt>
                <c:pt idx="24">
                  <c:v>0.49891801366125355</c:v>
                </c:pt>
                <c:pt idx="25">
                  <c:v>0.5020923642778059</c:v>
                </c:pt>
                <c:pt idx="26">
                  <c:v>0.49937650058627547</c:v>
                </c:pt>
                <c:pt idx="27">
                  <c:v>0.49742234705001931</c:v>
                </c:pt>
                <c:pt idx="28">
                  <c:v>0.50004555808656048</c:v>
                </c:pt>
                <c:pt idx="29">
                  <c:v>0.49341494070714248</c:v>
                </c:pt>
                <c:pt idx="30">
                  <c:v>0.49570632341460757</c:v>
                </c:pt>
                <c:pt idx="31">
                  <c:v>0.49517783981726549</c:v>
                </c:pt>
                <c:pt idx="32">
                  <c:v>0.49961974432332595</c:v>
                </c:pt>
                <c:pt idx="33">
                  <c:v>0.49436147516001216</c:v>
                </c:pt>
                <c:pt idx="34">
                  <c:v>0.49572343699674337</c:v>
                </c:pt>
                <c:pt idx="35">
                  <c:v>0.49515958115559394</c:v>
                </c:pt>
                <c:pt idx="36">
                  <c:v>0.49231759886955123</c:v>
                </c:pt>
                <c:pt idx="37">
                  <c:v>0.49685556937289033</c:v>
                </c:pt>
                <c:pt idx="38">
                  <c:v>0.49359906379658847</c:v>
                </c:pt>
                <c:pt idx="39">
                  <c:v>0.49260778834930857</c:v>
                </c:pt>
                <c:pt idx="40">
                  <c:v>0.49597086353719477</c:v>
                </c:pt>
                <c:pt idx="41">
                  <c:v>0.49492047922651161</c:v>
                </c:pt>
                <c:pt idx="42">
                  <c:v>0.49375436147941382</c:v>
                </c:pt>
                <c:pt idx="43">
                  <c:v>0.49187963366768417</c:v>
                </c:pt>
                <c:pt idx="44">
                  <c:v>0.48875494312143963</c:v>
                </c:pt>
                <c:pt idx="45">
                  <c:v>0.49246257277515942</c:v>
                </c:pt>
                <c:pt idx="46">
                  <c:v>0.48779770655689497</c:v>
                </c:pt>
                <c:pt idx="47">
                  <c:v>0.48718569501608272</c:v>
                </c:pt>
                <c:pt idx="48">
                  <c:v>0.48710606661721839</c:v>
                </c:pt>
                <c:pt idx="49">
                  <c:v>0.48992162222952745</c:v>
                </c:pt>
                <c:pt idx="50">
                  <c:v>0.49093850006957007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3-4560-B96B-1950D1586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12927"/>
        <c:axId val="1938212447"/>
      </c:scatterChart>
      <c:valAx>
        <c:axId val="193821292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447"/>
        <c:crosses val="autoZero"/>
        <c:crossBetween val="midCat"/>
      </c:valAx>
      <c:valAx>
        <c:axId val="1938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'care provision'!$DH$2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provision'!$DH$4:$DH$54</c:f>
              <c:numCache>
                <c:formatCode>General</c:formatCode>
                <c:ptCount val="51"/>
                <c:pt idx="0">
                  <c:v>7.9664394618305439</c:v>
                </c:pt>
                <c:pt idx="1">
                  <c:v>8.4012826254803041</c:v>
                </c:pt>
                <c:pt idx="2">
                  <c:v>8.8391251200710439</c:v>
                </c:pt>
                <c:pt idx="3">
                  <c:v>9.0556241985798991</c:v>
                </c:pt>
                <c:pt idx="4">
                  <c:v>9.4861122971870433</c:v>
                </c:pt>
                <c:pt idx="5">
                  <c:v>9.5359006366449339</c:v>
                </c:pt>
                <c:pt idx="6">
                  <c:v>9.6281117074530584</c:v>
                </c:pt>
                <c:pt idx="7">
                  <c:v>9.569481064706288</c:v>
                </c:pt>
                <c:pt idx="8">
                  <c:v>9.9627914527009658</c:v>
                </c:pt>
                <c:pt idx="9">
                  <c:v>9.9596946015088044</c:v>
                </c:pt>
                <c:pt idx="10">
                  <c:v>9.9570228130088498</c:v>
                </c:pt>
                <c:pt idx="11">
                  <c:v>9.9583252706258811</c:v>
                </c:pt>
                <c:pt idx="12">
                  <c:v>9.9406005686080299</c:v>
                </c:pt>
                <c:pt idx="13">
                  <c:v>10.052439123501388</c:v>
                </c:pt>
                <c:pt idx="14">
                  <c:v>10.094209663868659</c:v>
                </c:pt>
                <c:pt idx="15">
                  <c:v>10.216425358360379</c:v>
                </c:pt>
                <c:pt idx="16">
                  <c:v>10.44980087424592</c:v>
                </c:pt>
                <c:pt idx="17">
                  <c:v>10.149068361404911</c:v>
                </c:pt>
                <c:pt idx="18">
                  <c:v>10.124960183001741</c:v>
                </c:pt>
                <c:pt idx="19">
                  <c:v>10.357773133598167</c:v>
                </c:pt>
                <c:pt idx="20">
                  <c:v>10.350179304245072</c:v>
                </c:pt>
                <c:pt idx="21">
                  <c:v>10.419504646431617</c:v>
                </c:pt>
                <c:pt idx="22">
                  <c:v>10.485913642051488</c:v>
                </c:pt>
                <c:pt idx="23">
                  <c:v>10.581184423816476</c:v>
                </c:pt>
                <c:pt idx="24">
                  <c:v>10.598285132066895</c:v>
                </c:pt>
                <c:pt idx="25">
                  <c:v>10.678419316435997</c:v>
                </c:pt>
                <c:pt idx="26">
                  <c:v>10.614363676364006</c:v>
                </c:pt>
                <c:pt idx="27">
                  <c:v>10.630979860302325</c:v>
                </c:pt>
                <c:pt idx="28">
                  <c:v>10.375043325404928</c:v>
                </c:pt>
                <c:pt idx="29">
                  <c:v>10.546253378895685</c:v>
                </c:pt>
                <c:pt idx="30">
                  <c:v>10.381086805249229</c:v>
                </c:pt>
                <c:pt idx="31">
                  <c:v>10.316430533881119</c:v>
                </c:pt>
                <c:pt idx="32">
                  <c:v>10.414575457951502</c:v>
                </c:pt>
                <c:pt idx="33">
                  <c:v>10.41600308287005</c:v>
                </c:pt>
                <c:pt idx="34">
                  <c:v>10.254402981333968</c:v>
                </c:pt>
                <c:pt idx="35">
                  <c:v>10.178991024273671</c:v>
                </c:pt>
                <c:pt idx="36">
                  <c:v>9.9769946073204494</c:v>
                </c:pt>
                <c:pt idx="37">
                  <c:v>9.881398379880693</c:v>
                </c:pt>
                <c:pt idx="38">
                  <c:v>9.9246043363051495</c:v>
                </c:pt>
                <c:pt idx="39">
                  <c:v>9.8210702069744276</c:v>
                </c:pt>
                <c:pt idx="40">
                  <c:v>9.794878281728689</c:v>
                </c:pt>
                <c:pt idx="41">
                  <c:v>9.6830404754311665</c:v>
                </c:pt>
                <c:pt idx="42">
                  <c:v>9.7007179930704712</c:v>
                </c:pt>
                <c:pt idx="43">
                  <c:v>9.63671619186184</c:v>
                </c:pt>
                <c:pt idx="44">
                  <c:v>9.7519633270845461</c:v>
                </c:pt>
                <c:pt idx="45">
                  <c:v>9.5554398858748755</c:v>
                </c:pt>
                <c:pt idx="46">
                  <c:v>9.6609243072141773</c:v>
                </c:pt>
                <c:pt idx="47">
                  <c:v>9.8932382458413795</c:v>
                </c:pt>
                <c:pt idx="48">
                  <c:v>9.8644390636897263</c:v>
                </c:pt>
                <c:pt idx="49">
                  <c:v>9.7827415140468741</c:v>
                </c:pt>
                <c:pt idx="50">
                  <c:v>9.7184251304873932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4834-8ABF-55AEBCBC6C3E}"/>
            </c:ext>
          </c:extLst>
        </c:ser>
        <c:ser>
          <c:idx val="1"/>
          <c:order val="1"/>
          <c:tx>
            <c:strRef>
              <c:f>'care provision'!$DI$2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provision'!$DI$4:$DI$54</c:f>
              <c:numCache>
                <c:formatCode>General</c:formatCode>
                <c:ptCount val="51"/>
                <c:pt idx="0">
                  <c:v>14.617384685830404</c:v>
                </c:pt>
                <c:pt idx="1">
                  <c:v>13.498335435747268</c:v>
                </c:pt>
                <c:pt idx="2">
                  <c:v>14.266846721545942</c:v>
                </c:pt>
                <c:pt idx="3">
                  <c:v>13.911104376022212</c:v>
                </c:pt>
                <c:pt idx="4">
                  <c:v>13.972799651392522</c:v>
                </c:pt>
                <c:pt idx="5">
                  <c:v>13.810217467860724</c:v>
                </c:pt>
                <c:pt idx="6">
                  <c:v>13.547572526410491</c:v>
                </c:pt>
                <c:pt idx="7">
                  <c:v>13.317491928326341</c:v>
                </c:pt>
                <c:pt idx="8">
                  <c:v>13.226302547918628</c:v>
                </c:pt>
                <c:pt idx="9">
                  <c:v>12.969679116900593</c:v>
                </c:pt>
                <c:pt idx="10">
                  <c:v>12.929143145414494</c:v>
                </c:pt>
                <c:pt idx="11">
                  <c:v>12.897240306978441</c:v>
                </c:pt>
                <c:pt idx="12">
                  <c:v>12.800062908961767</c:v>
                </c:pt>
                <c:pt idx="13">
                  <c:v>12.986756365764336</c:v>
                </c:pt>
                <c:pt idx="14">
                  <c:v>12.82116250481362</c:v>
                </c:pt>
                <c:pt idx="15">
                  <c:v>13.006845043889729</c:v>
                </c:pt>
                <c:pt idx="16">
                  <c:v>13.152312384596799</c:v>
                </c:pt>
                <c:pt idx="17">
                  <c:v>13.246526653843217</c:v>
                </c:pt>
                <c:pt idx="18">
                  <c:v>13.610740566655457</c:v>
                </c:pt>
                <c:pt idx="19">
                  <c:v>13.76078300842647</c:v>
                </c:pt>
                <c:pt idx="20">
                  <c:v>13.871601883873542</c:v>
                </c:pt>
                <c:pt idx="21">
                  <c:v>13.911014228476406</c:v>
                </c:pt>
                <c:pt idx="22">
                  <c:v>14.101284439776245</c:v>
                </c:pt>
                <c:pt idx="23">
                  <c:v>14.380008408355613</c:v>
                </c:pt>
                <c:pt idx="24">
                  <c:v>14.525356766896452</c:v>
                </c:pt>
                <c:pt idx="25">
                  <c:v>14.532509127182234</c:v>
                </c:pt>
                <c:pt idx="26">
                  <c:v>14.688858158463317</c:v>
                </c:pt>
                <c:pt idx="27">
                  <c:v>14.710896683357648</c:v>
                </c:pt>
                <c:pt idx="28">
                  <c:v>15.019729405785053</c:v>
                </c:pt>
                <c:pt idx="29">
                  <c:v>14.889355818983601</c:v>
                </c:pt>
                <c:pt idx="30">
                  <c:v>15.145262360876133</c:v>
                </c:pt>
                <c:pt idx="31">
                  <c:v>15.084190700494393</c:v>
                </c:pt>
                <c:pt idx="32">
                  <c:v>15.166245015970469</c:v>
                </c:pt>
                <c:pt idx="33">
                  <c:v>15.20027422322986</c:v>
                </c:pt>
                <c:pt idx="34">
                  <c:v>15.302895368680739</c:v>
                </c:pt>
                <c:pt idx="35">
                  <c:v>15.222795670160449</c:v>
                </c:pt>
                <c:pt idx="36">
                  <c:v>15.229885931808486</c:v>
                </c:pt>
                <c:pt idx="37">
                  <c:v>15.438994993417277</c:v>
                </c:pt>
                <c:pt idx="38">
                  <c:v>15.35759047387749</c:v>
                </c:pt>
                <c:pt idx="39">
                  <c:v>15.625569506121844</c:v>
                </c:pt>
                <c:pt idx="40">
                  <c:v>15.518499467678017</c:v>
                </c:pt>
                <c:pt idx="41">
                  <c:v>15.601646213997167</c:v>
                </c:pt>
                <c:pt idx="42">
                  <c:v>15.5054329572136</c:v>
                </c:pt>
                <c:pt idx="43">
                  <c:v>15.441018081790737</c:v>
                </c:pt>
                <c:pt idx="44">
                  <c:v>15.585436883210898</c:v>
                </c:pt>
                <c:pt idx="45">
                  <c:v>15.793504661733516</c:v>
                </c:pt>
                <c:pt idx="46">
                  <c:v>15.583098335807033</c:v>
                </c:pt>
                <c:pt idx="47">
                  <c:v>15.646788457367174</c:v>
                </c:pt>
                <c:pt idx="48">
                  <c:v>15.64260136703084</c:v>
                </c:pt>
                <c:pt idx="49">
                  <c:v>15.851757989100546</c:v>
                </c:pt>
                <c:pt idx="50">
                  <c:v>15.690899552444229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3-4834-8ABF-55AEBCBC6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293567"/>
        <c:axId val="1938282047"/>
      </c:areaChart>
      <c:catAx>
        <c:axId val="193829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82047"/>
        <c:crosses val="autoZero"/>
        <c:auto val="1"/>
        <c:lblAlgn val="ctr"/>
        <c:lblOffset val="100"/>
        <c:noMultiLvlLbl val="0"/>
      </c:catAx>
      <c:valAx>
        <c:axId val="19382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provision'!$DL$4:$DL$54</c:f>
              <c:numCache>
                <c:formatCode>General</c:formatCode>
                <c:ptCount val="51"/>
                <c:pt idx="0">
                  <c:v>0.68998922156500253</c:v>
                </c:pt>
                <c:pt idx="1">
                  <c:v>0.59815557009473408</c:v>
                </c:pt>
                <c:pt idx="2">
                  <c:v>0.55374501137333965</c:v>
                </c:pt>
                <c:pt idx="3">
                  <c:v>0.51457674687127097</c:v>
                </c:pt>
                <c:pt idx="4">
                  <c:v>0.48299895551333571</c:v>
                </c:pt>
                <c:pt idx="5">
                  <c:v>0.45418485778471568</c:v>
                </c:pt>
                <c:pt idx="6">
                  <c:v>0.43513048634755574</c:v>
                </c:pt>
                <c:pt idx="7">
                  <c:v>0.40681109279902516</c:v>
                </c:pt>
                <c:pt idx="8">
                  <c:v>0.39496854710449314</c:v>
                </c:pt>
                <c:pt idx="9">
                  <c:v>0.38569401627482458</c:v>
                </c:pt>
                <c:pt idx="10">
                  <c:v>0.37082106249866154</c:v>
                </c:pt>
                <c:pt idx="11">
                  <c:v>0.36556667342548477</c:v>
                </c:pt>
                <c:pt idx="12">
                  <c:v>0.34624082240056109</c:v>
                </c:pt>
                <c:pt idx="13">
                  <c:v>0.34737443736733387</c:v>
                </c:pt>
                <c:pt idx="14">
                  <c:v>0.33330799459112537</c:v>
                </c:pt>
                <c:pt idx="15">
                  <c:v>0.33181482023537251</c:v>
                </c:pt>
                <c:pt idx="16">
                  <c:v>0.32950180564842457</c:v>
                </c:pt>
                <c:pt idx="17">
                  <c:v>0.31627589408821344</c:v>
                </c:pt>
                <c:pt idx="18">
                  <c:v>0.31082730174206841</c:v>
                </c:pt>
                <c:pt idx="19">
                  <c:v>0.31144538135559946</c:v>
                </c:pt>
                <c:pt idx="20">
                  <c:v>0.30651915541547936</c:v>
                </c:pt>
                <c:pt idx="21">
                  <c:v>0.30186145649160351</c:v>
                </c:pt>
                <c:pt idx="22">
                  <c:v>0.29764191955905078</c:v>
                </c:pt>
                <c:pt idx="23">
                  <c:v>0.29614539864637457</c:v>
                </c:pt>
                <c:pt idx="24">
                  <c:v>0.29250562880011893</c:v>
                </c:pt>
                <c:pt idx="25">
                  <c:v>0.28957366720938216</c:v>
                </c:pt>
                <c:pt idx="26">
                  <c:v>0.2812068801060274</c:v>
                </c:pt>
                <c:pt idx="27">
                  <c:v>0.27545248673284484</c:v>
                </c:pt>
                <c:pt idx="28">
                  <c:v>0.27303822525920018</c:v>
                </c:pt>
                <c:pt idx="29">
                  <c:v>0.26816118925503779</c:v>
                </c:pt>
                <c:pt idx="30">
                  <c:v>0.2615912152653414</c:v>
                </c:pt>
                <c:pt idx="31">
                  <c:v>0.2554165480009028</c:v>
                </c:pt>
                <c:pt idx="32">
                  <c:v>0.25087780131896625</c:v>
                </c:pt>
                <c:pt idx="33">
                  <c:v>0.24963160447720384</c:v>
                </c:pt>
                <c:pt idx="34">
                  <c:v>0.24138680438090973</c:v>
                </c:pt>
                <c:pt idx="35">
                  <c:v>0.23381357103994654</c:v>
                </c:pt>
                <c:pt idx="36">
                  <c:v>0.22530430577217325</c:v>
                </c:pt>
                <c:pt idx="37">
                  <c:v>0.22277970529069435</c:v>
                </c:pt>
                <c:pt idx="38">
                  <c:v>0.22100665470601974</c:v>
                </c:pt>
                <c:pt idx="39">
                  <c:v>0.2163219013773619</c:v>
                </c:pt>
                <c:pt idx="40">
                  <c:v>0.21170004160809711</c:v>
                </c:pt>
                <c:pt idx="41">
                  <c:v>0.2065348657361453</c:v>
                </c:pt>
                <c:pt idx="42">
                  <c:v>0.20545387829303674</c:v>
                </c:pt>
                <c:pt idx="43">
                  <c:v>0.19459687750637608</c:v>
                </c:pt>
                <c:pt idx="44">
                  <c:v>0.19295182156865295</c:v>
                </c:pt>
                <c:pt idx="45">
                  <c:v>0.1898171192136584</c:v>
                </c:pt>
                <c:pt idx="46">
                  <c:v>0.1846224308654138</c:v>
                </c:pt>
                <c:pt idx="47">
                  <c:v>0.18368909592158814</c:v>
                </c:pt>
                <c:pt idx="48">
                  <c:v>0.17691134650800275</c:v>
                </c:pt>
                <c:pt idx="49">
                  <c:v>0.17217644737453283</c:v>
                </c:pt>
                <c:pt idx="50">
                  <c:v>0.16626459845756594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6-4A60-8EAB-51B126F9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provision'!$BY$2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provision'!$BY$4:$BY$54</c:f>
              <c:numCache>
                <c:formatCode>General</c:formatCode>
                <c:ptCount val="51"/>
                <c:pt idx="0">
                  <c:v>1880.6069858958381</c:v>
                </c:pt>
                <c:pt idx="1">
                  <c:v>1982.9358921578132</c:v>
                </c:pt>
                <c:pt idx="2">
                  <c:v>2116.0848519549904</c:v>
                </c:pt>
                <c:pt idx="3">
                  <c:v>2135.9312226021866</c:v>
                </c:pt>
                <c:pt idx="4">
                  <c:v>2242.3724607170238</c:v>
                </c:pt>
                <c:pt idx="5">
                  <c:v>2187.949610248098</c:v>
                </c:pt>
                <c:pt idx="6">
                  <c:v>2195.6478599522425</c:v>
                </c:pt>
                <c:pt idx="7">
                  <c:v>2277.2436192738014</c:v>
                </c:pt>
                <c:pt idx="8">
                  <c:v>2331.6717893904156</c:v>
                </c:pt>
                <c:pt idx="9">
                  <c:v>2342.4676377448986</c:v>
                </c:pt>
                <c:pt idx="10">
                  <c:v>2330.5395909774429</c:v>
                </c:pt>
                <c:pt idx="11">
                  <c:v>2334.5033144430467</c:v>
                </c:pt>
                <c:pt idx="12">
                  <c:v>2325.5617538698639</c:v>
                </c:pt>
                <c:pt idx="13">
                  <c:v>2311.5930999876273</c:v>
                </c:pt>
                <c:pt idx="14">
                  <c:v>2317.4659284109071</c:v>
                </c:pt>
                <c:pt idx="15">
                  <c:v>2312.6844473728274</c:v>
                </c:pt>
                <c:pt idx="16">
                  <c:v>2269.1966349528248</c:v>
                </c:pt>
                <c:pt idx="17">
                  <c:v>2291.9653457244776</c:v>
                </c:pt>
                <c:pt idx="18">
                  <c:v>2315.7711428472758</c:v>
                </c:pt>
                <c:pt idx="19">
                  <c:v>2272.3330192107078</c:v>
                </c:pt>
                <c:pt idx="20">
                  <c:v>2320.8410754610068</c:v>
                </c:pt>
                <c:pt idx="21">
                  <c:v>2319.4326071169462</c:v>
                </c:pt>
                <c:pt idx="22">
                  <c:v>2326.6890651481372</c:v>
                </c:pt>
                <c:pt idx="23">
                  <c:v>2303.6390528178376</c:v>
                </c:pt>
                <c:pt idx="24">
                  <c:v>2348.7287461697993</c:v>
                </c:pt>
                <c:pt idx="25">
                  <c:v>2364.3568031770287</c:v>
                </c:pt>
                <c:pt idx="26">
                  <c:v>2358.857460445432</c:v>
                </c:pt>
                <c:pt idx="27">
                  <c:v>2346.6044780004763</c:v>
                </c:pt>
                <c:pt idx="28">
                  <c:v>2325.4599923432597</c:v>
                </c:pt>
                <c:pt idx="29">
                  <c:v>2336.5493880433669</c:v>
                </c:pt>
                <c:pt idx="30">
                  <c:v>2325.9070604884701</c:v>
                </c:pt>
                <c:pt idx="31">
                  <c:v>2324.7856574852353</c:v>
                </c:pt>
                <c:pt idx="32">
                  <c:v>2321.2351087613165</c:v>
                </c:pt>
                <c:pt idx="33">
                  <c:v>2275.5219759708298</c:v>
                </c:pt>
                <c:pt idx="34">
                  <c:v>2311.820590026397</c:v>
                </c:pt>
                <c:pt idx="35">
                  <c:v>2300.4117515499688</c:v>
                </c:pt>
                <c:pt idx="36">
                  <c:v>2270.9453273878253</c:v>
                </c:pt>
                <c:pt idx="37">
                  <c:v>2263.3161939284828</c:v>
                </c:pt>
                <c:pt idx="38">
                  <c:v>2286.0908043538816</c:v>
                </c:pt>
                <c:pt idx="39">
                  <c:v>2204.2348121876926</c:v>
                </c:pt>
                <c:pt idx="40">
                  <c:v>2214.6101043535173</c:v>
                </c:pt>
                <c:pt idx="41">
                  <c:v>2230.5451522322369</c:v>
                </c:pt>
                <c:pt idx="42">
                  <c:v>2251.0363462609052</c:v>
                </c:pt>
                <c:pt idx="43">
                  <c:v>2277.5441552458387</c:v>
                </c:pt>
                <c:pt idx="44">
                  <c:v>2224.7404328454277</c:v>
                </c:pt>
                <c:pt idx="45">
                  <c:v>2204.3361079920892</c:v>
                </c:pt>
                <c:pt idx="46">
                  <c:v>2234.1898527784515</c:v>
                </c:pt>
                <c:pt idx="47">
                  <c:v>2214.4992022569818</c:v>
                </c:pt>
                <c:pt idx="48">
                  <c:v>2214.2795961830698</c:v>
                </c:pt>
                <c:pt idx="49">
                  <c:v>2219.7260462866038</c:v>
                </c:pt>
                <c:pt idx="50">
                  <c:v>2286.4647046952368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5-4628-AB9C-B2A0211C315B}"/>
            </c:ext>
          </c:extLst>
        </c:ser>
        <c:ser>
          <c:idx val="1"/>
          <c:order val="1"/>
          <c:tx>
            <c:strRef>
              <c:f>'care provision'!$BZ$2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provision'!$BZ$4:$BZ$54</c:f>
              <c:numCache>
                <c:formatCode>General</c:formatCode>
                <c:ptCount val="51"/>
                <c:pt idx="0">
                  <c:v>2566.1601058348851</c:v>
                </c:pt>
                <c:pt idx="1">
                  <c:v>2616.4995731295417</c:v>
                </c:pt>
                <c:pt idx="2">
                  <c:v>2635.0359943878079</c:v>
                </c:pt>
                <c:pt idx="3">
                  <c:v>2706.3418708582117</c:v>
                </c:pt>
                <c:pt idx="4">
                  <c:v>2743.4861192968265</c:v>
                </c:pt>
                <c:pt idx="5">
                  <c:v>2766.6054013309295</c:v>
                </c:pt>
                <c:pt idx="6">
                  <c:v>2730.3072742404343</c:v>
                </c:pt>
                <c:pt idx="7">
                  <c:v>2788.4561707344697</c:v>
                </c:pt>
                <c:pt idx="8">
                  <c:v>2799.0230509468693</c:v>
                </c:pt>
                <c:pt idx="9">
                  <c:v>2735.1924240418757</c:v>
                </c:pt>
                <c:pt idx="10">
                  <c:v>2708.7878908618031</c:v>
                </c:pt>
                <c:pt idx="11">
                  <c:v>2691.1555544858843</c:v>
                </c:pt>
                <c:pt idx="12">
                  <c:v>2739.5514538967732</c:v>
                </c:pt>
                <c:pt idx="13">
                  <c:v>2699.9533806676577</c:v>
                </c:pt>
                <c:pt idx="14">
                  <c:v>2721.453505596734</c:v>
                </c:pt>
                <c:pt idx="15">
                  <c:v>2699.8594758971135</c:v>
                </c:pt>
                <c:pt idx="16">
                  <c:v>2687.3282359338664</c:v>
                </c:pt>
                <c:pt idx="17">
                  <c:v>2710.6053679667052</c:v>
                </c:pt>
                <c:pt idx="18">
                  <c:v>2713.9302719187635</c:v>
                </c:pt>
                <c:pt idx="19">
                  <c:v>2686.3618062455384</c:v>
                </c:pt>
                <c:pt idx="20">
                  <c:v>2730.1817340172906</c:v>
                </c:pt>
                <c:pt idx="21">
                  <c:v>2698.5972836048736</c:v>
                </c:pt>
                <c:pt idx="22">
                  <c:v>2682.844005534741</c:v>
                </c:pt>
                <c:pt idx="23">
                  <c:v>2736.3021369866324</c:v>
                </c:pt>
                <c:pt idx="24">
                  <c:v>2733.1761014176082</c:v>
                </c:pt>
                <c:pt idx="25">
                  <c:v>2714.1231390547428</c:v>
                </c:pt>
                <c:pt idx="26">
                  <c:v>2755.137786849692</c:v>
                </c:pt>
                <c:pt idx="27">
                  <c:v>2812.4810877247824</c:v>
                </c:pt>
                <c:pt idx="28">
                  <c:v>2830.9133934988058</c:v>
                </c:pt>
                <c:pt idx="29">
                  <c:v>2794.7990666691635</c:v>
                </c:pt>
                <c:pt idx="30">
                  <c:v>2856.5616725087434</c:v>
                </c:pt>
                <c:pt idx="31">
                  <c:v>2841.7777587113674</c:v>
                </c:pt>
                <c:pt idx="32">
                  <c:v>2833.9774502529476</c:v>
                </c:pt>
                <c:pt idx="33">
                  <c:v>2827.518377887543</c:v>
                </c:pt>
                <c:pt idx="34">
                  <c:v>2848.8877689201095</c:v>
                </c:pt>
                <c:pt idx="35">
                  <c:v>2883.8401145309176</c:v>
                </c:pt>
                <c:pt idx="36">
                  <c:v>2896.1869621919286</c:v>
                </c:pt>
                <c:pt idx="37">
                  <c:v>2884.2411007654919</c:v>
                </c:pt>
                <c:pt idx="38">
                  <c:v>2908.9710178606811</c:v>
                </c:pt>
                <c:pt idx="39">
                  <c:v>2975.769659082614</c:v>
                </c:pt>
                <c:pt idx="40">
                  <c:v>2917.2292909500779</c:v>
                </c:pt>
                <c:pt idx="41">
                  <c:v>2975.0988253658597</c:v>
                </c:pt>
                <c:pt idx="42">
                  <c:v>2923.6824803525592</c:v>
                </c:pt>
                <c:pt idx="43">
                  <c:v>2994.6419695081308</c:v>
                </c:pt>
                <c:pt idx="44">
                  <c:v>2966.9389169104616</c:v>
                </c:pt>
                <c:pt idx="45">
                  <c:v>2996.9707511102306</c:v>
                </c:pt>
                <c:pt idx="46">
                  <c:v>3012.005718972739</c:v>
                </c:pt>
                <c:pt idx="47">
                  <c:v>3014.0559310347371</c:v>
                </c:pt>
                <c:pt idx="48">
                  <c:v>3033.2074424238003</c:v>
                </c:pt>
                <c:pt idx="49">
                  <c:v>3006.3995198756656</c:v>
                </c:pt>
                <c:pt idx="50">
                  <c:v>2983.6303861089286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5-4628-AB9C-B2A0211C315B}"/>
            </c:ext>
          </c:extLst>
        </c:ser>
        <c:ser>
          <c:idx val="2"/>
          <c:order val="2"/>
          <c:tx>
            <c:strRef>
              <c:f>'care provision'!$CA$2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provision'!$CA$4:$CA$54</c:f>
              <c:numCache>
                <c:formatCode>General</c:formatCode>
                <c:ptCount val="51"/>
                <c:pt idx="0">
                  <c:v>1446.5437607236577</c:v>
                </c:pt>
                <c:pt idx="1">
                  <c:v>1544.6768171571955</c:v>
                </c:pt>
                <c:pt idx="2">
                  <c:v>1627.6511299387564</c:v>
                </c:pt>
                <c:pt idx="3">
                  <c:v>1720.3418720061102</c:v>
                </c:pt>
                <c:pt idx="4">
                  <c:v>1808.3915597128371</c:v>
                </c:pt>
                <c:pt idx="5">
                  <c:v>1865.0506533846842</c:v>
                </c:pt>
                <c:pt idx="6">
                  <c:v>1911.0491178430964</c:v>
                </c:pt>
                <c:pt idx="7">
                  <c:v>1925.034903819364</c:v>
                </c:pt>
                <c:pt idx="8">
                  <c:v>1994.189917606401</c:v>
                </c:pt>
                <c:pt idx="9">
                  <c:v>2021.0478086816613</c:v>
                </c:pt>
                <c:pt idx="10">
                  <c:v>2045.5929584484015</c:v>
                </c:pt>
                <c:pt idx="11">
                  <c:v>2037.7488149950191</c:v>
                </c:pt>
                <c:pt idx="12">
                  <c:v>2150.279501570747</c:v>
                </c:pt>
                <c:pt idx="13">
                  <c:v>2136.710276055574</c:v>
                </c:pt>
                <c:pt idx="14">
                  <c:v>2184.0367848918377</c:v>
                </c:pt>
                <c:pt idx="15">
                  <c:v>2173.2170706967931</c:v>
                </c:pt>
                <c:pt idx="16">
                  <c:v>2253.0577034439698</c:v>
                </c:pt>
                <c:pt idx="17">
                  <c:v>2272.2352915522652</c:v>
                </c:pt>
                <c:pt idx="18">
                  <c:v>2249.9077671698783</c:v>
                </c:pt>
                <c:pt idx="19">
                  <c:v>2247.0225425707144</c:v>
                </c:pt>
                <c:pt idx="20">
                  <c:v>2221.1084995364299</c:v>
                </c:pt>
                <c:pt idx="21">
                  <c:v>2192.688163009765</c:v>
                </c:pt>
                <c:pt idx="22">
                  <c:v>2147.390825799323</c:v>
                </c:pt>
                <c:pt idx="23">
                  <c:v>2142.3801621903776</c:v>
                </c:pt>
                <c:pt idx="24">
                  <c:v>2098.3238314810092</c:v>
                </c:pt>
                <c:pt idx="25">
                  <c:v>2094.870557280412</c:v>
                </c:pt>
                <c:pt idx="26">
                  <c:v>2030.6488753522469</c:v>
                </c:pt>
                <c:pt idx="27">
                  <c:v>2058.9783652531569</c:v>
                </c:pt>
                <c:pt idx="28">
                  <c:v>2027.1254297641312</c:v>
                </c:pt>
                <c:pt idx="29">
                  <c:v>1967.645423229688</c:v>
                </c:pt>
                <c:pt idx="30">
                  <c:v>1966.0644681052047</c:v>
                </c:pt>
                <c:pt idx="31">
                  <c:v>1960.8998476661955</c:v>
                </c:pt>
                <c:pt idx="32">
                  <c:v>1948.8454085125857</c:v>
                </c:pt>
                <c:pt idx="33">
                  <c:v>1958.5806594932674</c:v>
                </c:pt>
                <c:pt idx="34">
                  <c:v>2018.6115456359121</c:v>
                </c:pt>
                <c:pt idx="35">
                  <c:v>2037.4750482388938</c:v>
                </c:pt>
                <c:pt idx="36">
                  <c:v>2044.6399156957787</c:v>
                </c:pt>
                <c:pt idx="37">
                  <c:v>2122.7742596614917</c:v>
                </c:pt>
                <c:pt idx="38">
                  <c:v>2130.9256722816785</c:v>
                </c:pt>
                <c:pt idx="39">
                  <c:v>2155.9883943285431</c:v>
                </c:pt>
                <c:pt idx="40">
                  <c:v>2174.7730906645938</c:v>
                </c:pt>
                <c:pt idx="41">
                  <c:v>2173.0869979844292</c:v>
                </c:pt>
                <c:pt idx="42">
                  <c:v>2173.9987298150668</c:v>
                </c:pt>
                <c:pt idx="43">
                  <c:v>2199.4837121697028</c:v>
                </c:pt>
                <c:pt idx="44">
                  <c:v>2221.2101962998859</c:v>
                </c:pt>
                <c:pt idx="45">
                  <c:v>2229.8492330034642</c:v>
                </c:pt>
                <c:pt idx="46">
                  <c:v>2242.8724715282769</c:v>
                </c:pt>
                <c:pt idx="47">
                  <c:v>2193.424490511225</c:v>
                </c:pt>
                <c:pt idx="48">
                  <c:v>2281.6388251745325</c:v>
                </c:pt>
                <c:pt idx="49">
                  <c:v>2260.7671094106599</c:v>
                </c:pt>
                <c:pt idx="50">
                  <c:v>2300.3530699310668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5-4628-AB9C-B2A0211C315B}"/>
            </c:ext>
          </c:extLst>
        </c:ser>
        <c:ser>
          <c:idx val="3"/>
          <c:order val="3"/>
          <c:tx>
            <c:strRef>
              <c:f>'care provision'!$CB$2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provision'!$A$4:$A$54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provision'!$CB$4:$CB$54</c:f>
              <c:numCache>
                <c:formatCode>General</c:formatCode>
                <c:ptCount val="51"/>
                <c:pt idx="0">
                  <c:v>479.21274484374464</c:v>
                </c:pt>
                <c:pt idx="1">
                  <c:v>499.84745031720479</c:v>
                </c:pt>
                <c:pt idx="2">
                  <c:v>553.96374128961952</c:v>
                </c:pt>
                <c:pt idx="3">
                  <c:v>583.58340399024155</c:v>
                </c:pt>
                <c:pt idx="4">
                  <c:v>634.98521153914294</c:v>
                </c:pt>
                <c:pt idx="5">
                  <c:v>695.60113912606994</c:v>
                </c:pt>
                <c:pt idx="6">
                  <c:v>730.64141005499471</c:v>
                </c:pt>
                <c:pt idx="7">
                  <c:v>794.6380343213026</c:v>
                </c:pt>
                <c:pt idx="8">
                  <c:v>852.03903753995019</c:v>
                </c:pt>
                <c:pt idx="9">
                  <c:v>890.66885440133433</c:v>
                </c:pt>
                <c:pt idx="10">
                  <c:v>933.674438839255</c:v>
                </c:pt>
                <c:pt idx="11">
                  <c:v>947.84546914282919</c:v>
                </c:pt>
                <c:pt idx="12">
                  <c:v>964.39532337389062</c:v>
                </c:pt>
                <c:pt idx="13">
                  <c:v>985.67476539516736</c:v>
                </c:pt>
                <c:pt idx="14">
                  <c:v>999.59991096044723</c:v>
                </c:pt>
                <c:pt idx="15">
                  <c:v>1025.5284315583913</c:v>
                </c:pt>
                <c:pt idx="16">
                  <c:v>1020.374882375987</c:v>
                </c:pt>
                <c:pt idx="17">
                  <c:v>1030.966462935552</c:v>
                </c:pt>
                <c:pt idx="18">
                  <c:v>1041.3245763489117</c:v>
                </c:pt>
                <c:pt idx="19">
                  <c:v>1068.5248410101817</c:v>
                </c:pt>
                <c:pt idx="20">
                  <c:v>1074.5621305149807</c:v>
                </c:pt>
                <c:pt idx="21">
                  <c:v>1125.3226974845609</c:v>
                </c:pt>
                <c:pt idx="22">
                  <c:v>1132.6563718784505</c:v>
                </c:pt>
                <c:pt idx="23">
                  <c:v>1144.4649208795945</c:v>
                </c:pt>
                <c:pt idx="24">
                  <c:v>1178.64624335693</c:v>
                </c:pt>
                <c:pt idx="25">
                  <c:v>1193.8341700831952</c:v>
                </c:pt>
                <c:pt idx="26">
                  <c:v>1226.6409106539897</c:v>
                </c:pt>
                <c:pt idx="27">
                  <c:v>1252.3017703708665</c:v>
                </c:pt>
                <c:pt idx="28">
                  <c:v>1253.1893218562006</c:v>
                </c:pt>
                <c:pt idx="29">
                  <c:v>1256.350166375503</c:v>
                </c:pt>
                <c:pt idx="30">
                  <c:v>1275.9500048943266</c:v>
                </c:pt>
                <c:pt idx="31">
                  <c:v>1263.3214973737636</c:v>
                </c:pt>
                <c:pt idx="32">
                  <c:v>1289.5981278552183</c:v>
                </c:pt>
                <c:pt idx="33">
                  <c:v>1270.8162391636888</c:v>
                </c:pt>
                <c:pt idx="34">
                  <c:v>1245.6576429327615</c:v>
                </c:pt>
                <c:pt idx="35">
                  <c:v>1268.2945521815579</c:v>
                </c:pt>
                <c:pt idx="36">
                  <c:v>1238.3527718279934</c:v>
                </c:pt>
                <c:pt idx="37">
                  <c:v>1245.0622093827935</c:v>
                </c:pt>
                <c:pt idx="38">
                  <c:v>1246.7299821617648</c:v>
                </c:pt>
                <c:pt idx="39">
                  <c:v>1221.5372221635876</c:v>
                </c:pt>
                <c:pt idx="40">
                  <c:v>1235.4591220882141</c:v>
                </c:pt>
                <c:pt idx="41">
                  <c:v>1230.8964095827464</c:v>
                </c:pt>
                <c:pt idx="42">
                  <c:v>1228.2427972070311</c:v>
                </c:pt>
                <c:pt idx="43">
                  <c:v>1255.7422132608021</c:v>
                </c:pt>
                <c:pt idx="44">
                  <c:v>1244.0704171285984</c:v>
                </c:pt>
                <c:pt idx="45">
                  <c:v>1231.3979615362027</c:v>
                </c:pt>
                <c:pt idx="46">
                  <c:v>1268.6349295935586</c:v>
                </c:pt>
                <c:pt idx="47">
                  <c:v>1280.5296769990105</c:v>
                </c:pt>
                <c:pt idx="48">
                  <c:v>1313.6960512243086</c:v>
                </c:pt>
                <c:pt idx="49">
                  <c:v>1347.012029285755</c:v>
                </c:pt>
                <c:pt idx="50">
                  <c:v>1386.0437394795993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95-4628-AB9C-B2A0211C3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informal social care provided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87086514941776"/>
          <c:y val="2.5428331875182269E-2"/>
          <c:w val="0.79211725188415716"/>
          <c:h val="0.7399424308602645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'care provision'!$DO$2</c:f>
              <c:strCache>
                <c:ptCount val="1"/>
                <c:pt idx="0">
                  <c:v>poverty - full population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provision'!$DO$4:$DO$54</c:f>
              <c:numCache>
                <c:formatCode>General</c:formatCode>
                <c:ptCount val="51"/>
                <c:pt idx="0">
                  <c:v>0.23494770000000001</c:v>
                </c:pt>
                <c:pt idx="1">
                  <c:v>0.25442019999999999</c:v>
                </c:pt>
                <c:pt idx="2">
                  <c:v>0.23713500000000001</c:v>
                </c:pt>
                <c:pt idx="3">
                  <c:v>0.2267895</c:v>
                </c:pt>
                <c:pt idx="4">
                  <c:v>0.236901</c:v>
                </c:pt>
                <c:pt idx="5">
                  <c:v>0.2388691</c:v>
                </c:pt>
                <c:pt idx="6">
                  <c:v>0.2446624</c:v>
                </c:pt>
                <c:pt idx="7">
                  <c:v>0.2498871</c:v>
                </c:pt>
                <c:pt idx="8">
                  <c:v>0.25225389999999998</c:v>
                </c:pt>
                <c:pt idx="9">
                  <c:v>0.25238080000000002</c:v>
                </c:pt>
                <c:pt idx="10">
                  <c:v>0.2538318</c:v>
                </c:pt>
                <c:pt idx="11">
                  <c:v>0.25988159999999999</c:v>
                </c:pt>
                <c:pt idx="12">
                  <c:v>0.26041769999999997</c:v>
                </c:pt>
                <c:pt idx="13">
                  <c:v>0.26415549999999999</c:v>
                </c:pt>
                <c:pt idx="14">
                  <c:v>0.26468429999999998</c:v>
                </c:pt>
                <c:pt idx="15">
                  <c:v>0.26637729999999998</c:v>
                </c:pt>
                <c:pt idx="16">
                  <c:v>0.26854689999999998</c:v>
                </c:pt>
                <c:pt idx="17">
                  <c:v>0.26937040000000001</c:v>
                </c:pt>
                <c:pt idx="18">
                  <c:v>0.26943859999999997</c:v>
                </c:pt>
                <c:pt idx="19">
                  <c:v>0.2707812</c:v>
                </c:pt>
                <c:pt idx="20">
                  <c:v>0.27221529999999999</c:v>
                </c:pt>
                <c:pt idx="21">
                  <c:v>0.27179019999999998</c:v>
                </c:pt>
                <c:pt idx="22">
                  <c:v>0.27348660000000002</c:v>
                </c:pt>
                <c:pt idx="23">
                  <c:v>0.2748835</c:v>
                </c:pt>
                <c:pt idx="24">
                  <c:v>0.27558470000000002</c:v>
                </c:pt>
                <c:pt idx="25">
                  <c:v>0.27584229999999998</c:v>
                </c:pt>
                <c:pt idx="26">
                  <c:v>0.2751363</c:v>
                </c:pt>
                <c:pt idx="27">
                  <c:v>0.277472</c:v>
                </c:pt>
                <c:pt idx="28">
                  <c:v>0.2781556</c:v>
                </c:pt>
                <c:pt idx="29">
                  <c:v>0.28122140000000001</c:v>
                </c:pt>
                <c:pt idx="30">
                  <c:v>0.28151080000000001</c:v>
                </c:pt>
                <c:pt idx="31">
                  <c:v>0.28232970000000002</c:v>
                </c:pt>
                <c:pt idx="32">
                  <c:v>0.28396300000000002</c:v>
                </c:pt>
                <c:pt idx="33">
                  <c:v>0.2836379</c:v>
                </c:pt>
                <c:pt idx="34">
                  <c:v>0.28571079999999999</c:v>
                </c:pt>
                <c:pt idx="35">
                  <c:v>0.28760469999999999</c:v>
                </c:pt>
                <c:pt idx="36">
                  <c:v>0.28967890000000002</c:v>
                </c:pt>
                <c:pt idx="37">
                  <c:v>0.2920973</c:v>
                </c:pt>
                <c:pt idx="38">
                  <c:v>0.29285149999999999</c:v>
                </c:pt>
                <c:pt idx="39">
                  <c:v>0.29343089999999999</c:v>
                </c:pt>
                <c:pt idx="40">
                  <c:v>0.29436469999999998</c:v>
                </c:pt>
                <c:pt idx="41">
                  <c:v>0.29559299999999999</c:v>
                </c:pt>
                <c:pt idx="42">
                  <c:v>0.29637849999999999</c:v>
                </c:pt>
                <c:pt idx="43">
                  <c:v>0.29741030000000002</c:v>
                </c:pt>
                <c:pt idx="44">
                  <c:v>0.29934759999999999</c:v>
                </c:pt>
                <c:pt idx="45">
                  <c:v>0.30048019999999998</c:v>
                </c:pt>
                <c:pt idx="46">
                  <c:v>0.30121999999999999</c:v>
                </c:pt>
                <c:pt idx="47">
                  <c:v>0.30406030000000001</c:v>
                </c:pt>
                <c:pt idx="48">
                  <c:v>0.30493520000000002</c:v>
                </c:pt>
                <c:pt idx="49">
                  <c:v>0.3064982</c:v>
                </c:pt>
                <c:pt idx="50">
                  <c:v>0.3087008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2-4A85-BA13-55C51E0176F7}"/>
            </c:ext>
          </c:extLst>
        </c:ser>
        <c:ser>
          <c:idx val="1"/>
          <c:order val="1"/>
          <c:tx>
            <c:strRef>
              <c:f>'care provision'!$DQ$2</c:f>
              <c:strCache>
                <c:ptCount val="1"/>
                <c:pt idx="0">
                  <c:v>poverty - carers under age 45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0.351935</c:v>
                </c:pt>
                <c:pt idx="1">
                  <c:v>0.38182539999999998</c:v>
                </c:pt>
                <c:pt idx="2">
                  <c:v>0.3529872</c:v>
                </c:pt>
                <c:pt idx="3">
                  <c:v>0.32889420000000003</c:v>
                </c:pt>
                <c:pt idx="4">
                  <c:v>0.3384701</c:v>
                </c:pt>
                <c:pt idx="5">
                  <c:v>0.3577572</c:v>
                </c:pt>
                <c:pt idx="6">
                  <c:v>0.36570390000000003</c:v>
                </c:pt>
                <c:pt idx="7">
                  <c:v>0.38351580000000002</c:v>
                </c:pt>
                <c:pt idx="8">
                  <c:v>0.39184910000000001</c:v>
                </c:pt>
                <c:pt idx="9">
                  <c:v>0.39319670000000001</c:v>
                </c:pt>
                <c:pt idx="10">
                  <c:v>0.3962793</c:v>
                </c:pt>
                <c:pt idx="11">
                  <c:v>0.40675519999999998</c:v>
                </c:pt>
                <c:pt idx="12">
                  <c:v>0.41179139999999997</c:v>
                </c:pt>
                <c:pt idx="13">
                  <c:v>0.41863590000000001</c:v>
                </c:pt>
                <c:pt idx="14">
                  <c:v>0.42391000000000001</c:v>
                </c:pt>
                <c:pt idx="15">
                  <c:v>0.4251703</c:v>
                </c:pt>
                <c:pt idx="16">
                  <c:v>0.4315117</c:v>
                </c:pt>
                <c:pt idx="17">
                  <c:v>0.43919170000000002</c:v>
                </c:pt>
                <c:pt idx="18">
                  <c:v>0.43709419999999999</c:v>
                </c:pt>
                <c:pt idx="19">
                  <c:v>0.44156830000000002</c:v>
                </c:pt>
                <c:pt idx="20">
                  <c:v>0.44244060000000002</c:v>
                </c:pt>
                <c:pt idx="21">
                  <c:v>0.44761339999999999</c:v>
                </c:pt>
                <c:pt idx="22">
                  <c:v>0.4521307</c:v>
                </c:pt>
                <c:pt idx="23">
                  <c:v>0.4521172</c:v>
                </c:pt>
                <c:pt idx="24">
                  <c:v>0.46130450000000001</c:v>
                </c:pt>
                <c:pt idx="25">
                  <c:v>0.46399859999999998</c:v>
                </c:pt>
                <c:pt idx="26">
                  <c:v>0.45998860000000003</c:v>
                </c:pt>
                <c:pt idx="27">
                  <c:v>0.46344200000000002</c:v>
                </c:pt>
                <c:pt idx="28">
                  <c:v>0.46435149999999997</c:v>
                </c:pt>
                <c:pt idx="29">
                  <c:v>0.47320240000000002</c:v>
                </c:pt>
                <c:pt idx="30">
                  <c:v>0.47723890000000002</c:v>
                </c:pt>
                <c:pt idx="31">
                  <c:v>0.47511239999999999</c:v>
                </c:pt>
                <c:pt idx="32">
                  <c:v>0.48351729999999998</c:v>
                </c:pt>
                <c:pt idx="33">
                  <c:v>0.48320350000000001</c:v>
                </c:pt>
                <c:pt idx="34">
                  <c:v>0.47961789999999999</c:v>
                </c:pt>
                <c:pt idx="35">
                  <c:v>0.48445280000000002</c:v>
                </c:pt>
                <c:pt idx="36">
                  <c:v>0.48768830000000002</c:v>
                </c:pt>
                <c:pt idx="37">
                  <c:v>0.4941991</c:v>
                </c:pt>
                <c:pt idx="38">
                  <c:v>0.4910195</c:v>
                </c:pt>
                <c:pt idx="39">
                  <c:v>0.49629689999999999</c:v>
                </c:pt>
                <c:pt idx="40">
                  <c:v>0.49910789999999999</c:v>
                </c:pt>
                <c:pt idx="41">
                  <c:v>0.49990519999999999</c:v>
                </c:pt>
                <c:pt idx="42">
                  <c:v>0.49926579999999998</c:v>
                </c:pt>
                <c:pt idx="43">
                  <c:v>0.50479209999999997</c:v>
                </c:pt>
                <c:pt idx="44">
                  <c:v>0.51034760000000001</c:v>
                </c:pt>
                <c:pt idx="45">
                  <c:v>0.51546650000000005</c:v>
                </c:pt>
                <c:pt idx="46">
                  <c:v>0.51696969999999998</c:v>
                </c:pt>
                <c:pt idx="47">
                  <c:v>0.5111078</c:v>
                </c:pt>
                <c:pt idx="48">
                  <c:v>0.52773619999999999</c:v>
                </c:pt>
                <c:pt idx="49">
                  <c:v>0.52520180000000005</c:v>
                </c:pt>
                <c:pt idx="50">
                  <c:v>0.53310740000000001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42-4A85-BA13-55C51E0176F7}"/>
            </c:ext>
          </c:extLst>
        </c:ser>
        <c:ser>
          <c:idx val="2"/>
          <c:order val="2"/>
          <c:tx>
            <c:strRef>
              <c:f>'care provision'!$DP$2</c:f>
              <c:strCache>
                <c:ptCount val="1"/>
                <c:pt idx="0">
                  <c:v>all carers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provision'!$DP$4:$DP$54</c:f>
              <c:numCache>
                <c:formatCode>General</c:formatCode>
                <c:ptCount val="51"/>
                <c:pt idx="0">
                  <c:v>0.19985649999999999</c:v>
                </c:pt>
                <c:pt idx="1">
                  <c:v>0.22062599999999999</c:v>
                </c:pt>
                <c:pt idx="2">
                  <c:v>0.2027274</c:v>
                </c:pt>
                <c:pt idx="3">
                  <c:v>0.1840436</c:v>
                </c:pt>
                <c:pt idx="4">
                  <c:v>0.19174640000000001</c:v>
                </c:pt>
                <c:pt idx="5">
                  <c:v>0.19572590000000001</c:v>
                </c:pt>
                <c:pt idx="6">
                  <c:v>0.20045279999999999</c:v>
                </c:pt>
                <c:pt idx="7">
                  <c:v>0.2043991</c:v>
                </c:pt>
                <c:pt idx="8">
                  <c:v>0.20625009999999999</c:v>
                </c:pt>
                <c:pt idx="9">
                  <c:v>0.20605560000000001</c:v>
                </c:pt>
                <c:pt idx="10">
                  <c:v>0.20521049999999999</c:v>
                </c:pt>
                <c:pt idx="11">
                  <c:v>0.2095321</c:v>
                </c:pt>
                <c:pt idx="12">
                  <c:v>0.21015229999999999</c:v>
                </c:pt>
                <c:pt idx="13">
                  <c:v>0.2127212</c:v>
                </c:pt>
                <c:pt idx="14">
                  <c:v>0.21902840000000001</c:v>
                </c:pt>
                <c:pt idx="15">
                  <c:v>0.21853700000000001</c:v>
                </c:pt>
                <c:pt idx="16">
                  <c:v>0.2237787</c:v>
                </c:pt>
                <c:pt idx="17">
                  <c:v>0.2248339</c:v>
                </c:pt>
                <c:pt idx="18">
                  <c:v>0.22260840000000001</c:v>
                </c:pt>
                <c:pt idx="19">
                  <c:v>0.22440360000000001</c:v>
                </c:pt>
                <c:pt idx="20">
                  <c:v>0.2252265</c:v>
                </c:pt>
                <c:pt idx="21">
                  <c:v>0.22566700000000001</c:v>
                </c:pt>
                <c:pt idx="22">
                  <c:v>0.22814209999999999</c:v>
                </c:pt>
                <c:pt idx="23">
                  <c:v>0.22883510000000001</c:v>
                </c:pt>
                <c:pt idx="24">
                  <c:v>0.23163429999999999</c:v>
                </c:pt>
                <c:pt idx="25">
                  <c:v>0.2349067</c:v>
                </c:pt>
                <c:pt idx="26">
                  <c:v>0.23435039999999999</c:v>
                </c:pt>
                <c:pt idx="27">
                  <c:v>0.23507059999999999</c:v>
                </c:pt>
                <c:pt idx="28">
                  <c:v>0.23427390000000001</c:v>
                </c:pt>
                <c:pt idx="29">
                  <c:v>0.23990300000000001</c:v>
                </c:pt>
                <c:pt idx="30">
                  <c:v>0.23998639999999999</c:v>
                </c:pt>
                <c:pt idx="31">
                  <c:v>0.2410873</c:v>
                </c:pt>
                <c:pt idx="32">
                  <c:v>0.2437328</c:v>
                </c:pt>
                <c:pt idx="33">
                  <c:v>0.2441403</c:v>
                </c:pt>
                <c:pt idx="34">
                  <c:v>0.24306510000000001</c:v>
                </c:pt>
                <c:pt idx="35">
                  <c:v>0.2444675</c:v>
                </c:pt>
                <c:pt idx="36">
                  <c:v>0.24829419999999999</c:v>
                </c:pt>
                <c:pt idx="37">
                  <c:v>0.25017919999999999</c:v>
                </c:pt>
                <c:pt idx="38">
                  <c:v>0.25034430000000002</c:v>
                </c:pt>
                <c:pt idx="39">
                  <c:v>0.25233220000000001</c:v>
                </c:pt>
                <c:pt idx="40">
                  <c:v>0.2539401</c:v>
                </c:pt>
                <c:pt idx="41">
                  <c:v>0.25527240000000001</c:v>
                </c:pt>
                <c:pt idx="42">
                  <c:v>0.25622679999999998</c:v>
                </c:pt>
                <c:pt idx="43">
                  <c:v>0.25670229999999999</c:v>
                </c:pt>
                <c:pt idx="44">
                  <c:v>0.25905220000000001</c:v>
                </c:pt>
                <c:pt idx="45">
                  <c:v>0.26166020000000001</c:v>
                </c:pt>
                <c:pt idx="46">
                  <c:v>0.26359559999999999</c:v>
                </c:pt>
                <c:pt idx="47">
                  <c:v>0.26425209999999999</c:v>
                </c:pt>
                <c:pt idx="48">
                  <c:v>0.27010030000000002</c:v>
                </c:pt>
                <c:pt idx="49">
                  <c:v>0.26791579999999998</c:v>
                </c:pt>
                <c:pt idx="50">
                  <c:v>0.26875460000000001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42-4A85-BA13-55C51E0176F7}"/>
            </c:ext>
          </c:extLst>
        </c:ser>
        <c:ser>
          <c:idx val="3"/>
          <c:order val="3"/>
          <c:tx>
            <c:strRef>
              <c:f>'care provision'!$EI$2</c:f>
              <c:strCache>
                <c:ptCount val="1"/>
                <c:pt idx="0">
                  <c:v>carers under age 45 and in receipt of carer benefits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0.36977019999999999</c:v>
                </c:pt>
                <c:pt idx="1">
                  <c:v>0.38490659999999999</c:v>
                </c:pt>
                <c:pt idx="2">
                  <c:v>0.36199999999999999</c:v>
                </c:pt>
                <c:pt idx="3">
                  <c:v>0.31822400000000001</c:v>
                </c:pt>
                <c:pt idx="4">
                  <c:v>0.3599214</c:v>
                </c:pt>
                <c:pt idx="5">
                  <c:v>0.36946030000000002</c:v>
                </c:pt>
                <c:pt idx="6">
                  <c:v>0.38670280000000001</c:v>
                </c:pt>
                <c:pt idx="7">
                  <c:v>0.39914179999999999</c:v>
                </c:pt>
                <c:pt idx="8">
                  <c:v>0.40995720000000002</c:v>
                </c:pt>
                <c:pt idx="9">
                  <c:v>0.41118680000000002</c:v>
                </c:pt>
                <c:pt idx="10">
                  <c:v>0.42328189999999999</c:v>
                </c:pt>
                <c:pt idx="11">
                  <c:v>0.43468899999999999</c:v>
                </c:pt>
                <c:pt idx="12">
                  <c:v>0.44324599999999997</c:v>
                </c:pt>
                <c:pt idx="13">
                  <c:v>0.45016329999999999</c:v>
                </c:pt>
                <c:pt idx="14">
                  <c:v>0.46174799999999999</c:v>
                </c:pt>
                <c:pt idx="15">
                  <c:v>0.4552641</c:v>
                </c:pt>
                <c:pt idx="16">
                  <c:v>0.45738859999999998</c:v>
                </c:pt>
                <c:pt idx="17">
                  <c:v>0.45916889999999999</c:v>
                </c:pt>
                <c:pt idx="18">
                  <c:v>0.46318150000000002</c:v>
                </c:pt>
                <c:pt idx="19">
                  <c:v>0.4672499</c:v>
                </c:pt>
                <c:pt idx="20">
                  <c:v>0.46392230000000001</c:v>
                </c:pt>
                <c:pt idx="21">
                  <c:v>0.46172289999999999</c:v>
                </c:pt>
                <c:pt idx="22">
                  <c:v>0.46092850000000002</c:v>
                </c:pt>
                <c:pt idx="23">
                  <c:v>0.45219419999999999</c:v>
                </c:pt>
                <c:pt idx="24">
                  <c:v>0.45942270000000002</c:v>
                </c:pt>
                <c:pt idx="25">
                  <c:v>0.46582390000000001</c:v>
                </c:pt>
                <c:pt idx="26">
                  <c:v>0.45751520000000001</c:v>
                </c:pt>
                <c:pt idx="27">
                  <c:v>0.46132669999999998</c:v>
                </c:pt>
                <c:pt idx="28">
                  <c:v>0.45704840000000002</c:v>
                </c:pt>
                <c:pt idx="29">
                  <c:v>0.46401520000000002</c:v>
                </c:pt>
                <c:pt idx="30">
                  <c:v>0.46447539999999998</c:v>
                </c:pt>
                <c:pt idx="31">
                  <c:v>0.45905629999999997</c:v>
                </c:pt>
                <c:pt idx="32">
                  <c:v>0.46300859999999999</c:v>
                </c:pt>
                <c:pt idx="33">
                  <c:v>0.46492109999999998</c:v>
                </c:pt>
                <c:pt idx="34">
                  <c:v>0.45936440000000001</c:v>
                </c:pt>
                <c:pt idx="35">
                  <c:v>0.46272069999999998</c:v>
                </c:pt>
                <c:pt idx="36">
                  <c:v>0.46351730000000002</c:v>
                </c:pt>
                <c:pt idx="37">
                  <c:v>0.4726629</c:v>
                </c:pt>
                <c:pt idx="38">
                  <c:v>0.46954279999999998</c:v>
                </c:pt>
                <c:pt idx="39">
                  <c:v>0.47413830000000001</c:v>
                </c:pt>
                <c:pt idx="40">
                  <c:v>0.47449659999999999</c:v>
                </c:pt>
                <c:pt idx="41">
                  <c:v>0.47392430000000002</c:v>
                </c:pt>
                <c:pt idx="42">
                  <c:v>0.47780220000000001</c:v>
                </c:pt>
                <c:pt idx="43">
                  <c:v>0.48733300000000002</c:v>
                </c:pt>
                <c:pt idx="44">
                  <c:v>0.48554560000000002</c:v>
                </c:pt>
                <c:pt idx="45">
                  <c:v>0.48858780000000002</c:v>
                </c:pt>
                <c:pt idx="46">
                  <c:v>0.48848279999999999</c:v>
                </c:pt>
                <c:pt idx="47">
                  <c:v>0.49081999999999998</c:v>
                </c:pt>
                <c:pt idx="48">
                  <c:v>0.4991699</c:v>
                </c:pt>
                <c:pt idx="49">
                  <c:v>0.50537220000000005</c:v>
                </c:pt>
                <c:pt idx="50">
                  <c:v>0.5072643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scatterChart>
        <c:scatterStyle val="lineMarker"/>
        <c:varyColors val="0"/>
        <c:ser>
          <c:idx val="4"/>
          <c:order val="4"/>
          <c:tx>
            <c:strRef>
              <c:f>'care provision'!$EM$2</c:f>
              <c:strCache>
                <c:ptCount val="1"/>
                <c:pt idx="0">
                  <c:v>poverty gap carers under age 45 (right axis)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provision'!$EM$4:$EM$54</c:f>
              <c:numCache>
                <c:formatCode>General</c:formatCode>
                <c:ptCount val="51"/>
                <c:pt idx="0">
                  <c:v>2593.3629999999998</c:v>
                </c:pt>
                <c:pt idx="1">
                  <c:v>2888.431</c:v>
                </c:pt>
                <c:pt idx="2">
                  <c:v>2749.9879999999998</c:v>
                </c:pt>
                <c:pt idx="3">
                  <c:v>2610.5630000000001</c:v>
                </c:pt>
                <c:pt idx="4">
                  <c:v>2684.7359999999999</c:v>
                </c:pt>
                <c:pt idx="5">
                  <c:v>2787.3290000000002</c:v>
                </c:pt>
                <c:pt idx="6">
                  <c:v>2772.1109999999999</c:v>
                </c:pt>
                <c:pt idx="7">
                  <c:v>2830.864</c:v>
                </c:pt>
                <c:pt idx="8">
                  <c:v>2869.6480000000001</c:v>
                </c:pt>
                <c:pt idx="9">
                  <c:v>2884.1089999999999</c:v>
                </c:pt>
                <c:pt idx="10">
                  <c:v>2972.2739999999999</c:v>
                </c:pt>
                <c:pt idx="11">
                  <c:v>2996.1840000000002</c:v>
                </c:pt>
                <c:pt idx="12">
                  <c:v>3024.0309999999999</c:v>
                </c:pt>
                <c:pt idx="13">
                  <c:v>3114.64</c:v>
                </c:pt>
                <c:pt idx="14">
                  <c:v>3125.7669999999998</c:v>
                </c:pt>
                <c:pt idx="15">
                  <c:v>3247.5140000000001</c:v>
                </c:pt>
                <c:pt idx="16">
                  <c:v>3256.8330000000001</c:v>
                </c:pt>
                <c:pt idx="17">
                  <c:v>3328.37</c:v>
                </c:pt>
                <c:pt idx="18">
                  <c:v>3390.8870000000002</c:v>
                </c:pt>
                <c:pt idx="19">
                  <c:v>3431.5439999999999</c:v>
                </c:pt>
                <c:pt idx="20">
                  <c:v>3491.7759999999998</c:v>
                </c:pt>
                <c:pt idx="21">
                  <c:v>3534.9580000000001</c:v>
                </c:pt>
                <c:pt idx="22">
                  <c:v>3568.4769999999999</c:v>
                </c:pt>
                <c:pt idx="23">
                  <c:v>3599.3690000000001</c:v>
                </c:pt>
                <c:pt idx="24">
                  <c:v>3612.076</c:v>
                </c:pt>
                <c:pt idx="25">
                  <c:v>3635.5590000000002</c:v>
                </c:pt>
                <c:pt idx="26">
                  <c:v>3699.346</c:v>
                </c:pt>
                <c:pt idx="27">
                  <c:v>3800.99</c:v>
                </c:pt>
                <c:pt idx="28">
                  <c:v>3828.52</c:v>
                </c:pt>
                <c:pt idx="29">
                  <c:v>3835.4740000000002</c:v>
                </c:pt>
                <c:pt idx="30">
                  <c:v>3928.8910000000001</c:v>
                </c:pt>
                <c:pt idx="31">
                  <c:v>3970.4349999999999</c:v>
                </c:pt>
                <c:pt idx="32">
                  <c:v>4011.3829999999998</c:v>
                </c:pt>
                <c:pt idx="33">
                  <c:v>4104.183</c:v>
                </c:pt>
                <c:pt idx="34">
                  <c:v>4144.4949999999999</c:v>
                </c:pt>
                <c:pt idx="35">
                  <c:v>4238.6580000000004</c:v>
                </c:pt>
                <c:pt idx="36">
                  <c:v>4320.9059999999999</c:v>
                </c:pt>
                <c:pt idx="37">
                  <c:v>4372.9780000000001</c:v>
                </c:pt>
                <c:pt idx="38">
                  <c:v>4441.3280000000004</c:v>
                </c:pt>
                <c:pt idx="39">
                  <c:v>4465.3919999999998</c:v>
                </c:pt>
                <c:pt idx="40">
                  <c:v>4551.7749999999996</c:v>
                </c:pt>
                <c:pt idx="41">
                  <c:v>4558.0200000000004</c:v>
                </c:pt>
                <c:pt idx="42">
                  <c:v>4580.1549999999997</c:v>
                </c:pt>
                <c:pt idx="43">
                  <c:v>4706.0640000000003</c:v>
                </c:pt>
                <c:pt idx="44">
                  <c:v>4691.7299999999996</c:v>
                </c:pt>
                <c:pt idx="45">
                  <c:v>4771.0389999999998</c:v>
                </c:pt>
                <c:pt idx="46">
                  <c:v>4777.893</c:v>
                </c:pt>
                <c:pt idx="47">
                  <c:v>4863.3159999999998</c:v>
                </c:pt>
                <c:pt idx="48">
                  <c:v>4983.7950000000001</c:v>
                </c:pt>
                <c:pt idx="49">
                  <c:v>5019.8599999999997</c:v>
                </c:pt>
                <c:pt idx="50">
                  <c:v>5104.8440000000001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42-4A85-BA13-55C51E017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671584"/>
        <c:axId val="1979149088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7230911788200386"/>
              <c:y val="0.79118641815342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valAx>
        <c:axId val="1979149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poverty gap (£2024)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671584"/>
        <c:crosses val="max"/>
        <c:crossBetween val="midCat"/>
      </c:valAx>
      <c:valAx>
        <c:axId val="16846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914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5571613674872915"/>
          <c:w val="1"/>
          <c:h val="0.14140602677829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receipt'!$BY$2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receipt'!$BY$4:$BY$54</c:f>
              <c:numCache>
                <c:formatCode>General</c:formatCode>
                <c:ptCount val="51"/>
                <c:pt idx="0">
                  <c:v>343.62483870981634</c:v>
                </c:pt>
                <c:pt idx="1">
                  <c:v>424.44730753252423</c:v>
                </c:pt>
                <c:pt idx="2">
                  <c:v>518.463994175788</c:v>
                </c:pt>
                <c:pt idx="3">
                  <c:v>586.83970338843653</c:v>
                </c:pt>
                <c:pt idx="4">
                  <c:v>692.30731676030985</c:v>
                </c:pt>
                <c:pt idx="5">
                  <c:v>698.09782932652161</c:v>
                </c:pt>
                <c:pt idx="6">
                  <c:v>734.00632911432831</c:v>
                </c:pt>
                <c:pt idx="7">
                  <c:v>801.55379602165021</c:v>
                </c:pt>
                <c:pt idx="8">
                  <c:v>854.43037682497982</c:v>
                </c:pt>
                <c:pt idx="9">
                  <c:v>872.64389120272449</c:v>
                </c:pt>
                <c:pt idx="10">
                  <c:v>895.56259597572796</c:v>
                </c:pt>
                <c:pt idx="11">
                  <c:v>903.84633491407419</c:v>
                </c:pt>
                <c:pt idx="12">
                  <c:v>935.68049995317256</c:v>
                </c:pt>
                <c:pt idx="13">
                  <c:v>906.59576046958773</c:v>
                </c:pt>
                <c:pt idx="14">
                  <c:v>934.70648697617548</c:v>
                </c:pt>
                <c:pt idx="15">
                  <c:v>929.77980251297038</c:v>
                </c:pt>
                <c:pt idx="16">
                  <c:v>922.05880397737519</c:v>
                </c:pt>
                <c:pt idx="17">
                  <c:v>914.66463218249362</c:v>
                </c:pt>
                <c:pt idx="18">
                  <c:v>932.3339465913366</c:v>
                </c:pt>
                <c:pt idx="19">
                  <c:v>917.55598200289478</c:v>
                </c:pt>
                <c:pt idx="20">
                  <c:v>926.47359124678258</c:v>
                </c:pt>
                <c:pt idx="21">
                  <c:v>926.17811528359664</c:v>
                </c:pt>
                <c:pt idx="22">
                  <c:v>962.87713018799377</c:v>
                </c:pt>
                <c:pt idx="23">
                  <c:v>954.66795828923591</c:v>
                </c:pt>
                <c:pt idx="24">
                  <c:v>959.83871898501627</c:v>
                </c:pt>
                <c:pt idx="25">
                  <c:v>940.88575695668783</c:v>
                </c:pt>
                <c:pt idx="26">
                  <c:v>985.6580077755865</c:v>
                </c:pt>
                <c:pt idx="27">
                  <c:v>965.4894167786149</c:v>
                </c:pt>
                <c:pt idx="28">
                  <c:v>966.35406373196031</c:v>
                </c:pt>
                <c:pt idx="29">
                  <c:v>982.38964177535343</c:v>
                </c:pt>
                <c:pt idx="30">
                  <c:v>961.07991853406634</c:v>
                </c:pt>
                <c:pt idx="31">
                  <c:v>988.02438393646196</c:v>
                </c:pt>
                <c:pt idx="32">
                  <c:v>980.00699596003869</c:v>
                </c:pt>
                <c:pt idx="33">
                  <c:v>966.35833934115658</c:v>
                </c:pt>
                <c:pt idx="34">
                  <c:v>991.78126263392119</c:v>
                </c:pt>
                <c:pt idx="35">
                  <c:v>995.43790177322637</c:v>
                </c:pt>
                <c:pt idx="36">
                  <c:v>998.44018348534928</c:v>
                </c:pt>
                <c:pt idx="37">
                  <c:v>968.49885012854566</c:v>
                </c:pt>
                <c:pt idx="38">
                  <c:v>954.18249263257462</c:v>
                </c:pt>
                <c:pt idx="39">
                  <c:v>921.91565359230322</c:v>
                </c:pt>
                <c:pt idx="40">
                  <c:v>949.33400318667964</c:v>
                </c:pt>
                <c:pt idx="41">
                  <c:v>968.78510158489848</c:v>
                </c:pt>
                <c:pt idx="42">
                  <c:v>925.71704540108885</c:v>
                </c:pt>
                <c:pt idx="43">
                  <c:v>950.75255323542058</c:v>
                </c:pt>
                <c:pt idx="44">
                  <c:v>948.45010747411357</c:v>
                </c:pt>
                <c:pt idx="45">
                  <c:v>968.79158100330665</c:v>
                </c:pt>
                <c:pt idx="46">
                  <c:v>942.03785410534647</c:v>
                </c:pt>
                <c:pt idx="47">
                  <c:v>934.49428938561027</c:v>
                </c:pt>
                <c:pt idx="48">
                  <c:v>960.68750655397832</c:v>
                </c:pt>
                <c:pt idx="49">
                  <c:v>959.38936433515914</c:v>
                </c:pt>
                <c:pt idx="50">
                  <c:v>971.06750629022622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E-4017-917D-94E8A0AF1D38}"/>
            </c:ext>
          </c:extLst>
        </c:ser>
        <c:ser>
          <c:idx val="1"/>
          <c:order val="1"/>
          <c:tx>
            <c:strRef>
              <c:f>'care receipt'!$BZ$2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receipt'!$BZ$4:$BZ$54</c:f>
              <c:numCache>
                <c:formatCode>General</c:formatCode>
                <c:ptCount val="51"/>
                <c:pt idx="0">
                  <c:v>577.45312091651874</c:v>
                </c:pt>
                <c:pt idx="1">
                  <c:v>570.70106952107585</c:v>
                </c:pt>
                <c:pt idx="2">
                  <c:v>609.4571205161742</c:v>
                </c:pt>
                <c:pt idx="3">
                  <c:v>685.17580004833064</c:v>
                </c:pt>
                <c:pt idx="4">
                  <c:v>715.36714205236649</c:v>
                </c:pt>
                <c:pt idx="5">
                  <c:v>756.02366788468169</c:v>
                </c:pt>
                <c:pt idx="6">
                  <c:v>759.6641419975507</c:v>
                </c:pt>
                <c:pt idx="7">
                  <c:v>815.79960231045152</c:v>
                </c:pt>
                <c:pt idx="8">
                  <c:v>802.4179877362792</c:v>
                </c:pt>
                <c:pt idx="9">
                  <c:v>795.2302875455274</c:v>
                </c:pt>
                <c:pt idx="10">
                  <c:v>783.57521513398353</c:v>
                </c:pt>
                <c:pt idx="11">
                  <c:v>755.09179750849273</c:v>
                </c:pt>
                <c:pt idx="12">
                  <c:v>764.91574713720684</c:v>
                </c:pt>
                <c:pt idx="13">
                  <c:v>738.00372551977102</c:v>
                </c:pt>
                <c:pt idx="14">
                  <c:v>755.87584800081243</c:v>
                </c:pt>
                <c:pt idx="15">
                  <c:v>739.94520811985331</c:v>
                </c:pt>
                <c:pt idx="16">
                  <c:v>722.53883136538775</c:v>
                </c:pt>
                <c:pt idx="17">
                  <c:v>766.08975357587656</c:v>
                </c:pt>
                <c:pt idx="18">
                  <c:v>787.36508003362633</c:v>
                </c:pt>
                <c:pt idx="19">
                  <c:v>779.16749977267364</c:v>
                </c:pt>
                <c:pt idx="20">
                  <c:v>777.69620693392926</c:v>
                </c:pt>
                <c:pt idx="21">
                  <c:v>753.91089669137568</c:v>
                </c:pt>
                <c:pt idx="22">
                  <c:v>750.83458394264721</c:v>
                </c:pt>
                <c:pt idx="23">
                  <c:v>760.52261151911307</c:v>
                </c:pt>
                <c:pt idx="24">
                  <c:v>776.29486281196648</c:v>
                </c:pt>
                <c:pt idx="25">
                  <c:v>748.7332809647263</c:v>
                </c:pt>
                <c:pt idx="26">
                  <c:v>781.40298157754842</c:v>
                </c:pt>
                <c:pt idx="27">
                  <c:v>769.7797507019726</c:v>
                </c:pt>
                <c:pt idx="28">
                  <c:v>766.55195543405785</c:v>
                </c:pt>
                <c:pt idx="29">
                  <c:v>789.90613609373293</c:v>
                </c:pt>
                <c:pt idx="30">
                  <c:v>816.1728210179557</c:v>
                </c:pt>
                <c:pt idx="31">
                  <c:v>804.71210512235564</c:v>
                </c:pt>
                <c:pt idx="32">
                  <c:v>835.28510263049782</c:v>
                </c:pt>
                <c:pt idx="33">
                  <c:v>783.47174490173961</c:v>
                </c:pt>
                <c:pt idx="34">
                  <c:v>797.56223343776628</c:v>
                </c:pt>
                <c:pt idx="35">
                  <c:v>806.493298035934</c:v>
                </c:pt>
                <c:pt idx="36">
                  <c:v>853.5802499210231</c:v>
                </c:pt>
                <c:pt idx="37">
                  <c:v>847.73014743104227</c:v>
                </c:pt>
                <c:pt idx="38">
                  <c:v>832.98230532737784</c:v>
                </c:pt>
                <c:pt idx="39">
                  <c:v>881.78101165182431</c:v>
                </c:pt>
                <c:pt idx="40">
                  <c:v>848.26459254569625</c:v>
                </c:pt>
                <c:pt idx="41">
                  <c:v>847.3780328538229</c:v>
                </c:pt>
                <c:pt idx="42">
                  <c:v>783.31672654920271</c:v>
                </c:pt>
                <c:pt idx="43">
                  <c:v>892.92922235946651</c:v>
                </c:pt>
                <c:pt idx="44">
                  <c:v>890.03801365237666</c:v>
                </c:pt>
                <c:pt idx="45">
                  <c:v>875.91652181138545</c:v>
                </c:pt>
                <c:pt idx="46">
                  <c:v>889.27117701842417</c:v>
                </c:pt>
                <c:pt idx="47">
                  <c:v>880.8795607122031</c:v>
                </c:pt>
                <c:pt idx="48">
                  <c:v>887.95111257765564</c:v>
                </c:pt>
                <c:pt idx="49">
                  <c:v>907.90154601575466</c:v>
                </c:pt>
                <c:pt idx="50">
                  <c:v>919.12851384896214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E-4017-917D-94E8A0AF1D38}"/>
            </c:ext>
          </c:extLst>
        </c:ser>
        <c:ser>
          <c:idx val="2"/>
          <c:order val="2"/>
          <c:tx>
            <c:strRef>
              <c:f>'care receipt'!$CA$2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receipt'!$CA$4:$CA$54</c:f>
              <c:numCache>
                <c:formatCode>General</c:formatCode>
                <c:ptCount val="51"/>
                <c:pt idx="0">
                  <c:v>1193.9669858493585</c:v>
                </c:pt>
                <c:pt idx="1">
                  <c:v>1311.2874839075075</c:v>
                </c:pt>
                <c:pt idx="2">
                  <c:v>1406.2257219988028</c:v>
                </c:pt>
                <c:pt idx="3">
                  <c:v>1481.1261667182289</c:v>
                </c:pt>
                <c:pt idx="4">
                  <c:v>1585.5102032135535</c:v>
                </c:pt>
                <c:pt idx="5">
                  <c:v>1612.0206981793319</c:v>
                </c:pt>
                <c:pt idx="6">
                  <c:v>1665.4075598565867</c:v>
                </c:pt>
                <c:pt idx="7">
                  <c:v>1694.6356143919261</c:v>
                </c:pt>
                <c:pt idx="8">
                  <c:v>1730.5258956649361</c:v>
                </c:pt>
                <c:pt idx="9">
                  <c:v>1720.8098655449737</c:v>
                </c:pt>
                <c:pt idx="10">
                  <c:v>1772.4940122767721</c:v>
                </c:pt>
                <c:pt idx="11">
                  <c:v>1772.7453443268514</c:v>
                </c:pt>
                <c:pt idx="12">
                  <c:v>1867.5517081315832</c:v>
                </c:pt>
                <c:pt idx="13">
                  <c:v>1892.9040961838118</c:v>
                </c:pt>
                <c:pt idx="14">
                  <c:v>1924.0564281166432</c:v>
                </c:pt>
                <c:pt idx="15">
                  <c:v>1934.2357038918826</c:v>
                </c:pt>
                <c:pt idx="16">
                  <c:v>1994.6958479003722</c:v>
                </c:pt>
                <c:pt idx="17">
                  <c:v>1990.8003706877264</c:v>
                </c:pt>
                <c:pt idx="18">
                  <c:v>1999.6781938748315</c:v>
                </c:pt>
                <c:pt idx="19">
                  <c:v>1973.6641013301603</c:v>
                </c:pt>
                <c:pt idx="20">
                  <c:v>1994.1665370756232</c:v>
                </c:pt>
                <c:pt idx="21">
                  <c:v>1970.2443602320425</c:v>
                </c:pt>
                <c:pt idx="22">
                  <c:v>1941.6815343320247</c:v>
                </c:pt>
                <c:pt idx="23">
                  <c:v>1935.6743845890724</c:v>
                </c:pt>
                <c:pt idx="24">
                  <c:v>1865.8863572460325</c:v>
                </c:pt>
                <c:pt idx="25">
                  <c:v>1863.5620141265836</c:v>
                </c:pt>
                <c:pt idx="26">
                  <c:v>1807.853850232083</c:v>
                </c:pt>
                <c:pt idx="27">
                  <c:v>1817.0718116075714</c:v>
                </c:pt>
                <c:pt idx="28">
                  <c:v>1767.8356881573186</c:v>
                </c:pt>
                <c:pt idx="29">
                  <c:v>1712.3640696241816</c:v>
                </c:pt>
                <c:pt idx="30">
                  <c:v>1702.5107700129618</c:v>
                </c:pt>
                <c:pt idx="31">
                  <c:v>1702.8473097429273</c:v>
                </c:pt>
                <c:pt idx="32">
                  <c:v>1701.1630425007002</c:v>
                </c:pt>
                <c:pt idx="33">
                  <c:v>1689.0176837162319</c:v>
                </c:pt>
                <c:pt idx="34">
                  <c:v>1735.0983882333103</c:v>
                </c:pt>
                <c:pt idx="35">
                  <c:v>1744.6824198166453</c:v>
                </c:pt>
                <c:pt idx="36">
                  <c:v>1775.2504473911972</c:v>
                </c:pt>
                <c:pt idx="37">
                  <c:v>1838.3020207048623</c:v>
                </c:pt>
                <c:pt idx="38">
                  <c:v>1811.5039687776878</c:v>
                </c:pt>
                <c:pt idx="39">
                  <c:v>1862.8004917606324</c:v>
                </c:pt>
                <c:pt idx="40">
                  <c:v>1861.9107465357554</c:v>
                </c:pt>
                <c:pt idx="41">
                  <c:v>1872.3078194308807</c:v>
                </c:pt>
                <c:pt idx="42">
                  <c:v>1930.8360556809528</c:v>
                </c:pt>
                <c:pt idx="43">
                  <c:v>1922.7387980874121</c:v>
                </c:pt>
                <c:pt idx="44">
                  <c:v>1969.9947942709246</c:v>
                </c:pt>
                <c:pt idx="45">
                  <c:v>1957.1738175387468</c:v>
                </c:pt>
                <c:pt idx="46">
                  <c:v>1945.5293484545496</c:v>
                </c:pt>
                <c:pt idx="47">
                  <c:v>1936.8562521634176</c:v>
                </c:pt>
                <c:pt idx="48">
                  <c:v>1966.8410187629647</c:v>
                </c:pt>
                <c:pt idx="49">
                  <c:v>1961.4534201177903</c:v>
                </c:pt>
                <c:pt idx="50">
                  <c:v>1970.9895959768503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5E-4017-917D-94E8A0AF1D38}"/>
            </c:ext>
          </c:extLst>
        </c:ser>
        <c:ser>
          <c:idx val="3"/>
          <c:order val="3"/>
          <c:tx>
            <c:strRef>
              <c:f>'care receipt'!$CB$2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receipt'!$CB$4:$CB$54</c:f>
              <c:numCache>
                <c:formatCode>General</c:formatCode>
                <c:ptCount val="51"/>
                <c:pt idx="0">
                  <c:v>1064.3532647749439</c:v>
                </c:pt>
                <c:pt idx="1">
                  <c:v>1126.7888067885785</c:v>
                </c:pt>
                <c:pt idx="2">
                  <c:v>1195.9864621768188</c:v>
                </c:pt>
                <c:pt idx="3">
                  <c:v>1279.9755071953177</c:v>
                </c:pt>
                <c:pt idx="4">
                  <c:v>1362.6823651102097</c:v>
                </c:pt>
                <c:pt idx="5">
                  <c:v>1453.2722310225809</c:v>
                </c:pt>
                <c:pt idx="6">
                  <c:v>1523.7692316792463</c:v>
                </c:pt>
                <c:pt idx="7">
                  <c:v>1595.312774520404</c:v>
                </c:pt>
                <c:pt idx="8">
                  <c:v>1713.5974478334415</c:v>
                </c:pt>
                <c:pt idx="9">
                  <c:v>1750.2627302765975</c:v>
                </c:pt>
                <c:pt idx="10">
                  <c:v>1825.7042144336683</c:v>
                </c:pt>
                <c:pt idx="11">
                  <c:v>1843.3461361002585</c:v>
                </c:pt>
                <c:pt idx="12">
                  <c:v>1882.7035150573256</c:v>
                </c:pt>
                <c:pt idx="13">
                  <c:v>1873.5461379509702</c:v>
                </c:pt>
                <c:pt idx="14">
                  <c:v>1917.8217240200811</c:v>
                </c:pt>
                <c:pt idx="15">
                  <c:v>1925.5617254011574</c:v>
                </c:pt>
                <c:pt idx="16">
                  <c:v>1945.4582821079248</c:v>
                </c:pt>
                <c:pt idx="17">
                  <c:v>1994.716867197141</c:v>
                </c:pt>
                <c:pt idx="18">
                  <c:v>2036.6786701952615</c:v>
                </c:pt>
                <c:pt idx="19">
                  <c:v>2063.6007923117945</c:v>
                </c:pt>
                <c:pt idx="20">
                  <c:v>2066.5305605416593</c:v>
                </c:pt>
                <c:pt idx="21">
                  <c:v>2144.1849645472853</c:v>
                </c:pt>
                <c:pt idx="22">
                  <c:v>2188.5328285994347</c:v>
                </c:pt>
                <c:pt idx="23">
                  <c:v>2204.4754046940084</c:v>
                </c:pt>
                <c:pt idx="24">
                  <c:v>2285.6773294532868</c:v>
                </c:pt>
                <c:pt idx="25">
                  <c:v>2314.0279264502051</c:v>
                </c:pt>
                <c:pt idx="26">
                  <c:v>2364.0538050328937</c:v>
                </c:pt>
                <c:pt idx="27">
                  <c:v>2430.6221292253558</c:v>
                </c:pt>
                <c:pt idx="28">
                  <c:v>2472.2775671888339</c:v>
                </c:pt>
                <c:pt idx="29">
                  <c:v>2492.0219046352645</c:v>
                </c:pt>
                <c:pt idx="30">
                  <c:v>2563.4758081074633</c:v>
                </c:pt>
                <c:pt idx="31">
                  <c:v>2588.7918140304882</c:v>
                </c:pt>
                <c:pt idx="32">
                  <c:v>2603.2314007949703</c:v>
                </c:pt>
                <c:pt idx="33">
                  <c:v>2628.1831602583129</c:v>
                </c:pt>
                <c:pt idx="34">
                  <c:v>2628.9234839356445</c:v>
                </c:pt>
                <c:pt idx="35">
                  <c:v>2660.3718150061623</c:v>
                </c:pt>
                <c:pt idx="36">
                  <c:v>2661.4079900522302</c:v>
                </c:pt>
                <c:pt idx="37">
                  <c:v>2627.8633301790578</c:v>
                </c:pt>
                <c:pt idx="38">
                  <c:v>2632.0165045073704</c:v>
                </c:pt>
                <c:pt idx="39">
                  <c:v>2605.0875963992771</c:v>
                </c:pt>
                <c:pt idx="40">
                  <c:v>2622.3325873906265</c:v>
                </c:pt>
                <c:pt idx="41">
                  <c:v>2622.0972034552701</c:v>
                </c:pt>
                <c:pt idx="42">
                  <c:v>2603.3696484580478</c:v>
                </c:pt>
                <c:pt idx="43">
                  <c:v>2627.8214484930386</c:v>
                </c:pt>
                <c:pt idx="44">
                  <c:v>2626.6968259889095</c:v>
                </c:pt>
                <c:pt idx="45">
                  <c:v>2631.571420362905</c:v>
                </c:pt>
                <c:pt idx="46">
                  <c:v>2679.7319528396265</c:v>
                </c:pt>
                <c:pt idx="47">
                  <c:v>2712.8366711691647</c:v>
                </c:pt>
                <c:pt idx="48">
                  <c:v>2780.5255323732958</c:v>
                </c:pt>
                <c:pt idx="49">
                  <c:v>2839.617309323437</c:v>
                </c:pt>
                <c:pt idx="50">
                  <c:v>2897.476549330016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5E-4017-917D-94E8A0AF1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1661184128923"/>
          <c:y val="2.5428331875182269E-2"/>
          <c:w val="0.82488347746701784"/>
          <c:h val="0.845116188305032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provision'!$DQ$4:$DQ$54</c:f>
              <c:numCache>
                <c:formatCode>General</c:formatCode>
                <c:ptCount val="51"/>
                <c:pt idx="0">
                  <c:v>0.351935</c:v>
                </c:pt>
                <c:pt idx="1">
                  <c:v>0.38182539999999998</c:v>
                </c:pt>
                <c:pt idx="2">
                  <c:v>0.3529872</c:v>
                </c:pt>
                <c:pt idx="3">
                  <c:v>0.32889420000000003</c:v>
                </c:pt>
                <c:pt idx="4">
                  <c:v>0.3384701</c:v>
                </c:pt>
                <c:pt idx="5">
                  <c:v>0.3577572</c:v>
                </c:pt>
                <c:pt idx="6">
                  <c:v>0.36570390000000003</c:v>
                </c:pt>
                <c:pt idx="7">
                  <c:v>0.38351580000000002</c:v>
                </c:pt>
                <c:pt idx="8">
                  <c:v>0.39184910000000001</c:v>
                </c:pt>
                <c:pt idx="9">
                  <c:v>0.39319670000000001</c:v>
                </c:pt>
                <c:pt idx="10">
                  <c:v>0.3962793</c:v>
                </c:pt>
                <c:pt idx="11">
                  <c:v>0.40675519999999998</c:v>
                </c:pt>
                <c:pt idx="12">
                  <c:v>0.41179139999999997</c:v>
                </c:pt>
                <c:pt idx="13">
                  <c:v>0.41863590000000001</c:v>
                </c:pt>
                <c:pt idx="14">
                  <c:v>0.42391000000000001</c:v>
                </c:pt>
                <c:pt idx="15">
                  <c:v>0.4251703</c:v>
                </c:pt>
                <c:pt idx="16">
                  <c:v>0.4315117</c:v>
                </c:pt>
                <c:pt idx="17">
                  <c:v>0.43919170000000002</c:v>
                </c:pt>
                <c:pt idx="18">
                  <c:v>0.43709419999999999</c:v>
                </c:pt>
                <c:pt idx="19">
                  <c:v>0.44156830000000002</c:v>
                </c:pt>
                <c:pt idx="20">
                  <c:v>0.44244060000000002</c:v>
                </c:pt>
                <c:pt idx="21">
                  <c:v>0.44761339999999999</c:v>
                </c:pt>
                <c:pt idx="22">
                  <c:v>0.4521307</c:v>
                </c:pt>
                <c:pt idx="23">
                  <c:v>0.4521172</c:v>
                </c:pt>
                <c:pt idx="24">
                  <c:v>0.46130450000000001</c:v>
                </c:pt>
                <c:pt idx="25">
                  <c:v>0.46399859999999998</c:v>
                </c:pt>
                <c:pt idx="26">
                  <c:v>0.45998860000000003</c:v>
                </c:pt>
                <c:pt idx="27">
                  <c:v>0.46344200000000002</c:v>
                </c:pt>
                <c:pt idx="28">
                  <c:v>0.46435149999999997</c:v>
                </c:pt>
                <c:pt idx="29">
                  <c:v>0.47320240000000002</c:v>
                </c:pt>
                <c:pt idx="30">
                  <c:v>0.47723890000000002</c:v>
                </c:pt>
                <c:pt idx="31">
                  <c:v>0.47511239999999999</c:v>
                </c:pt>
                <c:pt idx="32">
                  <c:v>0.48351729999999998</c:v>
                </c:pt>
                <c:pt idx="33">
                  <c:v>0.48320350000000001</c:v>
                </c:pt>
                <c:pt idx="34">
                  <c:v>0.47961789999999999</c:v>
                </c:pt>
                <c:pt idx="35">
                  <c:v>0.48445280000000002</c:v>
                </c:pt>
                <c:pt idx="36">
                  <c:v>0.48768830000000002</c:v>
                </c:pt>
                <c:pt idx="37">
                  <c:v>0.4941991</c:v>
                </c:pt>
                <c:pt idx="38">
                  <c:v>0.4910195</c:v>
                </c:pt>
                <c:pt idx="39">
                  <c:v>0.49629689999999999</c:v>
                </c:pt>
                <c:pt idx="40">
                  <c:v>0.49910789999999999</c:v>
                </c:pt>
                <c:pt idx="41">
                  <c:v>0.49990519999999999</c:v>
                </c:pt>
                <c:pt idx="42">
                  <c:v>0.49926579999999998</c:v>
                </c:pt>
                <c:pt idx="43">
                  <c:v>0.50479209999999997</c:v>
                </c:pt>
                <c:pt idx="44">
                  <c:v>0.51034760000000001</c:v>
                </c:pt>
                <c:pt idx="45">
                  <c:v>0.51546650000000005</c:v>
                </c:pt>
                <c:pt idx="46">
                  <c:v>0.51696969999999998</c:v>
                </c:pt>
                <c:pt idx="47">
                  <c:v>0.5111078</c:v>
                </c:pt>
                <c:pt idx="48">
                  <c:v>0.52773619999999999</c:v>
                </c:pt>
                <c:pt idx="49">
                  <c:v>0.52520180000000005</c:v>
                </c:pt>
                <c:pt idx="50">
                  <c:v>0.53310740000000001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F-48AC-AA1E-B544E4693D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'care provision'!$CW$4:$CW$54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xVal>
          <c:yVal>
            <c:numRef>
              <c:f>'care provision'!$EI$4:$EI$54</c:f>
              <c:numCache>
                <c:formatCode>General</c:formatCode>
                <c:ptCount val="51"/>
                <c:pt idx="0">
                  <c:v>0.36977019999999999</c:v>
                </c:pt>
                <c:pt idx="1">
                  <c:v>0.38490659999999999</c:v>
                </c:pt>
                <c:pt idx="2">
                  <c:v>0.36199999999999999</c:v>
                </c:pt>
                <c:pt idx="3">
                  <c:v>0.31822400000000001</c:v>
                </c:pt>
                <c:pt idx="4">
                  <c:v>0.3599214</c:v>
                </c:pt>
                <c:pt idx="5">
                  <c:v>0.36946030000000002</c:v>
                </c:pt>
                <c:pt idx="6">
                  <c:v>0.38670280000000001</c:v>
                </c:pt>
                <c:pt idx="7">
                  <c:v>0.39914179999999999</c:v>
                </c:pt>
                <c:pt idx="8">
                  <c:v>0.40995720000000002</c:v>
                </c:pt>
                <c:pt idx="9">
                  <c:v>0.41118680000000002</c:v>
                </c:pt>
                <c:pt idx="10">
                  <c:v>0.42328189999999999</c:v>
                </c:pt>
                <c:pt idx="11">
                  <c:v>0.43468899999999999</c:v>
                </c:pt>
                <c:pt idx="12">
                  <c:v>0.44324599999999997</c:v>
                </c:pt>
                <c:pt idx="13">
                  <c:v>0.45016329999999999</c:v>
                </c:pt>
                <c:pt idx="14">
                  <c:v>0.46174799999999999</c:v>
                </c:pt>
                <c:pt idx="15">
                  <c:v>0.4552641</c:v>
                </c:pt>
                <c:pt idx="16">
                  <c:v>0.45738859999999998</c:v>
                </c:pt>
                <c:pt idx="17">
                  <c:v>0.45916889999999999</c:v>
                </c:pt>
                <c:pt idx="18">
                  <c:v>0.46318150000000002</c:v>
                </c:pt>
                <c:pt idx="19">
                  <c:v>0.4672499</c:v>
                </c:pt>
                <c:pt idx="20">
                  <c:v>0.46392230000000001</c:v>
                </c:pt>
                <c:pt idx="21">
                  <c:v>0.46172289999999999</c:v>
                </c:pt>
                <c:pt idx="22">
                  <c:v>0.46092850000000002</c:v>
                </c:pt>
                <c:pt idx="23">
                  <c:v>0.45219419999999999</c:v>
                </c:pt>
                <c:pt idx="24">
                  <c:v>0.45942270000000002</c:v>
                </c:pt>
                <c:pt idx="25">
                  <c:v>0.46582390000000001</c:v>
                </c:pt>
                <c:pt idx="26">
                  <c:v>0.45751520000000001</c:v>
                </c:pt>
                <c:pt idx="27">
                  <c:v>0.46132669999999998</c:v>
                </c:pt>
                <c:pt idx="28">
                  <c:v>0.45704840000000002</c:v>
                </c:pt>
                <c:pt idx="29">
                  <c:v>0.46401520000000002</c:v>
                </c:pt>
                <c:pt idx="30">
                  <c:v>0.46447539999999998</c:v>
                </c:pt>
                <c:pt idx="31">
                  <c:v>0.45905629999999997</c:v>
                </c:pt>
                <c:pt idx="32">
                  <c:v>0.46300859999999999</c:v>
                </c:pt>
                <c:pt idx="33">
                  <c:v>0.46492109999999998</c:v>
                </c:pt>
                <c:pt idx="34">
                  <c:v>0.45936440000000001</c:v>
                </c:pt>
                <c:pt idx="35">
                  <c:v>0.46272069999999998</c:v>
                </c:pt>
                <c:pt idx="36">
                  <c:v>0.46351730000000002</c:v>
                </c:pt>
                <c:pt idx="37">
                  <c:v>0.4726629</c:v>
                </c:pt>
                <c:pt idx="38">
                  <c:v>0.46954279999999998</c:v>
                </c:pt>
                <c:pt idx="39">
                  <c:v>0.47413830000000001</c:v>
                </c:pt>
                <c:pt idx="40">
                  <c:v>0.47449659999999999</c:v>
                </c:pt>
                <c:pt idx="41">
                  <c:v>0.47392430000000002</c:v>
                </c:pt>
                <c:pt idx="42">
                  <c:v>0.47780220000000001</c:v>
                </c:pt>
                <c:pt idx="43">
                  <c:v>0.48733300000000002</c:v>
                </c:pt>
                <c:pt idx="44">
                  <c:v>0.48554560000000002</c:v>
                </c:pt>
                <c:pt idx="45">
                  <c:v>0.48858780000000002</c:v>
                </c:pt>
                <c:pt idx="46">
                  <c:v>0.48848279999999999</c:v>
                </c:pt>
                <c:pt idx="47">
                  <c:v>0.49081999999999998</c:v>
                </c:pt>
                <c:pt idx="48">
                  <c:v>0.4991699</c:v>
                </c:pt>
                <c:pt idx="49">
                  <c:v>0.50537220000000005</c:v>
                </c:pt>
                <c:pt idx="50">
                  <c:v>0.5072643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F-48AC-AA1E-B544E469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71167"/>
        <c:axId val="272767807"/>
      </c:scatterChart>
      <c:valAx>
        <c:axId val="272771167"/>
        <c:scaling>
          <c:orientation val="minMax"/>
          <c:max val="2070"/>
          <c:min val="20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7807"/>
        <c:crosses val="autoZero"/>
        <c:crossBetween val="midCat"/>
      </c:valAx>
      <c:valAx>
        <c:axId val="27276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state subsidies to value of  informal care received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7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receipt'!$CS$2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receipt'!$CS$4:$CS$54</c:f>
              <c:numCache>
                <c:formatCode>General</c:formatCode>
                <c:ptCount val="51"/>
                <c:pt idx="0">
                  <c:v>4.1498926535751224</c:v>
                </c:pt>
                <c:pt idx="1">
                  <c:v>5.2124544181829293</c:v>
                </c:pt>
                <c:pt idx="2">
                  <c:v>6.639964929013316</c:v>
                </c:pt>
                <c:pt idx="3">
                  <c:v>7.3760660403958065</c:v>
                </c:pt>
                <c:pt idx="4">
                  <c:v>8.7644583649044439</c:v>
                </c:pt>
                <c:pt idx="5">
                  <c:v>8.9694302006371167</c:v>
                </c:pt>
                <c:pt idx="6">
                  <c:v>9.4584007742379477</c:v>
                </c:pt>
                <c:pt idx="7">
                  <c:v>10.37319312114637</c:v>
                </c:pt>
                <c:pt idx="8">
                  <c:v>11.095898368118165</c:v>
                </c:pt>
                <c:pt idx="9">
                  <c:v>11.397891930460206</c:v>
                </c:pt>
                <c:pt idx="10">
                  <c:v>11.872755586146402</c:v>
                </c:pt>
                <c:pt idx="11">
                  <c:v>12.168380863814328</c:v>
                </c:pt>
                <c:pt idx="12">
                  <c:v>12.798609590695875</c:v>
                </c:pt>
                <c:pt idx="13">
                  <c:v>12.605504103771718</c:v>
                </c:pt>
                <c:pt idx="14">
                  <c:v>13.214198098776574</c:v>
                </c:pt>
                <c:pt idx="15">
                  <c:v>13.364868388977996</c:v>
                </c:pt>
                <c:pt idx="16">
                  <c:v>13.476037772148414</c:v>
                </c:pt>
                <c:pt idx="17">
                  <c:v>13.608397647607372</c:v>
                </c:pt>
                <c:pt idx="18">
                  <c:v>14.120761127903508</c:v>
                </c:pt>
                <c:pt idx="19">
                  <c:v>14.14688047418276</c:v>
                </c:pt>
                <c:pt idx="20">
                  <c:v>14.541280831518858</c:v>
                </c:pt>
                <c:pt idx="21">
                  <c:v>14.798089051966507</c:v>
                </c:pt>
                <c:pt idx="22">
                  <c:v>15.661144531795818</c:v>
                </c:pt>
                <c:pt idx="23">
                  <c:v>15.806891657018225</c:v>
                </c:pt>
                <c:pt idx="24">
                  <c:v>16.17833780423857</c:v>
                </c:pt>
                <c:pt idx="25">
                  <c:v>16.144107201848971</c:v>
                </c:pt>
                <c:pt idx="26">
                  <c:v>17.216501203799965</c:v>
                </c:pt>
                <c:pt idx="27">
                  <c:v>17.167524051070881</c:v>
                </c:pt>
                <c:pt idx="28">
                  <c:v>17.491937961846389</c:v>
                </c:pt>
                <c:pt idx="29">
                  <c:v>18.102015396278357</c:v>
                </c:pt>
                <c:pt idx="30">
                  <c:v>18.027859401783697</c:v>
                </c:pt>
                <c:pt idx="31">
                  <c:v>18.8666080239874</c:v>
                </c:pt>
                <c:pt idx="32">
                  <c:v>19.050081756950814</c:v>
                </c:pt>
                <c:pt idx="33">
                  <c:v>19.122618941786925</c:v>
                </c:pt>
                <c:pt idx="34">
                  <c:v>19.978670087562339</c:v>
                </c:pt>
                <c:pt idx="35">
                  <c:v>20.412977325853472</c:v>
                </c:pt>
                <c:pt idx="36">
                  <c:v>20.842784396725076</c:v>
                </c:pt>
                <c:pt idx="37">
                  <c:v>20.581370856783252</c:v>
                </c:pt>
                <c:pt idx="38">
                  <c:v>20.641827144072554</c:v>
                </c:pt>
                <c:pt idx="39">
                  <c:v>20.302493792631932</c:v>
                </c:pt>
                <c:pt idx="40">
                  <c:v>21.282308690784877</c:v>
                </c:pt>
                <c:pt idx="41">
                  <c:v>22.10897746781777</c:v>
                </c:pt>
                <c:pt idx="42">
                  <c:v>21.506065808999796</c:v>
                </c:pt>
                <c:pt idx="43">
                  <c:v>22.484939038951733</c:v>
                </c:pt>
                <c:pt idx="44">
                  <c:v>22.83390597279401</c:v>
                </c:pt>
                <c:pt idx="45">
                  <c:v>23.74310857561435</c:v>
                </c:pt>
                <c:pt idx="46">
                  <c:v>23.502663421806794</c:v>
                </c:pt>
                <c:pt idx="47">
                  <c:v>23.733778376649173</c:v>
                </c:pt>
                <c:pt idx="48">
                  <c:v>24.837843020549105</c:v>
                </c:pt>
                <c:pt idx="49">
                  <c:v>25.250392824176714</c:v>
                </c:pt>
                <c:pt idx="50">
                  <c:v>26.017416267651782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2-4BC2-90CF-4195918C5C79}"/>
            </c:ext>
          </c:extLst>
        </c:ser>
        <c:ser>
          <c:idx val="1"/>
          <c:order val="1"/>
          <c:tx>
            <c:strRef>
              <c:f>'care receipt'!$CT$2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receipt'!$CT$4:$CT$54</c:f>
              <c:numCache>
                <c:formatCode>General</c:formatCode>
                <c:ptCount val="51"/>
                <c:pt idx="0">
                  <c:v>6.9737929111089922</c:v>
                </c:pt>
                <c:pt idx="1">
                  <c:v>7.0085338238572952</c:v>
                </c:pt>
                <c:pt idx="2">
                  <c:v>7.805313293545237</c:v>
                </c:pt>
                <c:pt idx="3">
                  <c:v>8.6120654776016039</c:v>
                </c:pt>
                <c:pt idx="4">
                  <c:v>9.0563906813502228</c:v>
                </c:pt>
                <c:pt idx="5">
                  <c:v>9.7136837191762435</c:v>
                </c:pt>
                <c:pt idx="6">
                  <c:v>9.7890271838667999</c:v>
                </c:pt>
                <c:pt idx="7">
                  <c:v>10.557553173501717</c:v>
                </c:pt>
                <c:pt idx="8">
                  <c:v>10.420449321753727</c:v>
                </c:pt>
                <c:pt idx="9">
                  <c:v>10.386767120755636</c:v>
                </c:pt>
                <c:pt idx="10">
                  <c:v>10.388103583660625</c:v>
                </c:pt>
                <c:pt idx="11">
                  <c:v>10.165715370300198</c:v>
                </c:pt>
                <c:pt idx="12">
                  <c:v>10.462821462961452</c:v>
                </c:pt>
                <c:pt idx="13">
                  <c:v>10.261363880435178</c:v>
                </c:pt>
                <c:pt idx="14">
                  <c:v>10.686021048036286</c:v>
                </c:pt>
                <c:pt idx="15">
                  <c:v>10.63614233697964</c:v>
                </c:pt>
                <c:pt idx="16">
                  <c:v>10.560021271227791</c:v>
                </c:pt>
                <c:pt idx="17">
                  <c:v>11.397897801669922</c:v>
                </c:pt>
                <c:pt idx="18">
                  <c:v>11.925120024060249</c:v>
                </c:pt>
                <c:pt idx="19">
                  <c:v>12.013206501679221</c:v>
                </c:pt>
                <c:pt idx="20">
                  <c:v>12.206175171614792</c:v>
                </c:pt>
                <c:pt idx="21">
                  <c:v>12.045675019076418</c:v>
                </c:pt>
                <c:pt idx="22">
                  <c:v>12.212283966388053</c:v>
                </c:pt>
                <c:pt idx="23">
                  <c:v>12.592334767930931</c:v>
                </c:pt>
                <c:pt idx="24">
                  <c:v>13.084657117758018</c:v>
                </c:pt>
                <c:pt idx="25">
                  <c:v>12.847075496800278</c:v>
                </c:pt>
                <c:pt idx="26">
                  <c:v>13.648776012425717</c:v>
                </c:pt>
                <c:pt idx="27">
                  <c:v>13.687578708316064</c:v>
                </c:pt>
                <c:pt idx="28">
                  <c:v>13.875327638404507</c:v>
                </c:pt>
                <c:pt idx="29">
                  <c:v>14.555215597899476</c:v>
                </c:pt>
                <c:pt idx="30">
                  <c:v>15.30970378333561</c:v>
                </c:pt>
                <c:pt idx="31">
                  <c:v>15.3662076628238</c:v>
                </c:pt>
                <c:pt idx="32">
                  <c:v>16.236873370364066</c:v>
                </c:pt>
                <c:pt idx="33">
                  <c:v>15.503598426674003</c:v>
                </c:pt>
                <c:pt idx="34">
                  <c:v>16.066277249315242</c:v>
                </c:pt>
                <c:pt idx="35">
                  <c:v>16.538379116300494</c:v>
                </c:pt>
                <c:pt idx="36">
                  <c:v>17.818783146629684</c:v>
                </c:pt>
                <c:pt idx="37">
                  <c:v>18.014939871573496</c:v>
                </c:pt>
                <c:pt idx="38">
                  <c:v>18.019903837472494</c:v>
                </c:pt>
                <c:pt idx="39">
                  <c:v>19.418645779322876</c:v>
                </c:pt>
                <c:pt idx="40">
                  <c:v>19.016519843828206</c:v>
                </c:pt>
                <c:pt idx="41">
                  <c:v>19.338305063155563</c:v>
                </c:pt>
                <c:pt idx="42">
                  <c:v>18.197851226946451</c:v>
                </c:pt>
                <c:pt idx="43">
                  <c:v>21.117439088149052</c:v>
                </c:pt>
                <c:pt idx="44">
                  <c:v>21.427636684099809</c:v>
                </c:pt>
                <c:pt idx="45">
                  <c:v>21.466930027410317</c:v>
                </c:pt>
                <c:pt idx="46">
                  <c:v>22.186200982365996</c:v>
                </c:pt>
                <c:pt idx="47">
                  <c:v>22.372100619479117</c:v>
                </c:pt>
                <c:pt idx="48">
                  <c:v>22.957299011035424</c:v>
                </c:pt>
                <c:pt idx="49">
                  <c:v>23.89527290461648</c:v>
                </c:pt>
                <c:pt idx="50">
                  <c:v>24.625835993249197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2-4BC2-90CF-4195918C5C79}"/>
            </c:ext>
          </c:extLst>
        </c:ser>
        <c:ser>
          <c:idx val="2"/>
          <c:order val="2"/>
          <c:tx>
            <c:strRef>
              <c:f>'care receipt'!$CU$2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receipt'!$CU$4:$CU$54</c:f>
              <c:numCache>
                <c:formatCode>General</c:formatCode>
                <c:ptCount val="51"/>
                <c:pt idx="0">
                  <c:v>14.419315093143586</c:v>
                </c:pt>
                <c:pt idx="1">
                  <c:v>16.103356335881376</c:v>
                </c:pt>
                <c:pt idx="2">
                  <c:v>18.009523479431092</c:v>
                </c:pt>
                <c:pt idx="3">
                  <c:v>18.616471170561933</c:v>
                </c:pt>
                <c:pt idx="4">
                  <c:v>20.072210457379121</c:v>
                </c:pt>
                <c:pt idx="5">
                  <c:v>20.711863763064301</c:v>
                </c:pt>
                <c:pt idx="6">
                  <c:v>21.460430964643269</c:v>
                </c:pt>
                <c:pt idx="7">
                  <c:v>21.93088297417928</c:v>
                </c:pt>
                <c:pt idx="8">
                  <c:v>22.473147002389457</c:v>
                </c:pt>
                <c:pt idx="9">
                  <c:v>22.476069652328452</c:v>
                </c:pt>
                <c:pt idx="10">
                  <c:v>23.498511751422512</c:v>
                </c:pt>
                <c:pt idx="11">
                  <c:v>23.866269841514075</c:v>
                </c:pt>
                <c:pt idx="12">
                  <c:v>25.545114175201423</c:v>
                </c:pt>
                <c:pt idx="13">
                  <c:v>26.319349144244942</c:v>
                </c:pt>
                <c:pt idx="14">
                  <c:v>27.200905469917682</c:v>
                </c:pt>
                <c:pt idx="15">
                  <c:v>27.803148171113996</c:v>
                </c:pt>
                <c:pt idx="16">
                  <c:v>29.152800747958153</c:v>
                </c:pt>
                <c:pt idx="17">
                  <c:v>29.619165460327359</c:v>
                </c:pt>
                <c:pt idx="18">
                  <c:v>30.28633486061506</c:v>
                </c:pt>
                <c:pt idx="19">
                  <c:v>30.429958155528674</c:v>
                </c:pt>
                <c:pt idx="20">
                  <c:v>31.299041779929205</c:v>
                </c:pt>
                <c:pt idx="21">
                  <c:v>31.479745651214174</c:v>
                </c:pt>
                <c:pt idx="22">
                  <c:v>31.581345314490758</c:v>
                </c:pt>
                <c:pt idx="23">
                  <c:v>32.049881861851404</c:v>
                </c:pt>
                <c:pt idx="24">
                  <c:v>31.450012585205702</c:v>
                </c:pt>
                <c:pt idx="25">
                  <c:v>31.975768270385338</c:v>
                </c:pt>
                <c:pt idx="26">
                  <c:v>31.57780664619888</c:v>
                </c:pt>
                <c:pt idx="27">
                  <c:v>32.309648853922958</c:v>
                </c:pt>
                <c:pt idx="28">
                  <c:v>31.999526203227084</c:v>
                </c:pt>
                <c:pt idx="29">
                  <c:v>31.552898599738146</c:v>
                </c:pt>
                <c:pt idx="30">
                  <c:v>31.935559363920106</c:v>
                </c:pt>
                <c:pt idx="31">
                  <c:v>32.516356114230575</c:v>
                </c:pt>
                <c:pt idx="32">
                  <c:v>33.068432342969714</c:v>
                </c:pt>
                <c:pt idx="33">
                  <c:v>33.422841441680433</c:v>
                </c:pt>
                <c:pt idx="34">
                  <c:v>34.952221395989135</c:v>
                </c:pt>
                <c:pt idx="35">
                  <c:v>35.777382610297394</c:v>
                </c:pt>
                <c:pt idx="36">
                  <c:v>37.058967514709799</c:v>
                </c:pt>
                <c:pt idx="37">
                  <c:v>39.065380025881424</c:v>
                </c:pt>
                <c:pt idx="38">
                  <c:v>39.188260194487974</c:v>
                </c:pt>
                <c:pt idx="39">
                  <c:v>41.022728352117539</c:v>
                </c:pt>
                <c:pt idx="40">
                  <c:v>41.74058774830543</c:v>
                </c:pt>
                <c:pt idx="41">
                  <c:v>42.728579666322183</c:v>
                </c:pt>
                <c:pt idx="42">
                  <c:v>44.856781546971092</c:v>
                </c:pt>
                <c:pt idx="43">
                  <c:v>45.472046870346638</c:v>
                </c:pt>
                <c:pt idx="44">
                  <c:v>47.427561602657846</c:v>
                </c:pt>
                <c:pt idx="45">
                  <c:v>47.966344219307871</c:v>
                </c:pt>
                <c:pt idx="46">
                  <c:v>48.538518122925652</c:v>
                </c:pt>
                <c:pt idx="47">
                  <c:v>49.191223058726727</c:v>
                </c:pt>
                <c:pt idx="48">
                  <c:v>50.851174952452176</c:v>
                </c:pt>
                <c:pt idx="49">
                  <c:v>51.623950822741122</c:v>
                </c:pt>
                <c:pt idx="50">
                  <c:v>52.807921638368853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2-4BC2-90CF-4195918C5C79}"/>
            </c:ext>
          </c:extLst>
        </c:ser>
        <c:ser>
          <c:idx val="3"/>
          <c:order val="3"/>
          <c:tx>
            <c:strRef>
              <c:f>'care receipt'!$CV$2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receipt'!$CV$4:$CV$54</c:f>
              <c:numCache>
                <c:formatCode>General</c:formatCode>
                <c:ptCount val="51"/>
                <c:pt idx="0">
                  <c:v>12.853994521706436</c:v>
                </c:pt>
                <c:pt idx="1">
                  <c:v>13.837607613647402</c:v>
                </c:pt>
                <c:pt idx="2">
                  <c:v>15.31699067560754</c:v>
                </c:pt>
                <c:pt idx="3">
                  <c:v>16.088181860647804</c:v>
                </c:pt>
                <c:pt idx="4">
                  <c:v>17.251259035491177</c:v>
                </c:pt>
                <c:pt idx="5">
                  <c:v>18.672202220219681</c:v>
                </c:pt>
                <c:pt idx="6">
                  <c:v>19.635280390654614</c:v>
                </c:pt>
                <c:pt idx="7">
                  <c:v>20.64551073286291</c:v>
                </c:pt>
                <c:pt idx="8">
                  <c:v>22.253308918722251</c:v>
                </c:pt>
                <c:pt idx="9">
                  <c:v>22.86076330874176</c:v>
                </c:pt>
                <c:pt idx="10">
                  <c:v>24.203936171487719</c:v>
                </c:pt>
                <c:pt idx="11">
                  <c:v>24.816760306983891</c:v>
                </c:pt>
                <c:pt idx="12">
                  <c:v>25.752366609601715</c:v>
                </c:pt>
                <c:pt idx="13">
                  <c:v>26.050191894029769</c:v>
                </c:pt>
                <c:pt idx="14">
                  <c:v>27.112763773923092</c:v>
                </c:pt>
                <c:pt idx="15">
                  <c:v>27.678466412460985</c:v>
                </c:pt>
                <c:pt idx="16">
                  <c:v>28.433185801963944</c:v>
                </c:pt>
                <c:pt idx="17">
                  <c:v>29.677435169257073</c:v>
                </c:pt>
                <c:pt idx="18">
                  <c:v>30.846729437740173</c:v>
                </c:pt>
                <c:pt idx="19">
                  <c:v>31.816602286803789</c:v>
                </c:pt>
                <c:pt idx="20">
                  <c:v>32.434816827658508</c:v>
                </c:pt>
                <c:pt idx="21">
                  <c:v>34.258896345809966</c:v>
                </c:pt>
                <c:pt idx="22">
                  <c:v>35.59636828697321</c:v>
                </c:pt>
                <c:pt idx="23">
                  <c:v>36.500548258688205</c:v>
                </c:pt>
                <c:pt idx="24">
                  <c:v>38.525701470438833</c:v>
                </c:pt>
                <c:pt idx="25">
                  <c:v>39.705048818593291</c:v>
                </c:pt>
                <c:pt idx="26">
                  <c:v>41.292958469489143</c:v>
                </c:pt>
                <c:pt idx="27">
                  <c:v>43.219286651289643</c:v>
                </c:pt>
                <c:pt idx="28">
                  <c:v>44.750601723269142</c:v>
                </c:pt>
                <c:pt idx="29">
                  <c:v>45.919273745646933</c:v>
                </c:pt>
                <c:pt idx="30">
                  <c:v>48.085471933411434</c:v>
                </c:pt>
                <c:pt idx="31">
                  <c:v>49.433719658240165</c:v>
                </c:pt>
                <c:pt idx="32">
                  <c:v>50.603486732076313</c:v>
                </c:pt>
                <c:pt idx="33">
                  <c:v>52.007359006293392</c:v>
                </c:pt>
                <c:pt idx="34">
                  <c:v>52.957639904900994</c:v>
                </c:pt>
                <c:pt idx="35">
                  <c:v>54.554994783021705</c:v>
                </c:pt>
                <c:pt idx="36">
                  <c:v>55.557812922494449</c:v>
                </c:pt>
                <c:pt idx="37">
                  <c:v>55.844185826527429</c:v>
                </c:pt>
                <c:pt idx="38">
                  <c:v>56.938405541787503</c:v>
                </c:pt>
                <c:pt idx="39">
                  <c:v>57.369429132774108</c:v>
                </c:pt>
                <c:pt idx="40">
                  <c:v>58.787835922250679</c:v>
                </c:pt>
                <c:pt idx="41">
                  <c:v>59.839780664236663</c:v>
                </c:pt>
                <c:pt idx="42">
                  <c:v>60.480942057876021</c:v>
                </c:pt>
                <c:pt idx="43">
                  <c:v>62.146985431218859</c:v>
                </c:pt>
                <c:pt idx="44">
                  <c:v>63.23764199194234</c:v>
                </c:pt>
                <c:pt idx="45">
                  <c:v>64.49445596281133</c:v>
                </c:pt>
                <c:pt idx="46">
                  <c:v>66.855952628425641</c:v>
                </c:pt>
                <c:pt idx="47">
                  <c:v>68.899152254752224</c:v>
                </c:pt>
                <c:pt idx="48">
                  <c:v>71.888367670612823</c:v>
                </c:pt>
                <c:pt idx="49">
                  <c:v>74.736551390098441</c:v>
                </c:pt>
                <c:pt idx="50">
                  <c:v>77.630909304824158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2-4BC2-90CF-4195918C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(£2024Bn)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receipt'!$DK$2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receipt'!$DK$4:$DK$54</c:f>
              <c:numCache>
                <c:formatCode>General</c:formatCode>
                <c:ptCount val="51"/>
                <c:pt idx="0">
                  <c:v>163.59663928391484</c:v>
                </c:pt>
                <c:pt idx="1">
                  <c:v>169.111439261442</c:v>
                </c:pt>
                <c:pt idx="2">
                  <c:v>180.2306240333659</c:v>
                </c:pt>
                <c:pt idx="3">
                  <c:v>184.15638519035062</c:v>
                </c:pt>
                <c:pt idx="4">
                  <c:v>204.39054240122914</c:v>
                </c:pt>
                <c:pt idx="5">
                  <c:v>198.23719040471616</c:v>
                </c:pt>
                <c:pt idx="6">
                  <c:v>211.37703276252915</c:v>
                </c:pt>
                <c:pt idx="7">
                  <c:v>214.46057868579936</c:v>
                </c:pt>
                <c:pt idx="8">
                  <c:v>211.30695617474083</c:v>
                </c:pt>
                <c:pt idx="9">
                  <c:v>211.66657203489692</c:v>
                </c:pt>
                <c:pt idx="10">
                  <c:v>228.97767101940099</c:v>
                </c:pt>
                <c:pt idx="11">
                  <c:v>235.24600854269596</c:v>
                </c:pt>
                <c:pt idx="12">
                  <c:v>248.97393115029732</c:v>
                </c:pt>
                <c:pt idx="13">
                  <c:v>241.43750000503758</c:v>
                </c:pt>
                <c:pt idx="14">
                  <c:v>255.42639403647971</c:v>
                </c:pt>
                <c:pt idx="15">
                  <c:v>257.09613884639293</c:v>
                </c:pt>
                <c:pt idx="16">
                  <c:v>268.28190774130337</c:v>
                </c:pt>
                <c:pt idx="17">
                  <c:v>269.64839697529476</c:v>
                </c:pt>
                <c:pt idx="18">
                  <c:v>281.99727146418161</c:v>
                </c:pt>
                <c:pt idx="19">
                  <c:v>269.6828385516182</c:v>
                </c:pt>
                <c:pt idx="20">
                  <c:v>285.03387368899337</c:v>
                </c:pt>
                <c:pt idx="21">
                  <c:v>273.52524405816706</c:v>
                </c:pt>
                <c:pt idx="22">
                  <c:v>289.86441554937397</c:v>
                </c:pt>
                <c:pt idx="23">
                  <c:v>282.85320177722667</c:v>
                </c:pt>
                <c:pt idx="24">
                  <c:v>285.05046551077851</c:v>
                </c:pt>
                <c:pt idx="25">
                  <c:v>272.35791931756137</c:v>
                </c:pt>
                <c:pt idx="26">
                  <c:v>268.96599994685317</c:v>
                </c:pt>
                <c:pt idx="27">
                  <c:v>263.24930493680824</c:v>
                </c:pt>
                <c:pt idx="28">
                  <c:v>265.47344445578955</c:v>
                </c:pt>
                <c:pt idx="29">
                  <c:v>251.14640753060146</c:v>
                </c:pt>
                <c:pt idx="30">
                  <c:v>244.67393838742385</c:v>
                </c:pt>
                <c:pt idx="31">
                  <c:v>255.30119392331642</c:v>
                </c:pt>
                <c:pt idx="32">
                  <c:v>250.03396137756067</c:v>
                </c:pt>
                <c:pt idx="33">
                  <c:v>250.03109572898501</c:v>
                </c:pt>
                <c:pt idx="34">
                  <c:v>255.44117723874464</c:v>
                </c:pt>
                <c:pt idx="35">
                  <c:v>261.71854202060274</c:v>
                </c:pt>
                <c:pt idx="36">
                  <c:v>269.60344851974588</c:v>
                </c:pt>
                <c:pt idx="37">
                  <c:v>278.82503577970681</c:v>
                </c:pt>
                <c:pt idx="38">
                  <c:v>277.07019193543164</c:v>
                </c:pt>
                <c:pt idx="39">
                  <c:v>279.45883328705679</c:v>
                </c:pt>
                <c:pt idx="40">
                  <c:v>283.20013559232694</c:v>
                </c:pt>
                <c:pt idx="41">
                  <c:v>282.53184544991228</c:v>
                </c:pt>
                <c:pt idx="42">
                  <c:v>292.10687620756613</c:v>
                </c:pt>
                <c:pt idx="43">
                  <c:v>283.24300503704228</c:v>
                </c:pt>
                <c:pt idx="44">
                  <c:v>298.18640623381049</c:v>
                </c:pt>
                <c:pt idx="45">
                  <c:v>305.86527331075615</c:v>
                </c:pt>
                <c:pt idx="46">
                  <c:v>298.4336015016379</c:v>
                </c:pt>
                <c:pt idx="47">
                  <c:v>297.93111139640052</c:v>
                </c:pt>
                <c:pt idx="48">
                  <c:v>303.75843417346135</c:v>
                </c:pt>
                <c:pt idx="49">
                  <c:v>300.75175986465467</c:v>
                </c:pt>
                <c:pt idx="50">
                  <c:v>300.64288461668605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B2C-B219-F6920AF19FDB}"/>
            </c:ext>
          </c:extLst>
        </c:ser>
        <c:ser>
          <c:idx val="1"/>
          <c:order val="1"/>
          <c:tx>
            <c:strRef>
              <c:f>'care receipt'!$DL$2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receipt'!$DL$4:$DL$54</c:f>
              <c:numCache>
                <c:formatCode>General</c:formatCode>
                <c:ptCount val="51"/>
                <c:pt idx="0">
                  <c:v>271.47486266709126</c:v>
                </c:pt>
                <c:pt idx="1">
                  <c:v>253.88687341848325</c:v>
                </c:pt>
                <c:pt idx="2">
                  <c:v>259.3426176647522</c:v>
                </c:pt>
                <c:pt idx="3">
                  <c:v>260.70478674850295</c:v>
                </c:pt>
                <c:pt idx="4">
                  <c:v>272.98125393496753</c:v>
                </c:pt>
                <c:pt idx="5">
                  <c:v>276.43826130684658</c:v>
                </c:pt>
                <c:pt idx="6">
                  <c:v>289.38497705537185</c:v>
                </c:pt>
                <c:pt idx="7">
                  <c:v>289.60651218825711</c:v>
                </c:pt>
                <c:pt idx="8">
                  <c:v>305.44169959394003</c:v>
                </c:pt>
                <c:pt idx="9">
                  <c:v>314.6096095709932</c:v>
                </c:pt>
                <c:pt idx="10">
                  <c:v>323.69458611677743</c:v>
                </c:pt>
                <c:pt idx="11">
                  <c:v>326.2122758505476</c:v>
                </c:pt>
                <c:pt idx="12">
                  <c:v>333.0288842169407</c:v>
                </c:pt>
                <c:pt idx="13">
                  <c:v>325.89566695851244</c:v>
                </c:pt>
                <c:pt idx="14">
                  <c:v>335.46886871591107</c:v>
                </c:pt>
                <c:pt idx="15">
                  <c:v>333.8281289023214</c:v>
                </c:pt>
                <c:pt idx="16">
                  <c:v>349.61493215713881</c:v>
                </c:pt>
                <c:pt idx="17">
                  <c:v>362.56275234148131</c:v>
                </c:pt>
                <c:pt idx="18">
                  <c:v>372.56970674786106</c:v>
                </c:pt>
                <c:pt idx="19">
                  <c:v>377.88459668333923</c:v>
                </c:pt>
                <c:pt idx="20">
                  <c:v>383.47271945831335</c:v>
                </c:pt>
                <c:pt idx="21">
                  <c:v>405.94732384871702</c:v>
                </c:pt>
                <c:pt idx="22">
                  <c:v>414.88919640577535</c:v>
                </c:pt>
                <c:pt idx="23">
                  <c:v>421.02751091328406</c:v>
                </c:pt>
                <c:pt idx="24">
                  <c:v>444.11908459686725</c:v>
                </c:pt>
                <c:pt idx="25">
                  <c:v>455.25322138630401</c:v>
                </c:pt>
                <c:pt idx="26">
                  <c:v>454.22109630952292</c:v>
                </c:pt>
                <c:pt idx="27">
                  <c:v>475.95977786813063</c:v>
                </c:pt>
                <c:pt idx="28">
                  <c:v>505.53540795652896</c:v>
                </c:pt>
                <c:pt idx="29">
                  <c:v>507.20748247066047</c:v>
                </c:pt>
                <c:pt idx="30">
                  <c:v>524.50659975906103</c:v>
                </c:pt>
                <c:pt idx="31">
                  <c:v>545.57173304565845</c:v>
                </c:pt>
                <c:pt idx="32">
                  <c:v>549.19387368397167</c:v>
                </c:pt>
                <c:pt idx="33">
                  <c:v>558.55501927103467</c:v>
                </c:pt>
                <c:pt idx="34">
                  <c:v>562.84295529807673</c:v>
                </c:pt>
                <c:pt idx="35">
                  <c:v>567.76226978407453</c:v>
                </c:pt>
                <c:pt idx="36">
                  <c:v>588.71380587196404</c:v>
                </c:pt>
                <c:pt idx="37">
                  <c:v>577.63843288993291</c:v>
                </c:pt>
                <c:pt idx="38">
                  <c:v>580.16007939337226</c:v>
                </c:pt>
                <c:pt idx="39">
                  <c:v>573.07502146319871</c:v>
                </c:pt>
                <c:pt idx="40">
                  <c:v>579.39054301209489</c:v>
                </c:pt>
                <c:pt idx="41">
                  <c:v>579.20069289389255</c:v>
                </c:pt>
                <c:pt idx="42">
                  <c:v>586.51872998099077</c:v>
                </c:pt>
                <c:pt idx="43">
                  <c:v>586.70114644512125</c:v>
                </c:pt>
                <c:pt idx="44">
                  <c:v>591.95895740475146</c:v>
                </c:pt>
                <c:pt idx="45">
                  <c:v>593.83496715607384</c:v>
                </c:pt>
                <c:pt idx="46">
                  <c:v>591.92394656105171</c:v>
                </c:pt>
                <c:pt idx="47">
                  <c:v>607.18286844965564</c:v>
                </c:pt>
                <c:pt idx="48">
                  <c:v>628.48467889303538</c:v>
                </c:pt>
                <c:pt idx="49">
                  <c:v>625.05711943464541</c:v>
                </c:pt>
                <c:pt idx="50">
                  <c:v>662.16229797343146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B2C-B219-F6920AF1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 of social care received annually</a:t>
                </a:r>
                <a:r>
                  <a:rPr lang="en-GB" baseline="0"/>
                  <a:t> </a:t>
                </a:r>
                <a:r>
                  <a:rPr lang="en-GB"/>
                  <a:t>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receipt'!$DH$2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receipt'!$DH$4:$DH$54</c:f>
              <c:numCache>
                <c:formatCode>General</c:formatCode>
                <c:ptCount val="51"/>
                <c:pt idx="0">
                  <c:v>392.44641634990614</c:v>
                </c:pt>
                <c:pt idx="1">
                  <c:v>397.93194220996713</c:v>
                </c:pt>
                <c:pt idx="2">
                  <c:v>419.87404565021109</c:v>
                </c:pt>
                <c:pt idx="3">
                  <c:v>428.33365179584735</c:v>
                </c:pt>
                <c:pt idx="4">
                  <c:v>456.09173446121628</c:v>
                </c:pt>
                <c:pt idx="5">
                  <c:v>469.37595973678566</c:v>
                </c:pt>
                <c:pt idx="6">
                  <c:v>486.09690000901981</c:v>
                </c:pt>
                <c:pt idx="7">
                  <c:v>497.72885845926965</c:v>
                </c:pt>
                <c:pt idx="8">
                  <c:v>507.57636873817432</c:v>
                </c:pt>
                <c:pt idx="9">
                  <c:v>511.40962777291577</c:v>
                </c:pt>
                <c:pt idx="10">
                  <c:v>538.57289438116959</c:v>
                </c:pt>
                <c:pt idx="11">
                  <c:v>563.02644339589938</c:v>
                </c:pt>
                <c:pt idx="12">
                  <c:v>585.89381625832232</c:v>
                </c:pt>
                <c:pt idx="13">
                  <c:v>585.36509087421996</c:v>
                </c:pt>
                <c:pt idx="14">
                  <c:v>607.43937566048953</c:v>
                </c:pt>
                <c:pt idx="15">
                  <c:v>624.68904131682598</c:v>
                </c:pt>
                <c:pt idx="16">
                  <c:v>632.6860127513728</c:v>
                </c:pt>
                <c:pt idx="17">
                  <c:v>640.15425880181715</c:v>
                </c:pt>
                <c:pt idx="18">
                  <c:v>656.34647368994911</c:v>
                </c:pt>
                <c:pt idx="19">
                  <c:v>675.11622482557959</c:v>
                </c:pt>
                <c:pt idx="20">
                  <c:v>686.74818327582932</c:v>
                </c:pt>
                <c:pt idx="21">
                  <c:v>681.19656674275564</c:v>
                </c:pt>
                <c:pt idx="22">
                  <c:v>685.09591645050978</c:v>
                </c:pt>
                <c:pt idx="23">
                  <c:v>686.54991125679101</c:v>
                </c:pt>
                <c:pt idx="24">
                  <c:v>682.58447087602394</c:v>
                </c:pt>
                <c:pt idx="25">
                  <c:v>665.99571194981536</c:v>
                </c:pt>
                <c:pt idx="26">
                  <c:v>662.22854358808684</c:v>
                </c:pt>
                <c:pt idx="27">
                  <c:v>644.71451523969927</c:v>
                </c:pt>
                <c:pt idx="28">
                  <c:v>643.9214271635459</c:v>
                </c:pt>
                <c:pt idx="29">
                  <c:v>619.66615016785454</c:v>
                </c:pt>
                <c:pt idx="30">
                  <c:v>618.67479007266274</c:v>
                </c:pt>
                <c:pt idx="31">
                  <c:v>624.35858795176205</c:v>
                </c:pt>
                <c:pt idx="32">
                  <c:v>621.05405430112285</c:v>
                </c:pt>
                <c:pt idx="33">
                  <c:v>626.34130814214552</c:v>
                </c:pt>
                <c:pt idx="34">
                  <c:v>641.87261630014962</c:v>
                </c:pt>
                <c:pt idx="35">
                  <c:v>649.27477167758138</c:v>
                </c:pt>
                <c:pt idx="36">
                  <c:v>666.52443733391772</c:v>
                </c:pt>
                <c:pt idx="37">
                  <c:v>689.59008221537897</c:v>
                </c:pt>
                <c:pt idx="38">
                  <c:v>688.13608740909785</c:v>
                </c:pt>
                <c:pt idx="39">
                  <c:v>688.7969941392256</c:v>
                </c:pt>
                <c:pt idx="40">
                  <c:v>699.37150182127095</c:v>
                </c:pt>
                <c:pt idx="41">
                  <c:v>710.14428152235462</c:v>
                </c:pt>
                <c:pt idx="42">
                  <c:v>713.3827244999809</c:v>
                </c:pt>
                <c:pt idx="43">
                  <c:v>707.17020123677935</c:v>
                </c:pt>
                <c:pt idx="44">
                  <c:v>736.18400668939114</c:v>
                </c:pt>
                <c:pt idx="45">
                  <c:v>748.01423715867929</c:v>
                </c:pt>
                <c:pt idx="46">
                  <c:v>741.20689783836258</c:v>
                </c:pt>
                <c:pt idx="47">
                  <c:v>746.09760764130851</c:v>
                </c:pt>
                <c:pt idx="48">
                  <c:v>755.81293657418769</c:v>
                </c:pt>
                <c:pt idx="49">
                  <c:v>747.88205581265379</c:v>
                </c:pt>
                <c:pt idx="50">
                  <c:v>745.43670091118065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830-9F76-4D2D0F483CD9}"/>
            </c:ext>
          </c:extLst>
        </c:ser>
        <c:ser>
          <c:idx val="1"/>
          <c:order val="1"/>
          <c:tx>
            <c:strRef>
              <c:f>'care receipt'!$DI$2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receipt'!$DI$4:$DI$54</c:f>
              <c:numCache>
                <c:formatCode>General</c:formatCode>
                <c:ptCount val="51"/>
                <c:pt idx="0">
                  <c:v>656.80910840103854</c:v>
                </c:pt>
                <c:pt idx="1">
                  <c:v>626.47348948817114</c:v>
                </c:pt>
                <c:pt idx="2">
                  <c:v>612.99099219356333</c:v>
                </c:pt>
                <c:pt idx="3">
                  <c:v>612.79272017452502</c:v>
                </c:pt>
                <c:pt idx="4">
                  <c:v>628.45620967855473</c:v>
                </c:pt>
                <c:pt idx="5">
                  <c:v>648.28341158238959</c:v>
                </c:pt>
                <c:pt idx="6">
                  <c:v>660.04755137866493</c:v>
                </c:pt>
                <c:pt idx="7">
                  <c:v>685.02982577749708</c:v>
                </c:pt>
                <c:pt idx="8">
                  <c:v>707.63283594786878</c:v>
                </c:pt>
                <c:pt idx="9">
                  <c:v>729.17839535003611</c:v>
                </c:pt>
                <c:pt idx="10">
                  <c:v>749.2038692729094</c:v>
                </c:pt>
                <c:pt idx="11">
                  <c:v>772.26951415437065</c:v>
                </c:pt>
                <c:pt idx="12">
                  <c:v>786.61119019814464</c:v>
                </c:pt>
                <c:pt idx="13">
                  <c:v>785.55373942994015</c:v>
                </c:pt>
                <c:pt idx="14">
                  <c:v>807.3636615241586</c:v>
                </c:pt>
                <c:pt idx="15">
                  <c:v>822.69669766312416</c:v>
                </c:pt>
                <c:pt idx="16">
                  <c:v>838.55845918619218</c:v>
                </c:pt>
                <c:pt idx="17">
                  <c:v>867.77053665784229</c:v>
                </c:pt>
                <c:pt idx="18">
                  <c:v>889.64654942507354</c:v>
                </c:pt>
                <c:pt idx="19">
                  <c:v>914.95927718896939</c:v>
                </c:pt>
                <c:pt idx="20">
                  <c:v>931.94458015325472</c:v>
                </c:pt>
                <c:pt idx="21">
                  <c:v>973.1190694402186</c:v>
                </c:pt>
                <c:pt idx="22">
                  <c:v>1006.7592220037251</c:v>
                </c:pt>
                <c:pt idx="23">
                  <c:v>1024.9341570822405</c:v>
                </c:pt>
                <c:pt idx="24">
                  <c:v>1071.3298095372143</c:v>
                </c:pt>
                <c:pt idx="25">
                  <c:v>1106.8205009450789</c:v>
                </c:pt>
                <c:pt idx="26">
                  <c:v>1139.7997467784576</c:v>
                </c:pt>
                <c:pt idx="27">
                  <c:v>1169.0779149231205</c:v>
                </c:pt>
                <c:pt idx="28">
                  <c:v>1228.8238833266764</c:v>
                </c:pt>
                <c:pt idx="29">
                  <c:v>1268.7426498263974</c:v>
                </c:pt>
                <c:pt idx="30">
                  <c:v>1321.6151882366239</c:v>
                </c:pt>
                <c:pt idx="31">
                  <c:v>1358.0311490666675</c:v>
                </c:pt>
                <c:pt idx="32">
                  <c:v>1377.3296255864</c:v>
                </c:pt>
                <c:pt idx="33">
                  <c:v>1391.8034829761996</c:v>
                </c:pt>
                <c:pt idx="34">
                  <c:v>1422.5356459271438</c:v>
                </c:pt>
                <c:pt idx="35">
                  <c:v>1452.5408114749473</c:v>
                </c:pt>
                <c:pt idx="36">
                  <c:v>1475.2099123183318</c:v>
                </c:pt>
                <c:pt idx="37">
                  <c:v>1462.1900497348136</c:v>
                </c:pt>
                <c:pt idx="38">
                  <c:v>1470.2531118423731</c:v>
                </c:pt>
                <c:pt idx="39">
                  <c:v>1468.0721196329512</c:v>
                </c:pt>
                <c:pt idx="40">
                  <c:v>1481.2241635624953</c:v>
                </c:pt>
                <c:pt idx="41">
                  <c:v>1485.5200573083259</c:v>
                </c:pt>
                <c:pt idx="42">
                  <c:v>1491.4021272064638</c:v>
                </c:pt>
                <c:pt idx="43">
                  <c:v>1513.1459586276694</c:v>
                </c:pt>
                <c:pt idx="44">
                  <c:v>1524.1170103477914</c:v>
                </c:pt>
                <c:pt idx="45">
                  <c:v>1536.7403288932328</c:v>
                </c:pt>
                <c:pt idx="46">
                  <c:v>1548.5705593625212</c:v>
                </c:pt>
                <c:pt idx="47">
                  <c:v>1582.8716186561558</c:v>
                </c:pt>
                <c:pt idx="48">
                  <c:v>1607.1268956518468</c:v>
                </c:pt>
                <c:pt idx="49">
                  <c:v>1638.8504186979828</c:v>
                </c:pt>
                <c:pt idx="50">
                  <c:v>1695.754488161989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830-9F76-4D2D0F483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receiving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receipt'!$ED$2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receipt'!$ED$4:$ED$54</c:f>
              <c:numCache>
                <c:formatCode>General</c:formatCode>
                <c:ptCount val="51"/>
                <c:pt idx="0">
                  <c:v>0.75054707316453961</c:v>
                </c:pt>
                <c:pt idx="1">
                  <c:v>0.90209010165715553</c:v>
                </c:pt>
                <c:pt idx="2">
                  <c:v>1.0126144638471481</c:v>
                </c:pt>
                <c:pt idx="3">
                  <c:v>1.182385577114536</c:v>
                </c:pt>
                <c:pt idx="4">
                  <c:v>1.4388569225493533</c:v>
                </c:pt>
                <c:pt idx="5">
                  <c:v>1.5193738487654345</c:v>
                </c:pt>
                <c:pt idx="6">
                  <c:v>1.4694875528579214</c:v>
                </c:pt>
                <c:pt idx="7">
                  <c:v>1.546491114520478</c:v>
                </c:pt>
                <c:pt idx="8">
                  <c:v>1.6508231419272275</c:v>
                </c:pt>
                <c:pt idx="9">
                  <c:v>1.4941667817202242</c:v>
                </c:pt>
                <c:pt idx="10">
                  <c:v>1.5351727588515554</c:v>
                </c:pt>
                <c:pt idx="11">
                  <c:v>1.539740585949595</c:v>
                </c:pt>
                <c:pt idx="12">
                  <c:v>1.5744420405963127</c:v>
                </c:pt>
                <c:pt idx="13">
                  <c:v>1.4945151320958685</c:v>
                </c:pt>
                <c:pt idx="14">
                  <c:v>1.4218251384112826</c:v>
                </c:pt>
                <c:pt idx="15">
                  <c:v>1.3427634814675851</c:v>
                </c:pt>
                <c:pt idx="16">
                  <c:v>1.3793667277732926</c:v>
                </c:pt>
                <c:pt idx="17">
                  <c:v>1.3063338124009443</c:v>
                </c:pt>
                <c:pt idx="18">
                  <c:v>1.3163032772873136</c:v>
                </c:pt>
                <c:pt idx="19">
                  <c:v>1.345688387278704</c:v>
                </c:pt>
                <c:pt idx="20">
                  <c:v>1.3917672791664299</c:v>
                </c:pt>
                <c:pt idx="21">
                  <c:v>1.3697513504617105</c:v>
                </c:pt>
                <c:pt idx="22">
                  <c:v>1.4483885741078979</c:v>
                </c:pt>
                <c:pt idx="23">
                  <c:v>1.41439827670123</c:v>
                </c:pt>
                <c:pt idx="24">
                  <c:v>1.399227399104265</c:v>
                </c:pt>
                <c:pt idx="25">
                  <c:v>1.4450387888079177</c:v>
                </c:pt>
                <c:pt idx="26">
                  <c:v>1.391150781984724</c:v>
                </c:pt>
                <c:pt idx="27">
                  <c:v>1.5260365012740682</c:v>
                </c:pt>
                <c:pt idx="28">
                  <c:v>1.5737400439993954</c:v>
                </c:pt>
                <c:pt idx="29">
                  <c:v>1.4764751563129828</c:v>
                </c:pt>
                <c:pt idx="30">
                  <c:v>1.4716787521108832</c:v>
                </c:pt>
                <c:pt idx="31">
                  <c:v>1.4848997252814096</c:v>
                </c:pt>
                <c:pt idx="32">
                  <c:v>1.4659331473447055</c:v>
                </c:pt>
                <c:pt idx="33">
                  <c:v>1.4666641558965363</c:v>
                </c:pt>
                <c:pt idx="34">
                  <c:v>1.4480185915411976</c:v>
                </c:pt>
                <c:pt idx="35">
                  <c:v>1.4987276016471844</c:v>
                </c:pt>
                <c:pt idx="36">
                  <c:v>1.5512232658196907</c:v>
                </c:pt>
                <c:pt idx="37">
                  <c:v>1.4871480883401802</c:v>
                </c:pt>
                <c:pt idx="38">
                  <c:v>1.4614569756908333</c:v>
                </c:pt>
                <c:pt idx="39">
                  <c:v>1.5062900991834318</c:v>
                </c:pt>
                <c:pt idx="40">
                  <c:v>1.5408626894692576</c:v>
                </c:pt>
                <c:pt idx="41">
                  <c:v>1.4726551740749254</c:v>
                </c:pt>
                <c:pt idx="42">
                  <c:v>1.4852163111313539</c:v>
                </c:pt>
                <c:pt idx="43">
                  <c:v>1.431651771386798</c:v>
                </c:pt>
                <c:pt idx="44">
                  <c:v>1.4237057672287396</c:v>
                </c:pt>
                <c:pt idx="45">
                  <c:v>1.4256466041205864</c:v>
                </c:pt>
                <c:pt idx="46">
                  <c:v>1.4777473803022283</c:v>
                </c:pt>
                <c:pt idx="47">
                  <c:v>1.4431110168524934</c:v>
                </c:pt>
                <c:pt idx="48">
                  <c:v>1.5928834037268467</c:v>
                </c:pt>
                <c:pt idx="49">
                  <c:v>1.507924772909522</c:v>
                </c:pt>
                <c:pt idx="50">
                  <c:v>1.5227176928840191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B-49FC-B519-75F4807CF6C3}"/>
            </c:ext>
          </c:extLst>
        </c:ser>
        <c:ser>
          <c:idx val="1"/>
          <c:order val="1"/>
          <c:tx>
            <c:strRef>
              <c:f>'care receipt'!$EE$2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receipt'!$EE$4:$EE$54</c:f>
              <c:numCache>
                <c:formatCode>General</c:formatCode>
                <c:ptCount val="51"/>
                <c:pt idx="0">
                  <c:v>2.3047543999660092</c:v>
                </c:pt>
                <c:pt idx="1">
                  <c:v>2.2296820079275035</c:v>
                </c:pt>
                <c:pt idx="2">
                  <c:v>2.5477453749305123</c:v>
                </c:pt>
                <c:pt idx="3">
                  <c:v>2.9797604943606872</c:v>
                </c:pt>
                <c:pt idx="4">
                  <c:v>3.278076444754793</c:v>
                </c:pt>
                <c:pt idx="5">
                  <c:v>3.4506558816308996</c:v>
                </c:pt>
                <c:pt idx="6">
                  <c:v>3.5130226869610635</c:v>
                </c:pt>
                <c:pt idx="7">
                  <c:v>3.2430952895949199</c:v>
                </c:pt>
                <c:pt idx="8">
                  <c:v>3.2041562171291531</c:v>
                </c:pt>
                <c:pt idx="9">
                  <c:v>3.1190318086181374</c:v>
                </c:pt>
                <c:pt idx="10">
                  <c:v>3.15863055168052</c:v>
                </c:pt>
                <c:pt idx="11">
                  <c:v>3.1469132587509425</c:v>
                </c:pt>
                <c:pt idx="12">
                  <c:v>3.0580182131488791</c:v>
                </c:pt>
                <c:pt idx="13">
                  <c:v>3.1218503913762818</c:v>
                </c:pt>
                <c:pt idx="14">
                  <c:v>3.0854013985600481</c:v>
                </c:pt>
                <c:pt idx="15">
                  <c:v>2.9616465057744321</c:v>
                </c:pt>
                <c:pt idx="16">
                  <c:v>2.9564994326830067</c:v>
                </c:pt>
                <c:pt idx="17">
                  <c:v>3.0784406439914811</c:v>
                </c:pt>
                <c:pt idx="18">
                  <c:v>2.9205701990993753</c:v>
                </c:pt>
                <c:pt idx="19">
                  <c:v>2.9152397472312757</c:v>
                </c:pt>
                <c:pt idx="20">
                  <c:v>2.8465700293852914</c:v>
                </c:pt>
                <c:pt idx="21">
                  <c:v>2.8001720367653311</c:v>
                </c:pt>
                <c:pt idx="22">
                  <c:v>2.9006710301628638</c:v>
                </c:pt>
                <c:pt idx="23">
                  <c:v>2.9016849853373445</c:v>
                </c:pt>
                <c:pt idx="24">
                  <c:v>2.7416098425159854</c:v>
                </c:pt>
                <c:pt idx="25">
                  <c:v>2.721960463965468</c:v>
                </c:pt>
                <c:pt idx="26">
                  <c:v>2.7994696985853804</c:v>
                </c:pt>
                <c:pt idx="27">
                  <c:v>2.7764170101723291</c:v>
                </c:pt>
                <c:pt idx="28">
                  <c:v>2.850153153331525</c:v>
                </c:pt>
                <c:pt idx="29">
                  <c:v>2.8308201349180853</c:v>
                </c:pt>
                <c:pt idx="30">
                  <c:v>2.7745564054805452</c:v>
                </c:pt>
                <c:pt idx="31">
                  <c:v>2.8347707882509812</c:v>
                </c:pt>
                <c:pt idx="32">
                  <c:v>2.9376364063529943</c:v>
                </c:pt>
                <c:pt idx="33">
                  <c:v>2.9358547569894706</c:v>
                </c:pt>
                <c:pt idx="34">
                  <c:v>2.9185967516947779</c:v>
                </c:pt>
                <c:pt idx="35">
                  <c:v>2.9232689499767268</c:v>
                </c:pt>
                <c:pt idx="36">
                  <c:v>2.9015784836016274</c:v>
                </c:pt>
                <c:pt idx="37">
                  <c:v>2.9023777009796681</c:v>
                </c:pt>
                <c:pt idx="38">
                  <c:v>2.9808850091853367</c:v>
                </c:pt>
                <c:pt idx="39">
                  <c:v>2.9636458167328987</c:v>
                </c:pt>
                <c:pt idx="40">
                  <c:v>3.0475112031574021</c:v>
                </c:pt>
                <c:pt idx="41">
                  <c:v>3.0793851926974489</c:v>
                </c:pt>
                <c:pt idx="42">
                  <c:v>3.1590294786310302</c:v>
                </c:pt>
                <c:pt idx="43">
                  <c:v>3.0832781767101953</c:v>
                </c:pt>
                <c:pt idx="44">
                  <c:v>3.163465752561673</c:v>
                </c:pt>
                <c:pt idx="45">
                  <c:v>3.1483063484112876</c:v>
                </c:pt>
                <c:pt idx="46">
                  <c:v>3.0362727849770139</c:v>
                </c:pt>
                <c:pt idx="47">
                  <c:v>3.179540249413098</c:v>
                </c:pt>
                <c:pt idx="48">
                  <c:v>3.1445962750946324</c:v>
                </c:pt>
                <c:pt idx="49">
                  <c:v>3.0184007839797165</c:v>
                </c:pt>
                <c:pt idx="50">
                  <c:v>3.0989394469951708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B-49FC-B519-75F4807C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value of social care received annually</a:t>
                </a:r>
                <a:r>
                  <a:rPr lang="en-GB" baseline="0"/>
                  <a:t> </a:t>
                </a:r>
                <a:r>
                  <a:rPr lang="en-GB"/>
                  <a:t>(£Bn)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receipt'!$AB$2</c:f>
              <c:strCache>
                <c:ptCount val="1"/>
                <c:pt idx="0">
                  <c:v>65 to 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receipt'!$AB$4:$AB$54</c:f>
              <c:numCache>
                <c:formatCode>General</c:formatCode>
                <c:ptCount val="51"/>
                <c:pt idx="0">
                  <c:v>0.18822207237581459</c:v>
                </c:pt>
                <c:pt idx="1">
                  <c:v>0.16535627547030024</c:v>
                </c:pt>
                <c:pt idx="2">
                  <c:v>0.15301789505611149</c:v>
                </c:pt>
                <c:pt idx="3">
                  <c:v>0.14537778739987006</c:v>
                </c:pt>
                <c:pt idx="4">
                  <c:v>0.14078506947966318</c:v>
                </c:pt>
                <c:pt idx="5">
                  <c:v>0.13773155671108231</c:v>
                </c:pt>
                <c:pt idx="6">
                  <c:v>0.13729339497181958</c:v>
                </c:pt>
                <c:pt idx="7">
                  <c:v>0.13725612806403203</c:v>
                </c:pt>
                <c:pt idx="8">
                  <c:v>0.13435410825965066</c:v>
                </c:pt>
                <c:pt idx="9">
                  <c:v>0.13587088915956144</c:v>
                </c:pt>
                <c:pt idx="10">
                  <c:v>0.1381892443839346</c:v>
                </c:pt>
                <c:pt idx="11">
                  <c:v>0.13360183119404281</c:v>
                </c:pt>
                <c:pt idx="12">
                  <c:v>0.13185009057971031</c:v>
                </c:pt>
                <c:pt idx="13">
                  <c:v>0.13208070827898205</c:v>
                </c:pt>
                <c:pt idx="14">
                  <c:v>0.12829367777022421</c:v>
                </c:pt>
                <c:pt idx="15">
                  <c:v>0.13105215395291736</c:v>
                </c:pt>
                <c:pt idx="16">
                  <c:v>0.13004543533389698</c:v>
                </c:pt>
                <c:pt idx="17">
                  <c:v>0.12866368604073525</c:v>
                </c:pt>
                <c:pt idx="18">
                  <c:v>0.12410109431995825</c:v>
                </c:pt>
                <c:pt idx="19">
                  <c:v>0.12367014375421662</c:v>
                </c:pt>
                <c:pt idx="20">
                  <c:v>0.12127355425601027</c:v>
                </c:pt>
                <c:pt idx="21">
                  <c:v>0.11722149410222801</c:v>
                </c:pt>
                <c:pt idx="22">
                  <c:v>0.11535796151180774</c:v>
                </c:pt>
                <c:pt idx="23">
                  <c:v>0.11735216430381103</c:v>
                </c:pt>
                <c:pt idx="24">
                  <c:v>0.11801344041960336</c:v>
                </c:pt>
                <c:pt idx="25">
                  <c:v>0.1166602070760199</c:v>
                </c:pt>
                <c:pt idx="26">
                  <c:v>0.11689217464081467</c:v>
                </c:pt>
                <c:pt idx="27">
                  <c:v>0.11652747003011177</c:v>
                </c:pt>
                <c:pt idx="28">
                  <c:v>0.11699389873637345</c:v>
                </c:pt>
                <c:pt idx="29">
                  <c:v>0.11876975802877665</c:v>
                </c:pt>
                <c:pt idx="30">
                  <c:v>0.11977123693744954</c:v>
                </c:pt>
                <c:pt idx="31">
                  <c:v>0.11650397957651304</c:v>
                </c:pt>
                <c:pt idx="32">
                  <c:v>0.11584321970265805</c:v>
                </c:pt>
                <c:pt idx="33">
                  <c:v>0.11505562866371574</c:v>
                </c:pt>
                <c:pt idx="34">
                  <c:v>0.11470761961015953</c:v>
                </c:pt>
                <c:pt idx="35">
                  <c:v>0.11457426432178311</c:v>
                </c:pt>
                <c:pt idx="36">
                  <c:v>0.11063378869891463</c:v>
                </c:pt>
                <c:pt idx="37">
                  <c:v>0.11017401816086128</c:v>
                </c:pt>
                <c:pt idx="38">
                  <c:v>0.10934709821428562</c:v>
                </c:pt>
                <c:pt idx="39">
                  <c:v>0.1084477413640391</c:v>
                </c:pt>
                <c:pt idx="40">
                  <c:v>0.10852969546644617</c:v>
                </c:pt>
                <c:pt idx="41">
                  <c:v>0.10923865619546243</c:v>
                </c:pt>
                <c:pt idx="42">
                  <c:v>0.1098717534217049</c:v>
                </c:pt>
                <c:pt idx="43">
                  <c:v>0.10958757651083859</c:v>
                </c:pt>
                <c:pt idx="44">
                  <c:v>0.11081336696090792</c:v>
                </c:pt>
                <c:pt idx="45">
                  <c:v>0.10986143367866205</c:v>
                </c:pt>
                <c:pt idx="46">
                  <c:v>0.10959370904325032</c:v>
                </c:pt>
                <c:pt idx="47">
                  <c:v>0.10871319605341939</c:v>
                </c:pt>
                <c:pt idx="48">
                  <c:v>0.1068323630002872</c:v>
                </c:pt>
                <c:pt idx="49">
                  <c:v>0.10644669784059263</c:v>
                </c:pt>
                <c:pt idx="50">
                  <c:v>0.10836630570595591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53D-B8CA-5FD855F8B836}"/>
            </c:ext>
          </c:extLst>
        </c:ser>
        <c:ser>
          <c:idx val="1"/>
          <c:order val="1"/>
          <c:tx>
            <c:strRef>
              <c:f>'care receipt'!$AC$2</c:f>
              <c:strCache>
                <c:ptCount val="1"/>
                <c:pt idx="0">
                  <c:v>80+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receipt'!$AC$4:$AC$54</c:f>
              <c:numCache>
                <c:formatCode>General</c:formatCode>
                <c:ptCount val="51"/>
                <c:pt idx="0">
                  <c:v>0.13222475526351093</c:v>
                </c:pt>
                <c:pt idx="1">
                  <c:v>0.11211345795203194</c:v>
                </c:pt>
                <c:pt idx="2">
                  <c:v>9.7324316377535941E-2</c:v>
                </c:pt>
                <c:pt idx="3">
                  <c:v>8.8094668897920198E-2</c:v>
                </c:pt>
                <c:pt idx="4">
                  <c:v>8.4970990080479078E-2</c:v>
                </c:pt>
                <c:pt idx="5">
                  <c:v>8.0083812770793433E-2</c:v>
                </c:pt>
                <c:pt idx="6">
                  <c:v>7.917178332651123E-2</c:v>
                </c:pt>
                <c:pt idx="7">
                  <c:v>7.7352163539046975E-2</c:v>
                </c:pt>
                <c:pt idx="8">
                  <c:v>7.6226160130217116E-2</c:v>
                </c:pt>
                <c:pt idx="9">
                  <c:v>7.6044376663377211E-2</c:v>
                </c:pt>
                <c:pt idx="10">
                  <c:v>7.4907019990701873E-2</c:v>
                </c:pt>
                <c:pt idx="11">
                  <c:v>7.3544868335084931E-2</c:v>
                </c:pt>
                <c:pt idx="12">
                  <c:v>7.2470258922323352E-2</c:v>
                </c:pt>
                <c:pt idx="13">
                  <c:v>7.3635186154821147E-2</c:v>
                </c:pt>
                <c:pt idx="14">
                  <c:v>7.3669292196996763E-2</c:v>
                </c:pt>
                <c:pt idx="15">
                  <c:v>7.4022570465850271E-2</c:v>
                </c:pt>
                <c:pt idx="16">
                  <c:v>7.5891681154839019E-2</c:v>
                </c:pt>
                <c:pt idx="17">
                  <c:v>7.3774961697265676E-2</c:v>
                </c:pt>
                <c:pt idx="18">
                  <c:v>7.4173300673606835E-2</c:v>
                </c:pt>
                <c:pt idx="19">
                  <c:v>7.2581850799820727E-2</c:v>
                </c:pt>
                <c:pt idx="20">
                  <c:v>7.3880233690360134E-2</c:v>
                </c:pt>
                <c:pt idx="21">
                  <c:v>7.3618312585123621E-2</c:v>
                </c:pt>
                <c:pt idx="22">
                  <c:v>7.3439612175453278E-2</c:v>
                </c:pt>
                <c:pt idx="23">
                  <c:v>7.347847032644364E-2</c:v>
                </c:pt>
                <c:pt idx="24">
                  <c:v>7.1705512723383366E-2</c:v>
                </c:pt>
                <c:pt idx="25">
                  <c:v>7.155284906481077E-2</c:v>
                </c:pt>
                <c:pt idx="26">
                  <c:v>7.1128553245651219E-2</c:v>
                </c:pt>
                <c:pt idx="27">
                  <c:v>7.081131488964866E-2</c:v>
                </c:pt>
                <c:pt idx="28">
                  <c:v>6.8485118084762375E-2</c:v>
                </c:pt>
                <c:pt idx="29">
                  <c:v>6.8945699564011032E-2</c:v>
                </c:pt>
                <c:pt idx="30">
                  <c:v>6.7141167115955205E-2</c:v>
                </c:pt>
                <c:pt idx="31">
                  <c:v>6.7671327068530962E-2</c:v>
                </c:pt>
                <c:pt idx="32">
                  <c:v>6.8152866242038188E-2</c:v>
                </c:pt>
                <c:pt idx="33">
                  <c:v>6.9264149889184695E-2</c:v>
                </c:pt>
                <c:pt idx="34">
                  <c:v>6.6390425276087267E-2</c:v>
                </c:pt>
                <c:pt idx="35">
                  <c:v>6.5597345132743387E-2</c:v>
                </c:pt>
                <c:pt idx="36">
                  <c:v>6.486785155170828E-2</c:v>
                </c:pt>
                <c:pt idx="37">
                  <c:v>6.5892260244879902E-2</c:v>
                </c:pt>
                <c:pt idx="38">
                  <c:v>6.5602836879432788E-2</c:v>
                </c:pt>
                <c:pt idx="39">
                  <c:v>6.6449245821443112E-2</c:v>
                </c:pt>
                <c:pt idx="40">
                  <c:v>6.5994449583718834E-2</c:v>
                </c:pt>
                <c:pt idx="41">
                  <c:v>6.5919614743470897E-2</c:v>
                </c:pt>
                <c:pt idx="42">
                  <c:v>6.4442801700240124E-2</c:v>
                </c:pt>
                <c:pt idx="43">
                  <c:v>6.3068705102228659E-2</c:v>
                </c:pt>
                <c:pt idx="44">
                  <c:v>6.3685336875507412E-2</c:v>
                </c:pt>
                <c:pt idx="45">
                  <c:v>6.2713817895757529E-2</c:v>
                </c:pt>
                <c:pt idx="46">
                  <c:v>6.277161662609311E-2</c:v>
                </c:pt>
                <c:pt idx="47">
                  <c:v>6.2878559121831615E-2</c:v>
                </c:pt>
                <c:pt idx="48">
                  <c:v>6.2834552006437353E-2</c:v>
                </c:pt>
                <c:pt idx="49">
                  <c:v>6.2469925070461188E-2</c:v>
                </c:pt>
                <c:pt idx="50">
                  <c:v>6.2091008495247769E-2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D-453D-B8CA-5FD855F8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674141811072863"/>
          <c:y val="0.10243000874890634"/>
          <c:w val="0.2716701875680174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15923009624"/>
          <c:y val="2.7777777777777776E-2"/>
          <c:w val="0.85207174103237082"/>
          <c:h val="0.80345654709827918"/>
        </c:manualLayout>
      </c:layout>
      <c:areaChart>
        <c:grouping val="stacked"/>
        <c:varyColors val="0"/>
        <c:ser>
          <c:idx val="0"/>
          <c:order val="0"/>
          <c:tx>
            <c:strRef>
              <c:f>'care receipt'!$Q$2</c:f>
              <c:strCache>
                <c:ptCount val="1"/>
                <c:pt idx="0">
                  <c:v>under 45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receipt'!$Q$4:$Q$54</c:f>
              <c:numCache>
                <c:formatCode>General</c:formatCode>
                <c:ptCount val="51"/>
                <c:pt idx="0">
                  <c:v>344.79504110768949</c:v>
                </c:pt>
                <c:pt idx="1">
                  <c:v>435.20708178917681</c:v>
                </c:pt>
                <c:pt idx="2">
                  <c:v>540.75388659059138</c:v>
                </c:pt>
                <c:pt idx="3">
                  <c:v>629.57975111977203</c:v>
                </c:pt>
                <c:pt idx="4">
                  <c:v>714.70453796023651</c:v>
                </c:pt>
                <c:pt idx="5">
                  <c:v>717.34816488074796</c:v>
                </c:pt>
                <c:pt idx="6">
                  <c:v>755.35030186309814</c:v>
                </c:pt>
                <c:pt idx="7">
                  <c:v>801.28331960698256</c:v>
                </c:pt>
                <c:pt idx="8">
                  <c:v>860.56665329944894</c:v>
                </c:pt>
                <c:pt idx="9">
                  <c:v>880.79039924136055</c:v>
                </c:pt>
                <c:pt idx="10">
                  <c:v>904.64913219897528</c:v>
                </c:pt>
                <c:pt idx="11">
                  <c:v>912.97655699858592</c:v>
                </c:pt>
                <c:pt idx="12">
                  <c:v>927.97913977248766</c:v>
                </c:pt>
                <c:pt idx="13">
                  <c:v>921.76661650928611</c:v>
                </c:pt>
                <c:pt idx="14">
                  <c:v>926.2607822741553</c:v>
                </c:pt>
                <c:pt idx="15">
                  <c:v>935.77783918799616</c:v>
                </c:pt>
                <c:pt idx="16">
                  <c:v>945.22880542882399</c:v>
                </c:pt>
                <c:pt idx="17">
                  <c:v>944.76617071773467</c:v>
                </c:pt>
                <c:pt idx="18">
                  <c:v>930.95322005806293</c:v>
                </c:pt>
                <c:pt idx="19">
                  <c:v>946.3523468700414</c:v>
                </c:pt>
                <c:pt idx="20">
                  <c:v>956.59640118702282</c:v>
                </c:pt>
                <c:pt idx="21">
                  <c:v>973.97824818938466</c:v>
                </c:pt>
                <c:pt idx="22">
                  <c:v>991.69054855681054</c:v>
                </c:pt>
                <c:pt idx="23">
                  <c:v>998.03525316603782</c:v>
                </c:pt>
                <c:pt idx="24">
                  <c:v>998.9605225882168</c:v>
                </c:pt>
                <c:pt idx="25">
                  <c:v>1008.6097608480831</c:v>
                </c:pt>
                <c:pt idx="26">
                  <c:v>1014.7561934382719</c:v>
                </c:pt>
                <c:pt idx="27">
                  <c:v>1019.580812568205</c:v>
                </c:pt>
                <c:pt idx="28">
                  <c:v>1030.9484083264038</c:v>
                </c:pt>
                <c:pt idx="29">
                  <c:v>1014.0952867081442</c:v>
                </c:pt>
                <c:pt idx="30">
                  <c:v>1001.7363308547536</c:v>
                </c:pt>
                <c:pt idx="31">
                  <c:v>1004.0495044102011</c:v>
                </c:pt>
                <c:pt idx="32">
                  <c:v>998.9605225882168</c:v>
                </c:pt>
                <c:pt idx="33">
                  <c:v>992.48363663296402</c:v>
                </c:pt>
                <c:pt idx="34">
                  <c:v>988.78255894424808</c:v>
                </c:pt>
                <c:pt idx="35">
                  <c:v>993.40890605514301</c:v>
                </c:pt>
                <c:pt idx="36">
                  <c:v>996.18471432167985</c:v>
                </c:pt>
                <c:pt idx="37">
                  <c:v>988.58428692520977</c:v>
                </c:pt>
                <c:pt idx="38">
                  <c:v>990.63309778860605</c:v>
                </c:pt>
                <c:pt idx="39">
                  <c:v>981.04995020175261</c:v>
                </c:pt>
                <c:pt idx="40">
                  <c:v>975.82878703374263</c:v>
                </c:pt>
                <c:pt idx="41">
                  <c:v>970.87198655778388</c:v>
                </c:pt>
                <c:pt idx="42">
                  <c:v>979.26550203040745</c:v>
                </c:pt>
                <c:pt idx="43">
                  <c:v>979.99249943354801</c:v>
                </c:pt>
                <c:pt idx="44">
                  <c:v>972.78861607515466</c:v>
                </c:pt>
                <c:pt idx="45">
                  <c:v>966.576092811953</c:v>
                </c:pt>
                <c:pt idx="46">
                  <c:v>971.92943732598837</c:v>
                </c:pt>
                <c:pt idx="47">
                  <c:v>975.63051501470432</c:v>
                </c:pt>
                <c:pt idx="48">
                  <c:v>997.70479980097389</c:v>
                </c:pt>
                <c:pt idx="49">
                  <c:v>1002.0006935468049</c:v>
                </c:pt>
                <c:pt idx="50">
                  <c:v>1003.3885976800732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8-47C7-AF07-3231649D0746}"/>
            </c:ext>
          </c:extLst>
        </c:ser>
        <c:ser>
          <c:idx val="1"/>
          <c:order val="1"/>
          <c:tx>
            <c:strRef>
              <c:f>'care receipt'!$R$2</c:f>
              <c:strCache>
                <c:ptCount val="1"/>
                <c:pt idx="0">
                  <c:v>45 to 64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receipt'!$R$4:$R$54</c:f>
              <c:numCache>
                <c:formatCode>General</c:formatCode>
                <c:ptCount val="51"/>
                <c:pt idx="0">
                  <c:v>718.80215968702919</c:v>
                </c:pt>
                <c:pt idx="1">
                  <c:v>713.18445248094258</c:v>
                </c:pt>
                <c:pt idx="2">
                  <c:v>773.72350896065188</c:v>
                </c:pt>
                <c:pt idx="3">
                  <c:v>853.75931397913223</c:v>
                </c:pt>
                <c:pt idx="4">
                  <c:v>926.92168900428317</c:v>
                </c:pt>
                <c:pt idx="5">
                  <c:v>950.38387792382116</c:v>
                </c:pt>
                <c:pt idx="6">
                  <c:v>974.44088290047421</c:v>
                </c:pt>
                <c:pt idx="7">
                  <c:v>995.92035162962884</c:v>
                </c:pt>
                <c:pt idx="8">
                  <c:v>1012.310838536799</c:v>
                </c:pt>
                <c:pt idx="9">
                  <c:v>997.83698114699939</c:v>
                </c:pt>
                <c:pt idx="10">
                  <c:v>992.54972730597683</c:v>
                </c:pt>
                <c:pt idx="11">
                  <c:v>989.11301230931213</c:v>
                </c:pt>
                <c:pt idx="12">
                  <c:v>978.34023260822846</c:v>
                </c:pt>
                <c:pt idx="13">
                  <c:v>976.09314972579386</c:v>
                </c:pt>
                <c:pt idx="14">
                  <c:v>981.77694760489317</c:v>
                </c:pt>
                <c:pt idx="15">
                  <c:v>965.25427935169739</c:v>
                </c:pt>
                <c:pt idx="16">
                  <c:v>960.82620425984089</c:v>
                </c:pt>
                <c:pt idx="17">
                  <c:v>973.64779482432084</c:v>
                </c:pt>
                <c:pt idx="18">
                  <c:v>968.95535704041322</c:v>
                </c:pt>
                <c:pt idx="19">
                  <c:v>966.17954877387638</c:v>
                </c:pt>
                <c:pt idx="20">
                  <c:v>963.46983118035223</c:v>
                </c:pt>
                <c:pt idx="21">
                  <c:v>962.54456175817324</c:v>
                </c:pt>
                <c:pt idx="22">
                  <c:v>969.41799175150277</c:v>
                </c:pt>
                <c:pt idx="23">
                  <c:v>970.27717050066894</c:v>
                </c:pt>
                <c:pt idx="24">
                  <c:v>968.88926636740041</c:v>
                </c:pt>
                <c:pt idx="25">
                  <c:v>962.54456175817324</c:v>
                </c:pt>
                <c:pt idx="26">
                  <c:v>984.15621183335338</c:v>
                </c:pt>
                <c:pt idx="27">
                  <c:v>982.83439837309766</c:v>
                </c:pt>
                <c:pt idx="28">
                  <c:v>1000.1501547024469</c:v>
                </c:pt>
                <c:pt idx="29">
                  <c:v>999.29097595328074</c:v>
                </c:pt>
                <c:pt idx="30">
                  <c:v>1001.5380588357153</c:v>
                </c:pt>
                <c:pt idx="31">
                  <c:v>1008.4114888290447</c:v>
                </c:pt>
                <c:pt idx="32">
                  <c:v>1011.4516597876327</c:v>
                </c:pt>
                <c:pt idx="33">
                  <c:v>1018.4572711269877</c:v>
                </c:pt>
                <c:pt idx="34">
                  <c:v>1018.1268177619239</c:v>
                </c:pt>
                <c:pt idx="35">
                  <c:v>1034.1868513040301</c:v>
                </c:pt>
                <c:pt idx="36">
                  <c:v>1038.3505637038354</c:v>
                </c:pt>
                <c:pt idx="37">
                  <c:v>1057.1864055124786</c:v>
                </c:pt>
                <c:pt idx="38">
                  <c:v>1076.0883379941347</c:v>
                </c:pt>
                <c:pt idx="39">
                  <c:v>1082.8295866414385</c:v>
                </c:pt>
                <c:pt idx="40">
                  <c:v>1085.8036669270139</c:v>
                </c:pt>
                <c:pt idx="41">
                  <c:v>1104.4412367166185</c:v>
                </c:pt>
                <c:pt idx="42">
                  <c:v>1134.7107649564734</c:v>
                </c:pt>
                <c:pt idx="43">
                  <c:v>1140.4606535085854</c:v>
                </c:pt>
                <c:pt idx="44">
                  <c:v>1145.9461793686464</c:v>
                </c:pt>
                <c:pt idx="45">
                  <c:v>1136.5613038008314</c:v>
                </c:pt>
                <c:pt idx="46">
                  <c:v>1131.2079592867956</c:v>
                </c:pt>
                <c:pt idx="47">
                  <c:v>1150.1098917684517</c:v>
                </c:pt>
                <c:pt idx="48">
                  <c:v>1154.0092414762059</c:v>
                </c:pt>
                <c:pt idx="49">
                  <c:v>1142.5094643719817</c:v>
                </c:pt>
                <c:pt idx="50">
                  <c:v>1152.2908839778736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8-47C7-AF07-3231649D0746}"/>
            </c:ext>
          </c:extLst>
        </c:ser>
        <c:ser>
          <c:idx val="2"/>
          <c:order val="2"/>
          <c:tx>
            <c:strRef>
              <c:f>'care receipt'!$S$2</c:f>
              <c:strCache>
                <c:ptCount val="1"/>
                <c:pt idx="0">
                  <c:v>65 to 79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receipt'!$S$4:$S$54</c:f>
              <c:numCache>
                <c:formatCode>General</c:formatCode>
                <c:ptCount val="51"/>
                <c:pt idx="0">
                  <c:v>1470.1870211693602</c:v>
                </c:pt>
                <c:pt idx="1">
                  <c:v>1605.5407194995403</c:v>
                </c:pt>
                <c:pt idx="2">
                  <c:v>1743.2075913851672</c:v>
                </c:pt>
                <c:pt idx="3">
                  <c:v>1831.6369118762711</c:v>
                </c:pt>
                <c:pt idx="4">
                  <c:v>1954.763835699086</c:v>
                </c:pt>
                <c:pt idx="5">
                  <c:v>2033.6100086033366</c:v>
                </c:pt>
                <c:pt idx="6">
                  <c:v>2087.2756350897166</c:v>
                </c:pt>
                <c:pt idx="7">
                  <c:v>2113.8440856408552</c:v>
                </c:pt>
                <c:pt idx="8">
                  <c:v>2145.2371553219273</c:v>
                </c:pt>
                <c:pt idx="9">
                  <c:v>2170.4177017397974</c:v>
                </c:pt>
                <c:pt idx="10">
                  <c:v>2233.0055690829031</c:v>
                </c:pt>
                <c:pt idx="11">
                  <c:v>2280.9873976901836</c:v>
                </c:pt>
                <c:pt idx="12">
                  <c:v>2334.8512961956021</c:v>
                </c:pt>
                <c:pt idx="13">
                  <c:v>2381.3130393235883</c:v>
                </c:pt>
                <c:pt idx="14">
                  <c:v>2430.4845000450987</c:v>
                </c:pt>
                <c:pt idx="15">
                  <c:v>2476.1531550969321</c:v>
                </c:pt>
                <c:pt idx="16">
                  <c:v>2501.9285175719178</c:v>
                </c:pt>
                <c:pt idx="17">
                  <c:v>2527.7699707199158</c:v>
                </c:pt>
                <c:pt idx="18">
                  <c:v>2536.5600302306157</c:v>
                </c:pt>
                <c:pt idx="19">
                  <c:v>2547.0023565666356</c:v>
                </c:pt>
                <c:pt idx="20">
                  <c:v>2542.8386441668304</c:v>
                </c:pt>
                <c:pt idx="21">
                  <c:v>2521.3591754376757</c:v>
                </c:pt>
                <c:pt idx="22">
                  <c:v>2479.5898700935973</c:v>
                </c:pt>
                <c:pt idx="23">
                  <c:v>2452.0961501202792</c:v>
                </c:pt>
                <c:pt idx="24">
                  <c:v>2419.3151763059386</c:v>
                </c:pt>
                <c:pt idx="25">
                  <c:v>2387.3272905677513</c:v>
                </c:pt>
                <c:pt idx="26">
                  <c:v>2369.0201741432106</c:v>
                </c:pt>
                <c:pt idx="27">
                  <c:v>2326.5238713959911</c:v>
                </c:pt>
                <c:pt idx="28">
                  <c:v>2285.6137448010786</c:v>
                </c:pt>
                <c:pt idx="29">
                  <c:v>2236.9710094636703</c:v>
                </c:pt>
                <c:pt idx="30">
                  <c:v>2207.2302066079178</c:v>
                </c:pt>
                <c:pt idx="31">
                  <c:v>2200.4889579606138</c:v>
                </c:pt>
                <c:pt idx="32">
                  <c:v>2200.4889579606138</c:v>
                </c:pt>
                <c:pt idx="33">
                  <c:v>2209.8077428554161</c:v>
                </c:pt>
                <c:pt idx="34">
                  <c:v>2237.8301882128362</c:v>
                </c:pt>
                <c:pt idx="35">
                  <c:v>2277.3524106744808</c:v>
                </c:pt>
                <c:pt idx="36">
                  <c:v>2307.688029587348</c:v>
                </c:pt>
                <c:pt idx="37">
                  <c:v>2350.911329737708</c:v>
                </c:pt>
                <c:pt idx="38">
                  <c:v>2368.6897207781467</c:v>
                </c:pt>
                <c:pt idx="39">
                  <c:v>2387.7238346058284</c:v>
                </c:pt>
                <c:pt idx="40">
                  <c:v>2398.1000702688352</c:v>
                </c:pt>
                <c:pt idx="41">
                  <c:v>2423.6771607247824</c:v>
                </c:pt>
                <c:pt idx="42">
                  <c:v>2453.0214195424578</c:v>
                </c:pt>
                <c:pt idx="43">
                  <c:v>2472.6503494272547</c:v>
                </c:pt>
                <c:pt idx="44">
                  <c:v>2515.6753775585762</c:v>
                </c:pt>
                <c:pt idx="45">
                  <c:v>2532.6606805228621</c:v>
                </c:pt>
                <c:pt idx="46">
                  <c:v>2521.3591754376757</c:v>
                </c:pt>
                <c:pt idx="47">
                  <c:v>2538.7410224400378</c:v>
                </c:pt>
                <c:pt idx="48">
                  <c:v>2531.4710484086318</c:v>
                </c:pt>
                <c:pt idx="49">
                  <c:v>2515.807558904602</c:v>
                </c:pt>
                <c:pt idx="50">
                  <c:v>2538.9392944590763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48-47C7-AF07-3231649D0746}"/>
            </c:ext>
          </c:extLst>
        </c:ser>
        <c:ser>
          <c:idx val="3"/>
          <c:order val="3"/>
          <c:tx>
            <c:strRef>
              <c:f>'care receipt'!$T$2</c:f>
              <c:strCache>
                <c:ptCount val="1"/>
                <c:pt idx="0">
                  <c:v>80+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receipt'!$T$4:$T$54</c:f>
              <c:numCache>
                <c:formatCode>General</c:formatCode>
                <c:ptCount val="51"/>
                <c:pt idx="0">
                  <c:v>1478.5144459689711</c:v>
                </c:pt>
                <c:pt idx="1">
                  <c:v>1523.8526476557402</c:v>
                </c:pt>
                <c:pt idx="2">
                  <c:v>1573.4206524153276</c:v>
                </c:pt>
                <c:pt idx="3">
                  <c:v>1658.7437112748307</c:v>
                </c:pt>
                <c:pt idx="4">
                  <c:v>1765.612329536501</c:v>
                </c:pt>
                <c:pt idx="5">
                  <c:v>1860.981170693947</c:v>
                </c:pt>
                <c:pt idx="6">
                  <c:v>1937.5141700427498</c:v>
                </c:pt>
                <c:pt idx="7">
                  <c:v>2049.7361328184556</c:v>
                </c:pt>
                <c:pt idx="8">
                  <c:v>2151.9784039692308</c:v>
                </c:pt>
                <c:pt idx="9">
                  <c:v>2210.13819622048</c:v>
                </c:pt>
                <c:pt idx="10">
                  <c:v>2274.5766024079435</c:v>
                </c:pt>
                <c:pt idx="11">
                  <c:v>2326.5899620690038</c:v>
                </c:pt>
                <c:pt idx="12">
                  <c:v>2361.0892933816767</c:v>
                </c:pt>
                <c:pt idx="13">
                  <c:v>2398.2322516148606</c:v>
                </c:pt>
                <c:pt idx="14">
                  <c:v>2424.9328835120255</c:v>
                </c:pt>
                <c:pt idx="15">
                  <c:v>2471.3946266400117</c:v>
                </c:pt>
                <c:pt idx="16">
                  <c:v>2508.9341289112726</c:v>
                </c:pt>
                <c:pt idx="17">
                  <c:v>2545.0857270492652</c:v>
                </c:pt>
                <c:pt idx="18">
                  <c:v>2590.2256567169957</c:v>
                </c:pt>
                <c:pt idx="19">
                  <c:v>2652.4830706950374</c:v>
                </c:pt>
                <c:pt idx="20">
                  <c:v>2715.00484736513</c:v>
                </c:pt>
                <c:pt idx="21">
                  <c:v>2765.9607562579863</c:v>
                </c:pt>
                <c:pt idx="22">
                  <c:v>2835.6864162864722</c:v>
                </c:pt>
                <c:pt idx="23">
                  <c:v>2880.958527300229</c:v>
                </c:pt>
                <c:pt idx="24">
                  <c:v>2966.0172234676807</c:v>
                </c:pt>
                <c:pt idx="25">
                  <c:v>3038.8491451277678</c:v>
                </c:pt>
                <c:pt idx="26">
                  <c:v>3115.5143258225958</c:v>
                </c:pt>
                <c:pt idx="27">
                  <c:v>3189.2054262318488</c:v>
                </c:pt>
                <c:pt idx="28">
                  <c:v>3268.5803245202019</c:v>
                </c:pt>
                <c:pt idx="29">
                  <c:v>3334.9353602250358</c:v>
                </c:pt>
                <c:pt idx="30">
                  <c:v>3407.8333725581356</c:v>
                </c:pt>
                <c:pt idx="31">
                  <c:v>3460.243276257273</c:v>
                </c:pt>
                <c:pt idx="32">
                  <c:v>3527.9201254223626</c:v>
                </c:pt>
                <c:pt idx="33">
                  <c:v>3548.6065060753635</c:v>
                </c:pt>
                <c:pt idx="34">
                  <c:v>3572.7956923980423</c:v>
                </c:pt>
                <c:pt idx="35">
                  <c:v>3584.7581042133561</c:v>
                </c:pt>
                <c:pt idx="36">
                  <c:v>3588.3930912290593</c:v>
                </c:pt>
                <c:pt idx="37">
                  <c:v>3578.7438529691931</c:v>
                </c:pt>
                <c:pt idx="38">
                  <c:v>3578.4133996041292</c:v>
                </c:pt>
                <c:pt idx="39">
                  <c:v>3566.6492598078535</c:v>
                </c:pt>
                <c:pt idx="40">
                  <c:v>3572.2008763409272</c:v>
                </c:pt>
                <c:pt idx="41">
                  <c:v>3568.23543596016</c:v>
                </c:pt>
                <c:pt idx="42">
                  <c:v>3576.1663167216939</c:v>
                </c:pt>
                <c:pt idx="43">
                  <c:v>3588.062637863995</c:v>
                </c:pt>
                <c:pt idx="44">
                  <c:v>3582.3788399848963</c:v>
                </c:pt>
                <c:pt idx="45">
                  <c:v>3612.5822775517377</c:v>
                </c:pt>
                <c:pt idx="46">
                  <c:v>3665.0582719238873</c:v>
                </c:pt>
                <c:pt idx="47">
                  <c:v>3720.8387999466763</c:v>
                </c:pt>
                <c:pt idx="48">
                  <c:v>3778.1394134487596</c:v>
                </c:pt>
                <c:pt idx="49">
                  <c:v>3845.6840812678238</c:v>
                </c:pt>
                <c:pt idx="50">
                  <c:v>3928.7600572448923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8-47C7-AF07-3231649D0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9808"/>
        <c:axId val="51549328"/>
      </c:areaChart>
      <c:catAx>
        <c:axId val="5154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328"/>
        <c:crosses val="autoZero"/>
        <c:auto val="1"/>
        <c:lblAlgn val="ctr"/>
        <c:lblOffset val="100"/>
        <c:noMultiLvlLbl val="0"/>
      </c:catAx>
      <c:valAx>
        <c:axId val="5154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people needing social care ('000)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900568678915133"/>
          <c:y val="5.6133712452610091E-2"/>
          <c:w val="0.43211067366579176"/>
          <c:h val="7.0755352360426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827106508497"/>
          <c:y val="5.0925925925925923E-2"/>
          <c:w val="0.81178453068600942"/>
          <c:h val="0.73864173228346452"/>
        </c:manualLayout>
      </c:layout>
      <c:lineChart>
        <c:grouping val="standard"/>
        <c:varyColors val="0"/>
        <c:ser>
          <c:idx val="0"/>
          <c:order val="0"/>
          <c:tx>
            <c:strRef>
              <c:f>'care receipt'!$BB$2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receipt'!$BB$4:$BB$54</c:f>
              <c:numCache>
                <c:formatCode>General</c:formatCode>
                <c:ptCount val="51"/>
                <c:pt idx="0">
                  <c:v>0.16293518721261221</c:v>
                </c:pt>
                <c:pt idx="1">
                  <c:v>0.14383455540638232</c:v>
                </c:pt>
                <c:pt idx="2">
                  <c:v>0.13215235585486665</c:v>
                </c:pt>
                <c:pt idx="3">
                  <c:v>0.12498260264439805</c:v>
                </c:pt>
                <c:pt idx="4">
                  <c:v>0.12054384595368202</c:v>
                </c:pt>
                <c:pt idx="5">
                  <c:v>0.11689145793192036</c:v>
                </c:pt>
                <c:pt idx="6">
                  <c:v>0.11637706167984269</c:v>
                </c:pt>
                <c:pt idx="7">
                  <c:v>0.11474106675456114</c:v>
                </c:pt>
                <c:pt idx="8">
                  <c:v>0.11222151256715633</c:v>
                </c:pt>
                <c:pt idx="9">
                  <c:v>0.11283267166593149</c:v>
                </c:pt>
                <c:pt idx="10">
                  <c:v>0.11372198910811535</c:v>
                </c:pt>
                <c:pt idx="11">
                  <c:v>0.11034133742845177</c:v>
                </c:pt>
                <c:pt idx="12">
                  <c:v>0.10964050892323457</c:v>
                </c:pt>
                <c:pt idx="13">
                  <c:v>0.11035154609738482</c:v>
                </c:pt>
                <c:pt idx="14">
                  <c:v>0.10821302322508176</c:v>
                </c:pt>
                <c:pt idx="15">
                  <c:v>0.11033331712929205</c:v>
                </c:pt>
                <c:pt idx="16">
                  <c:v>0.11063340099413428</c:v>
                </c:pt>
                <c:pt idx="17">
                  <c:v>0.10974298991559447</c:v>
                </c:pt>
                <c:pt idx="18">
                  <c:v>0.10720155269295184</c:v>
                </c:pt>
                <c:pt idx="19">
                  <c:v>0.10549453939655705</c:v>
                </c:pt>
                <c:pt idx="20">
                  <c:v>0.10436952288218111</c:v>
                </c:pt>
                <c:pt idx="21">
                  <c:v>0.10176122288683463</c:v>
                </c:pt>
                <c:pt idx="22">
                  <c:v>9.9917473178783106E-2</c:v>
                </c:pt>
                <c:pt idx="23">
                  <c:v>0.10054343757953202</c:v>
                </c:pt>
                <c:pt idx="24">
                  <c:v>9.9703615886188507E-2</c:v>
                </c:pt>
                <c:pt idx="25">
                  <c:v>9.8624662043023392E-2</c:v>
                </c:pt>
                <c:pt idx="26">
                  <c:v>9.7898744478028363E-2</c:v>
                </c:pt>
                <c:pt idx="27">
                  <c:v>9.6388844805447751E-2</c:v>
                </c:pt>
                <c:pt idx="28">
                  <c:v>9.4788422526357899E-2</c:v>
                </c:pt>
                <c:pt idx="29">
                  <c:v>9.4929881337648334E-2</c:v>
                </c:pt>
                <c:pt idx="30">
                  <c:v>9.4083332159111729E-2</c:v>
                </c:pt>
                <c:pt idx="31">
                  <c:v>9.2400256861267002E-2</c:v>
                </c:pt>
                <c:pt idx="32">
                  <c:v>9.2971989914715975E-2</c:v>
                </c:pt>
                <c:pt idx="33">
                  <c:v>9.3123346628836159E-2</c:v>
                </c:pt>
                <c:pt idx="34">
                  <c:v>9.1253513667657965E-2</c:v>
                </c:pt>
                <c:pt idx="35">
                  <c:v>9.0744052821967916E-2</c:v>
                </c:pt>
                <c:pt idx="36">
                  <c:v>8.9119489295778412E-2</c:v>
                </c:pt>
                <c:pt idx="37">
                  <c:v>9.0310216792430231E-2</c:v>
                </c:pt>
                <c:pt idx="38">
                  <c:v>8.9862301345148707E-2</c:v>
                </c:pt>
                <c:pt idx="39">
                  <c:v>8.9315017733312158E-2</c:v>
                </c:pt>
                <c:pt idx="40">
                  <c:v>8.9145040179159529E-2</c:v>
                </c:pt>
                <c:pt idx="41">
                  <c:v>8.9518934173393711E-2</c:v>
                </c:pt>
                <c:pt idx="42">
                  <c:v>8.8949700286682309E-2</c:v>
                </c:pt>
                <c:pt idx="43">
                  <c:v>8.8268866578462654E-2</c:v>
                </c:pt>
                <c:pt idx="44">
                  <c:v>8.9492103258132422E-2</c:v>
                </c:pt>
                <c:pt idx="45">
                  <c:v>8.7959763495354379E-2</c:v>
                </c:pt>
                <c:pt idx="46">
                  <c:v>8.7711950451822521E-2</c:v>
                </c:pt>
                <c:pt idx="47">
                  <c:v>8.7690221485610967E-2</c:v>
                </c:pt>
                <c:pt idx="48">
                  <c:v>8.6403023484217467E-2</c:v>
                </c:pt>
                <c:pt idx="49">
                  <c:v>8.600256245996156E-2</c:v>
                </c:pt>
                <c:pt idx="50">
                  <c:v>8.6227299072642968E-2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6-4EA9-95A2-A5B1CC5ADD98}"/>
            </c:ext>
          </c:extLst>
        </c:ser>
        <c:ser>
          <c:idx val="1"/>
          <c:order val="1"/>
          <c:tx>
            <c:strRef>
              <c:f>'care receipt'!$BC$2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receipt'!$BC$4:$BC$54</c:f>
              <c:numCache>
                <c:formatCode>General</c:formatCode>
                <c:ptCount val="51"/>
                <c:pt idx="0">
                  <c:v>0.14008067473414007</c:v>
                </c:pt>
                <c:pt idx="1">
                  <c:v>0.10720501218238775</c:v>
                </c:pt>
                <c:pt idx="2">
                  <c:v>8.5999999999999993E-2</c:v>
                </c:pt>
                <c:pt idx="3">
                  <c:v>7.9513564078578111E-2</c:v>
                </c:pt>
                <c:pt idx="4">
                  <c:v>7.4992440278197764E-2</c:v>
                </c:pt>
                <c:pt idx="5">
                  <c:v>7.2838073128264652E-2</c:v>
                </c:pt>
                <c:pt idx="6">
                  <c:v>6.7700987306064886E-2</c:v>
                </c:pt>
                <c:pt idx="7">
                  <c:v>6.4032697547683926E-2</c:v>
                </c:pt>
                <c:pt idx="8">
                  <c:v>6.4593301435406703E-2</c:v>
                </c:pt>
                <c:pt idx="9">
                  <c:v>6.2451209992193599E-2</c:v>
                </c:pt>
                <c:pt idx="10">
                  <c:v>6.4458598726114646E-2</c:v>
                </c:pt>
                <c:pt idx="11">
                  <c:v>6.1626746506986026E-2</c:v>
                </c:pt>
                <c:pt idx="12">
                  <c:v>5.8588880578409372E-2</c:v>
                </c:pt>
                <c:pt idx="13">
                  <c:v>5.733105635520859E-2</c:v>
                </c:pt>
                <c:pt idx="14">
                  <c:v>6.2317429406037003E-2</c:v>
                </c:pt>
                <c:pt idx="15">
                  <c:v>6.0047846889952156E-2</c:v>
                </c:pt>
                <c:pt idx="16">
                  <c:v>5.9905660377358491E-2</c:v>
                </c:pt>
                <c:pt idx="17">
                  <c:v>5.331781140861467E-2</c:v>
                </c:pt>
                <c:pt idx="18">
                  <c:v>5.4084892743039709E-2</c:v>
                </c:pt>
                <c:pt idx="19">
                  <c:v>5.4377256317689533E-2</c:v>
                </c:pt>
                <c:pt idx="20">
                  <c:v>5.3105310531053107E-2</c:v>
                </c:pt>
                <c:pt idx="21">
                  <c:v>5.2930486142662429E-2</c:v>
                </c:pt>
                <c:pt idx="22">
                  <c:v>5.4940085914537647E-2</c:v>
                </c:pt>
                <c:pt idx="23">
                  <c:v>5.4779080252479712E-2</c:v>
                </c:pt>
                <c:pt idx="24">
                  <c:v>5.0862648442751512E-2</c:v>
                </c:pt>
                <c:pt idx="25">
                  <c:v>5.1344743276283619E-2</c:v>
                </c:pt>
                <c:pt idx="26">
                  <c:v>5.2911224263891964E-2</c:v>
                </c:pt>
                <c:pt idx="27">
                  <c:v>5.2110817941952506E-2</c:v>
                </c:pt>
                <c:pt idx="28">
                  <c:v>4.8128342245989303E-2</c:v>
                </c:pt>
                <c:pt idx="29">
                  <c:v>5.2156242944231206E-2</c:v>
                </c:pt>
                <c:pt idx="30">
                  <c:v>5.1523297491039427E-2</c:v>
                </c:pt>
                <c:pt idx="31">
                  <c:v>5.2195340501792115E-2</c:v>
                </c:pt>
                <c:pt idx="32">
                  <c:v>4.9445676274944568E-2</c:v>
                </c:pt>
                <c:pt idx="33">
                  <c:v>5.1641137855579868E-2</c:v>
                </c:pt>
                <c:pt idx="34">
                  <c:v>4.8993875765529306E-2</c:v>
                </c:pt>
                <c:pt idx="35">
                  <c:v>5.0751470267915488E-2</c:v>
                </c:pt>
                <c:pt idx="36">
                  <c:v>5.0182286081921511E-2</c:v>
                </c:pt>
                <c:pt idx="37">
                  <c:v>4.6930651581814371E-2</c:v>
                </c:pt>
                <c:pt idx="38">
                  <c:v>4.4253355704697989E-2</c:v>
                </c:pt>
                <c:pt idx="39">
                  <c:v>4.7984644913627639E-2</c:v>
                </c:pt>
                <c:pt idx="40">
                  <c:v>4.5909486510008701E-2</c:v>
                </c:pt>
                <c:pt idx="41">
                  <c:v>4.381329810656099E-2</c:v>
                </c:pt>
                <c:pt idx="42">
                  <c:v>4.4814894998917512E-2</c:v>
                </c:pt>
                <c:pt idx="43">
                  <c:v>4.2914807733163376E-2</c:v>
                </c:pt>
                <c:pt idx="44">
                  <c:v>4.6965918536990857E-2</c:v>
                </c:pt>
                <c:pt idx="45">
                  <c:v>4.5089561457689935E-2</c:v>
                </c:pt>
                <c:pt idx="46">
                  <c:v>4.3162481842705956E-2</c:v>
                </c:pt>
                <c:pt idx="47">
                  <c:v>4.3275091426249489E-2</c:v>
                </c:pt>
                <c:pt idx="48">
                  <c:v>4.1945288753799395E-2</c:v>
                </c:pt>
                <c:pt idx="49">
                  <c:v>3.9776134319408352E-2</c:v>
                </c:pt>
                <c:pt idx="50">
                  <c:v>3.976702149025909E-2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6-4EA9-95A2-A5B1CC5ADD98}"/>
            </c:ext>
          </c:extLst>
        </c:ser>
        <c:ser>
          <c:idx val="2"/>
          <c:order val="2"/>
          <c:tx>
            <c:strRef>
              <c:f>'care receipt'!$BD$2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receipt'!$BD$4:$BD$54</c:f>
              <c:numCache>
                <c:formatCode>General</c:formatCode>
                <c:ptCount val="51"/>
                <c:pt idx="0">
                  <c:v>0.15997888067581836</c:v>
                </c:pt>
                <c:pt idx="1">
                  <c:v>0.12851805728518056</c:v>
                </c:pt>
                <c:pt idx="2">
                  <c:v>0.10762848582622724</c:v>
                </c:pt>
                <c:pt idx="3">
                  <c:v>8.541712768311574E-2</c:v>
                </c:pt>
                <c:pt idx="4">
                  <c:v>8.1388012618296535E-2</c:v>
                </c:pt>
                <c:pt idx="5">
                  <c:v>6.9159630076397263E-2</c:v>
                </c:pt>
                <c:pt idx="6">
                  <c:v>6.5460146322680018E-2</c:v>
                </c:pt>
                <c:pt idx="7">
                  <c:v>6.5681137724550892E-2</c:v>
                </c:pt>
                <c:pt idx="8">
                  <c:v>6.3178855901520642E-2</c:v>
                </c:pt>
                <c:pt idx="9">
                  <c:v>6.4979978157990531E-2</c:v>
                </c:pt>
                <c:pt idx="10">
                  <c:v>6.1464457509353289E-2</c:v>
                </c:pt>
                <c:pt idx="11">
                  <c:v>6.0289248998083286E-2</c:v>
                </c:pt>
                <c:pt idx="12">
                  <c:v>5.545897079276773E-2</c:v>
                </c:pt>
                <c:pt idx="13">
                  <c:v>5.5208509201418197E-2</c:v>
                </c:pt>
                <c:pt idx="14">
                  <c:v>5.2762982689747003E-2</c:v>
                </c:pt>
                <c:pt idx="15">
                  <c:v>5.3842388644150758E-2</c:v>
                </c:pt>
                <c:pt idx="16">
                  <c:v>5.2408854166666664E-2</c:v>
                </c:pt>
                <c:pt idx="17">
                  <c:v>4.6690118324272466E-2</c:v>
                </c:pt>
                <c:pt idx="18">
                  <c:v>4.4131603922809237E-2</c:v>
                </c:pt>
                <c:pt idx="19">
                  <c:v>4.6095954844778929E-2</c:v>
                </c:pt>
                <c:pt idx="20">
                  <c:v>4.8807455378297268E-2</c:v>
                </c:pt>
                <c:pt idx="21">
                  <c:v>4.5998739760554505E-2</c:v>
                </c:pt>
                <c:pt idx="22">
                  <c:v>4.8757321513376604E-2</c:v>
                </c:pt>
                <c:pt idx="23">
                  <c:v>4.9355548569632188E-2</c:v>
                </c:pt>
                <c:pt idx="24">
                  <c:v>4.8259860788863108E-2</c:v>
                </c:pt>
                <c:pt idx="25">
                  <c:v>4.5716062820712174E-2</c:v>
                </c:pt>
                <c:pt idx="26">
                  <c:v>4.555281037677579E-2</c:v>
                </c:pt>
                <c:pt idx="27">
                  <c:v>4.7901388672179745E-2</c:v>
                </c:pt>
                <c:pt idx="28">
                  <c:v>4.7782635852592133E-2</c:v>
                </c:pt>
                <c:pt idx="29">
                  <c:v>4.7468853493139881E-2</c:v>
                </c:pt>
                <c:pt idx="30">
                  <c:v>4.5908806995627729E-2</c:v>
                </c:pt>
                <c:pt idx="31">
                  <c:v>4.783563362609787E-2</c:v>
                </c:pt>
                <c:pt idx="32">
                  <c:v>4.5525657071339175E-2</c:v>
                </c:pt>
                <c:pt idx="33">
                  <c:v>4.8750000000000002E-2</c:v>
                </c:pt>
                <c:pt idx="34">
                  <c:v>4.6846011131725415E-2</c:v>
                </c:pt>
                <c:pt idx="35">
                  <c:v>4.5412561576354676E-2</c:v>
                </c:pt>
                <c:pt idx="36">
                  <c:v>3.9289055191768008E-2</c:v>
                </c:pt>
                <c:pt idx="37">
                  <c:v>3.4715821812596005E-2</c:v>
                </c:pt>
                <c:pt idx="38">
                  <c:v>3.7167329458550016E-2</c:v>
                </c:pt>
                <c:pt idx="39">
                  <c:v>3.9467645709040843E-2</c:v>
                </c:pt>
                <c:pt idx="40">
                  <c:v>3.9290628344289862E-2</c:v>
                </c:pt>
                <c:pt idx="41">
                  <c:v>4.1401273885350316E-2</c:v>
                </c:pt>
                <c:pt idx="42">
                  <c:v>4.0969771367193493E-2</c:v>
                </c:pt>
                <c:pt idx="43">
                  <c:v>4.1120925982333231E-2</c:v>
                </c:pt>
                <c:pt idx="44">
                  <c:v>4.194227300060132E-2</c:v>
                </c:pt>
                <c:pt idx="45">
                  <c:v>4.4484793463458919E-2</c:v>
                </c:pt>
                <c:pt idx="46">
                  <c:v>4.6082257580306214E-2</c:v>
                </c:pt>
                <c:pt idx="47">
                  <c:v>4.1722148246782068E-2</c:v>
                </c:pt>
                <c:pt idx="48">
                  <c:v>4.0017985611510792E-2</c:v>
                </c:pt>
                <c:pt idx="49">
                  <c:v>3.892798323102261E-2</c:v>
                </c:pt>
                <c:pt idx="50">
                  <c:v>3.90625E-2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6-4EA9-95A2-A5B1CC5ADD98}"/>
            </c:ext>
          </c:extLst>
        </c:ser>
        <c:ser>
          <c:idx val="3"/>
          <c:order val="3"/>
          <c:tx>
            <c:strRef>
              <c:f>'care receipt'!$BE$2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'care receipt'!$P$4:$P$54</c:f>
              <c:numCache>
                <c:formatCode>General</c:formatCode>
                <c:ptCount val="5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  <c:pt idx="45">
                  <c:v>2065</c:v>
                </c:pt>
                <c:pt idx="46">
                  <c:v>2066</c:v>
                </c:pt>
                <c:pt idx="47">
                  <c:v>2067</c:v>
                </c:pt>
                <c:pt idx="48">
                  <c:v>2068</c:v>
                </c:pt>
                <c:pt idx="49">
                  <c:v>2069</c:v>
                </c:pt>
                <c:pt idx="50">
                  <c:v>2070</c:v>
                </c:pt>
              </c:numCache>
            </c:numRef>
          </c:cat>
          <c:val>
            <c:numRef>
              <c:f>'care receipt'!$BE$4:$BE$54</c:f>
              <c:numCache>
                <c:formatCode>General</c:formatCode>
                <c:ptCount val="51"/>
                <c:pt idx="0">
                  <c:v>0.13035143769968052</c:v>
                </c:pt>
                <c:pt idx="1">
                  <c:v>0.11965317919075144</c:v>
                </c:pt>
                <c:pt idx="2">
                  <c:v>0.11391724879097259</c:v>
                </c:pt>
                <c:pt idx="3">
                  <c:v>0.10678137651821862</c:v>
                </c:pt>
                <c:pt idx="4">
                  <c:v>0.11352885525070956</c:v>
                </c:pt>
                <c:pt idx="5">
                  <c:v>0.11423471664435519</c:v>
                </c:pt>
                <c:pt idx="6">
                  <c:v>0.11934510986643689</c:v>
                </c:pt>
                <c:pt idx="7">
                  <c:v>0.11840465309513917</c:v>
                </c:pt>
                <c:pt idx="8">
                  <c:v>0.1108</c:v>
                </c:pt>
                <c:pt idx="9">
                  <c:v>0.10607255520504733</c:v>
                </c:pt>
                <c:pt idx="10">
                  <c:v>0.10526315789473684</c:v>
                </c:pt>
                <c:pt idx="11">
                  <c:v>0.10656660412757973</c:v>
                </c:pt>
                <c:pt idx="12">
                  <c:v>9.9817184643510054E-2</c:v>
                </c:pt>
                <c:pt idx="13">
                  <c:v>0.10837259876766944</c:v>
                </c:pt>
                <c:pt idx="14">
                  <c:v>0.10561877667140825</c:v>
                </c:pt>
                <c:pt idx="15">
                  <c:v>0.1014799154334038</c:v>
                </c:pt>
                <c:pt idx="16">
                  <c:v>0.1067317753749564</c:v>
                </c:pt>
                <c:pt idx="17">
                  <c:v>0.10132607956477388</c:v>
                </c:pt>
                <c:pt idx="18">
                  <c:v>0.10238335011748909</c:v>
                </c:pt>
                <c:pt idx="19">
                  <c:v>0.1005273566249176</c:v>
                </c:pt>
                <c:pt idx="20">
                  <c:v>9.6985583224115338E-2</c:v>
                </c:pt>
                <c:pt idx="21">
                  <c:v>9.5503774204135208E-2</c:v>
                </c:pt>
                <c:pt idx="22">
                  <c:v>8.851595919710431E-2</c:v>
                </c:pt>
                <c:pt idx="23">
                  <c:v>9.167204648160103E-2</c:v>
                </c:pt>
                <c:pt idx="24">
                  <c:v>8.8101430429128741E-2</c:v>
                </c:pt>
                <c:pt idx="25">
                  <c:v>8.5686777920410781E-2</c:v>
                </c:pt>
                <c:pt idx="26">
                  <c:v>8.5642317380352648E-2</c:v>
                </c:pt>
                <c:pt idx="27">
                  <c:v>9.2249764668967685E-2</c:v>
                </c:pt>
                <c:pt idx="28">
                  <c:v>8.7646872022864405E-2</c:v>
                </c:pt>
                <c:pt idx="29">
                  <c:v>9.0437601296596434E-2</c:v>
                </c:pt>
                <c:pt idx="30">
                  <c:v>8.3573487031700283E-2</c:v>
                </c:pt>
                <c:pt idx="31">
                  <c:v>8.341202392193893E-2</c:v>
                </c:pt>
                <c:pt idx="32">
                  <c:v>7.2994987468671682E-2</c:v>
                </c:pt>
                <c:pt idx="33">
                  <c:v>6.9956277326670827E-2</c:v>
                </c:pt>
                <c:pt idx="34">
                  <c:v>6.9796170475602229E-2</c:v>
                </c:pt>
                <c:pt idx="35">
                  <c:v>7.0812807881773396E-2</c:v>
                </c:pt>
                <c:pt idx="36">
                  <c:v>6.9367710251688156E-2</c:v>
                </c:pt>
                <c:pt idx="37">
                  <c:v>7.6152912621359217E-2</c:v>
                </c:pt>
                <c:pt idx="38">
                  <c:v>7.3725728155339801E-2</c:v>
                </c:pt>
                <c:pt idx="39">
                  <c:v>8.2324455205811137E-2</c:v>
                </c:pt>
                <c:pt idx="40">
                  <c:v>8.211678832116788E-2</c:v>
                </c:pt>
                <c:pt idx="41">
                  <c:v>8.171206225680934E-2</c:v>
                </c:pt>
                <c:pt idx="42">
                  <c:v>7.9104477611940296E-2</c:v>
                </c:pt>
                <c:pt idx="43">
                  <c:v>7.4040767386091125E-2</c:v>
                </c:pt>
                <c:pt idx="44">
                  <c:v>6.9795069795069789E-2</c:v>
                </c:pt>
                <c:pt idx="45">
                  <c:v>7.460035523978685E-2</c:v>
                </c:pt>
                <c:pt idx="46">
                  <c:v>7.0828331332533009E-2</c:v>
                </c:pt>
                <c:pt idx="47">
                  <c:v>6.997342781222321E-2</c:v>
                </c:pt>
                <c:pt idx="48">
                  <c:v>7.5912408759124084E-2</c:v>
                </c:pt>
                <c:pt idx="49">
                  <c:v>7.2647058823529412E-2</c:v>
                </c:pt>
                <c:pt idx="50">
                  <c:v>7.4780058651026396E-2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6-4EA9-95A2-A5B1CC5A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334863"/>
        <c:axId val="1429335343"/>
      </c:lineChart>
      <c:catAx>
        <c:axId val="142933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5343"/>
        <c:crosses val="autoZero"/>
        <c:auto val="1"/>
        <c:lblAlgn val="ctr"/>
        <c:lblOffset val="100"/>
        <c:noMultiLvlLbl val="0"/>
      </c:catAx>
      <c:valAx>
        <c:axId val="142933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</a:t>
                </a:r>
                <a:r>
                  <a:rPr lang="en-GB" baseline="0"/>
                  <a:t> popultion in need of social care not receiving care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2507817385866166E-2"/>
              <c:y val="5.09259259259259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33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63197470860232"/>
          <c:y val="6.076334208223972E-2"/>
          <c:w val="0.688368025291397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142875</xdr:colOff>
      <xdr:row>12</xdr:row>
      <xdr:rowOff>152406</xdr:rowOff>
    </xdr:from>
    <xdr:to>
      <xdr:col>72</xdr:col>
      <xdr:colOff>295275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195FB-EB8F-FE2E-CEFE-67886417E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171450</xdr:colOff>
      <xdr:row>13</xdr:row>
      <xdr:rowOff>76200</xdr:rowOff>
    </xdr:from>
    <xdr:to>
      <xdr:col>80</xdr:col>
      <xdr:colOff>323850</xdr:colOff>
      <xdr:row>29</xdr:row>
      <xdr:rowOff>57144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53A8D1-F03B-4C1D-8266-E85A16707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89</xdr:col>
      <xdr:colOff>285750</xdr:colOff>
      <xdr:row>11</xdr:row>
      <xdr:rowOff>38100</xdr:rowOff>
    </xdr:from>
    <xdr:to>
      <xdr:col>97</xdr:col>
      <xdr:colOff>438150</xdr:colOff>
      <xdr:row>27</xdr:row>
      <xdr:rowOff>19044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5381BC-E951-448A-BC8F-25774FDC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107</xdr:col>
      <xdr:colOff>571500</xdr:colOff>
      <xdr:row>10</xdr:row>
      <xdr:rowOff>85725</xdr:rowOff>
    </xdr:from>
    <xdr:to>
      <xdr:col>116</xdr:col>
      <xdr:colOff>114300</xdr:colOff>
      <xdr:row>26</xdr:row>
      <xdr:rowOff>66669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A70DC-20E5-405B-A821-A568EF8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98</xdr:col>
      <xdr:colOff>152400</xdr:colOff>
      <xdr:row>11</xdr:row>
      <xdr:rowOff>19050</xdr:rowOff>
    </xdr:from>
    <xdr:to>
      <xdr:col>106</xdr:col>
      <xdr:colOff>304800</xdr:colOff>
      <xdr:row>26</xdr:row>
      <xdr:rowOff>190494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71D96C-8F1E-4834-AFF7-24B54878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130</xdr:col>
      <xdr:colOff>390525</xdr:colOff>
      <xdr:row>10</xdr:row>
      <xdr:rowOff>142875</xdr:rowOff>
    </xdr:from>
    <xdr:to>
      <xdr:col>138</xdr:col>
      <xdr:colOff>457200</xdr:colOff>
      <xdr:row>26</xdr:row>
      <xdr:rowOff>123819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31A3A8-07F0-4B54-ABC9-0C9B1323C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9524</xdr:colOff>
      <xdr:row>6</xdr:row>
      <xdr:rowOff>90487</xdr:rowOff>
    </xdr:from>
    <xdr:to>
      <xdr:col>30</xdr:col>
      <xdr:colOff>209549</xdr:colOff>
      <xdr:row>20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26740-3C47-DE00-14B4-E2E195462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295275</xdr:colOff>
      <xdr:row>10</xdr:row>
      <xdr:rowOff>38100</xdr:rowOff>
    </xdr:from>
    <xdr:to>
      <xdr:col>10</xdr:col>
      <xdr:colOff>447675</xdr:colOff>
      <xdr:row>26</xdr:row>
      <xdr:rowOff>19044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250432-753C-45ED-89F5-50E24989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438150</xdr:colOff>
      <xdr:row>14</xdr:row>
      <xdr:rowOff>180975</xdr:rowOff>
    </xdr:from>
    <xdr:to>
      <xdr:col>57</xdr:col>
      <xdr:colOff>28575</xdr:colOff>
      <xdr:row>29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996FE03-14AE-4EA3-88B9-6D98754CC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116</xdr:col>
      <xdr:colOff>342900</xdr:colOff>
      <xdr:row>10</xdr:row>
      <xdr:rowOff>38100</xdr:rowOff>
    </xdr:from>
    <xdr:to>
      <xdr:col>125</xdr:col>
      <xdr:colOff>76200</xdr:colOff>
      <xdr:row>26</xdr:row>
      <xdr:rowOff>19044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4E9DFC-0F46-4DDD-8525-05ADA605D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106</xdr:col>
      <xdr:colOff>428625</xdr:colOff>
      <xdr:row>11</xdr:row>
      <xdr:rowOff>85725</xdr:rowOff>
    </xdr:from>
    <xdr:to>
      <xdr:col>114</xdr:col>
      <xdr:colOff>581025</xdr:colOff>
      <xdr:row>27</xdr:row>
      <xdr:rowOff>66669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C4736-30ED-4715-B1CD-F5023F66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140</xdr:col>
      <xdr:colOff>9525</xdr:colOff>
      <xdr:row>11</xdr:row>
      <xdr:rowOff>0</xdr:rowOff>
    </xdr:from>
    <xdr:to>
      <xdr:col>148</xdr:col>
      <xdr:colOff>161925</xdr:colOff>
      <xdr:row>26</xdr:row>
      <xdr:rowOff>171444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6351A7A-A839-43DB-AE79-60512A626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7</xdr:row>
      <xdr:rowOff>80962</xdr:rowOff>
    </xdr:from>
    <xdr:to>
      <xdr:col>9</xdr:col>
      <xdr:colOff>95250</xdr:colOff>
      <xdr:row>21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8DBFE-90EE-4246-C0E9-C6AEF2F79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8</xdr:row>
      <xdr:rowOff>14287</xdr:rowOff>
    </xdr:from>
    <xdr:to>
      <xdr:col>18</xdr:col>
      <xdr:colOff>171450</xdr:colOff>
      <xdr:row>22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FA4B9-DFE6-EB9A-5439-CC1AFDEE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97</xdr:col>
      <xdr:colOff>9525</xdr:colOff>
      <xdr:row>9</xdr:row>
      <xdr:rowOff>52387</xdr:rowOff>
    </xdr:from>
    <xdr:to>
      <xdr:col>104</xdr:col>
      <xdr:colOff>314325</xdr:colOff>
      <xdr:row>23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D73039-3AA7-A12D-A8EC-71F505B43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104</xdr:col>
      <xdr:colOff>123825</xdr:colOff>
      <xdr:row>24</xdr:row>
      <xdr:rowOff>147637</xdr:rowOff>
    </xdr:from>
    <xdr:to>
      <xdr:col>111</xdr:col>
      <xdr:colOff>428625</xdr:colOff>
      <xdr:row>39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53F35A-92E4-AD43-5F0F-13EAED07C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107</xdr:col>
      <xdr:colOff>457199</xdr:colOff>
      <xdr:row>7</xdr:row>
      <xdr:rowOff>66675</xdr:rowOff>
    </xdr:from>
    <xdr:to>
      <xdr:col>116</xdr:col>
      <xdr:colOff>9524</xdr:colOff>
      <xdr:row>22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AF62D5-F999-9EFA-E119-68D6D40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504824</xdr:colOff>
      <xdr:row>7</xdr:row>
      <xdr:rowOff>28575</xdr:rowOff>
    </xdr:from>
    <xdr:to>
      <xdr:col>77</xdr:col>
      <xdr:colOff>419100</xdr:colOff>
      <xdr:row>23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5BF90-8D6B-41A5-853E-E9F475EF2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117</xdr:col>
      <xdr:colOff>0</xdr:colOff>
      <xdr:row>9</xdr:row>
      <xdr:rowOff>47625</xdr:rowOff>
    </xdr:from>
    <xdr:to>
      <xdr:col>125</xdr:col>
      <xdr:colOff>600075</xdr:colOff>
      <xdr:row>25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F9C399-0DE3-4F7E-B470-6401D2476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126</xdr:col>
      <xdr:colOff>200025</xdr:colOff>
      <xdr:row>9</xdr:row>
      <xdr:rowOff>28575</xdr:rowOff>
    </xdr:from>
    <xdr:to>
      <xdr:col>134</xdr:col>
      <xdr:colOff>361950</xdr:colOff>
      <xdr:row>24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7947A3-4F20-42A8-B18C-1002DB38C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68257-28FE-470C-8FED-5082C28D8227}">
  <dimension ref="A2:B8"/>
  <sheetViews>
    <sheetView workbookViewId="0">
      <selection activeCell="D11" sqref="D11"/>
    </sheetView>
  </sheetViews>
  <sheetFormatPr defaultRowHeight="15" x14ac:dyDescent="0.25"/>
  <cols>
    <col min="1" max="1" width="14.5703125" customWidth="1"/>
  </cols>
  <sheetData>
    <row r="2" spans="1:2" x14ac:dyDescent="0.25">
      <c r="A2" t="s">
        <v>109</v>
      </c>
    </row>
    <row r="3" spans="1:2" x14ac:dyDescent="0.25">
      <c r="A3" t="s">
        <v>112</v>
      </c>
      <c r="B3" t="s">
        <v>113</v>
      </c>
    </row>
    <row r="4" spans="1:2" x14ac:dyDescent="0.25">
      <c r="A4" t="s">
        <v>114</v>
      </c>
      <c r="B4" t="s">
        <v>115</v>
      </c>
    </row>
    <row r="7" spans="1:2" x14ac:dyDescent="0.25">
      <c r="A7" t="s">
        <v>0</v>
      </c>
    </row>
    <row r="8" spans="1:2" x14ac:dyDescent="0.25">
      <c r="A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269B2-5EF8-45B1-A678-D487E4188507}">
  <dimension ref="A1:FJ60"/>
  <sheetViews>
    <sheetView workbookViewId="0">
      <pane xSplit="1" ySplit="2" topLeftCell="EL3" activePane="bottomRight" state="frozen"/>
      <selection pane="topRight" activeCell="B1" sqref="B1"/>
      <selection pane="bottomLeft" activeCell="A3" sqref="A3"/>
      <selection pane="bottomRight" activeCell="EW3" sqref="EW3"/>
    </sheetView>
  </sheetViews>
  <sheetFormatPr defaultRowHeight="15" x14ac:dyDescent="0.25"/>
  <cols>
    <col min="115" max="115" width="9.140625" customWidth="1"/>
    <col min="134" max="134" width="10.42578125" customWidth="1"/>
  </cols>
  <sheetData>
    <row r="1" spans="1:166" x14ac:dyDescent="0.25">
      <c r="B1" t="s">
        <v>57</v>
      </c>
      <c r="F1" t="s">
        <v>58</v>
      </c>
      <c r="J1" t="s">
        <v>59</v>
      </c>
      <c r="L1" t="s">
        <v>29</v>
      </c>
      <c r="Q1" t="s">
        <v>60</v>
      </c>
      <c r="W1" t="s">
        <v>61</v>
      </c>
      <c r="Z1" t="s">
        <v>63</v>
      </c>
      <c r="AB1" t="s">
        <v>64</v>
      </c>
      <c r="AE1" t="s">
        <v>69</v>
      </c>
      <c r="AI1" t="s">
        <v>70</v>
      </c>
      <c r="AM1" t="s">
        <v>71</v>
      </c>
      <c r="AR1" t="s">
        <v>116</v>
      </c>
      <c r="AW1" t="s">
        <v>72</v>
      </c>
      <c r="BB1" t="s">
        <v>73</v>
      </c>
      <c r="BH1" t="s">
        <v>117</v>
      </c>
      <c r="BN1" t="s">
        <v>10</v>
      </c>
      <c r="BT1" t="s">
        <v>52</v>
      </c>
      <c r="BY1" t="s">
        <v>11</v>
      </c>
      <c r="CF1" t="s">
        <v>62</v>
      </c>
      <c r="CO1" t="s">
        <v>16</v>
      </c>
      <c r="CS1" t="s">
        <v>19</v>
      </c>
      <c r="CZ1" t="s">
        <v>20</v>
      </c>
      <c r="DE1" t="s">
        <v>21</v>
      </c>
      <c r="DH1" t="s">
        <v>24</v>
      </c>
      <c r="DK1" t="s">
        <v>22</v>
      </c>
      <c r="DN1" t="s">
        <v>89</v>
      </c>
      <c r="DO1" t="s">
        <v>74</v>
      </c>
      <c r="DP1" t="s">
        <v>23</v>
      </c>
      <c r="DQ1" t="s">
        <v>74</v>
      </c>
      <c r="DR1" t="s">
        <v>90</v>
      </c>
      <c r="DV1" t="s">
        <v>5</v>
      </c>
      <c r="DX1" t="s">
        <v>6</v>
      </c>
      <c r="EA1" t="s">
        <v>25</v>
      </c>
      <c r="ED1" t="s">
        <v>33</v>
      </c>
      <c r="EG1" t="s">
        <v>32</v>
      </c>
      <c r="EQ1" t="s">
        <v>34</v>
      </c>
      <c r="EX1" t="s">
        <v>28</v>
      </c>
      <c r="EY1" t="s">
        <v>30</v>
      </c>
    </row>
    <row r="2" spans="1:166" x14ac:dyDescent="0.25">
      <c r="A2" t="s">
        <v>2</v>
      </c>
      <c r="B2" t="s">
        <v>5</v>
      </c>
      <c r="C2" t="s">
        <v>6</v>
      </c>
      <c r="D2" t="s">
        <v>7</v>
      </c>
      <c r="E2" t="s">
        <v>8</v>
      </c>
      <c r="F2" t="s">
        <v>5</v>
      </c>
      <c r="G2" t="s">
        <v>6</v>
      </c>
      <c r="H2" t="s">
        <v>7</v>
      </c>
      <c r="I2" t="s">
        <v>8</v>
      </c>
      <c r="J2" t="s">
        <v>7</v>
      </c>
      <c r="K2" t="s">
        <v>8</v>
      </c>
      <c r="N2" t="s">
        <v>3</v>
      </c>
      <c r="P2" t="s">
        <v>2</v>
      </c>
      <c r="Q2" t="s">
        <v>5</v>
      </c>
      <c r="R2" t="s">
        <v>6</v>
      </c>
      <c r="S2" t="s">
        <v>7</v>
      </c>
      <c r="T2" t="s">
        <v>8</v>
      </c>
      <c r="W2" t="s">
        <v>7</v>
      </c>
      <c r="X2" t="s">
        <v>8</v>
      </c>
      <c r="Z2" t="s">
        <v>7</v>
      </c>
      <c r="AA2" t="s">
        <v>8</v>
      </c>
      <c r="AB2" t="s">
        <v>7</v>
      </c>
      <c r="AC2" t="s">
        <v>8</v>
      </c>
      <c r="AE2" t="s">
        <v>65</v>
      </c>
      <c r="AF2" t="s">
        <v>66</v>
      </c>
      <c r="AG2" t="s">
        <v>67</v>
      </c>
      <c r="AH2" t="s">
        <v>68</v>
      </c>
      <c r="AI2" t="s">
        <v>65</v>
      </c>
      <c r="AJ2" t="s">
        <v>66</v>
      </c>
      <c r="AK2" t="s">
        <v>67</v>
      </c>
      <c r="AL2" t="s">
        <v>68</v>
      </c>
      <c r="AM2" t="s">
        <v>65</v>
      </c>
      <c r="AN2" t="s">
        <v>66</v>
      </c>
      <c r="AO2" t="s">
        <v>67</v>
      </c>
      <c r="AP2" t="s">
        <v>68</v>
      </c>
      <c r="AR2" t="s">
        <v>65</v>
      </c>
      <c r="AS2" t="s">
        <v>66</v>
      </c>
      <c r="AT2" t="s">
        <v>67</v>
      </c>
      <c r="AU2" t="s">
        <v>68</v>
      </c>
      <c r="AW2" t="s">
        <v>65</v>
      </c>
      <c r="AX2" t="s">
        <v>66</v>
      </c>
      <c r="AY2" t="s">
        <v>67</v>
      </c>
      <c r="AZ2" t="s">
        <v>68</v>
      </c>
      <c r="BB2" t="s">
        <v>65</v>
      </c>
      <c r="BC2" t="s">
        <v>66</v>
      </c>
      <c r="BD2" t="s">
        <v>67</v>
      </c>
      <c r="BE2" t="s">
        <v>68</v>
      </c>
      <c r="BH2" t="s">
        <v>65</v>
      </c>
      <c r="BI2" t="s">
        <v>66</v>
      </c>
      <c r="BJ2" t="s">
        <v>67</v>
      </c>
      <c r="BK2" t="s">
        <v>68</v>
      </c>
      <c r="BL2" t="s">
        <v>9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T2" t="s">
        <v>5</v>
      </c>
      <c r="BU2" t="s">
        <v>6</v>
      </c>
      <c r="BV2" t="s">
        <v>7</v>
      </c>
      <c r="BW2" t="s">
        <v>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110</v>
      </c>
      <c r="CF2" t="s">
        <v>7</v>
      </c>
      <c r="CG2" t="s">
        <v>8</v>
      </c>
      <c r="CI2" t="s">
        <v>12</v>
      </c>
      <c r="CJ2" t="s">
        <v>13</v>
      </c>
      <c r="CK2" t="s">
        <v>14</v>
      </c>
      <c r="CL2" t="s">
        <v>103</v>
      </c>
      <c r="CM2" t="s">
        <v>111</v>
      </c>
      <c r="CN2" t="s">
        <v>15</v>
      </c>
      <c r="CO2" t="s">
        <v>18</v>
      </c>
      <c r="CP2" t="s">
        <v>17</v>
      </c>
      <c r="CS2" t="s">
        <v>5</v>
      </c>
      <c r="CT2" t="s">
        <v>6</v>
      </c>
      <c r="CU2" t="s">
        <v>7</v>
      </c>
      <c r="CV2" t="s">
        <v>8</v>
      </c>
      <c r="CW2" t="s">
        <v>9</v>
      </c>
      <c r="CZ2" t="s">
        <v>5</v>
      </c>
      <c r="DA2" t="s">
        <v>6</v>
      </c>
      <c r="DB2" t="s">
        <v>7</v>
      </c>
      <c r="DC2" t="s">
        <v>8</v>
      </c>
      <c r="DE2" t="s">
        <v>7</v>
      </c>
      <c r="DF2" t="s">
        <v>8</v>
      </c>
      <c r="DH2" t="s">
        <v>7</v>
      </c>
      <c r="DI2" t="s">
        <v>8</v>
      </c>
      <c r="DK2" t="s">
        <v>7</v>
      </c>
      <c r="DL2" t="s">
        <v>8</v>
      </c>
      <c r="DN2" t="s">
        <v>75</v>
      </c>
      <c r="DO2" t="s">
        <v>76</v>
      </c>
      <c r="DP2" t="s">
        <v>77</v>
      </c>
      <c r="DQ2" t="s">
        <v>78</v>
      </c>
      <c r="DR2" t="s">
        <v>85</v>
      </c>
      <c r="DS2" t="s">
        <v>86</v>
      </c>
      <c r="DV2" t="s">
        <v>26</v>
      </c>
      <c r="DW2" t="s">
        <v>27</v>
      </c>
      <c r="DX2" t="s">
        <v>26</v>
      </c>
      <c r="DY2" t="s">
        <v>27</v>
      </c>
      <c r="EA2" t="s">
        <v>31</v>
      </c>
      <c r="EB2" t="s">
        <v>6</v>
      </c>
      <c r="ED2" t="s">
        <v>5</v>
      </c>
      <c r="EE2" t="s">
        <v>6</v>
      </c>
      <c r="EG2" t="s">
        <v>31</v>
      </c>
      <c r="EH2" t="s">
        <v>6</v>
      </c>
      <c r="EI2" t="s">
        <v>7</v>
      </c>
      <c r="EJ2" t="s">
        <v>8</v>
      </c>
      <c r="EL2" t="s">
        <v>31</v>
      </c>
      <c r="EM2" t="s">
        <v>6</v>
      </c>
      <c r="EN2" t="s">
        <v>7</v>
      </c>
      <c r="EO2" t="s">
        <v>8</v>
      </c>
      <c r="EQ2" t="s">
        <v>35</v>
      </c>
      <c r="ER2" t="s">
        <v>36</v>
      </c>
      <c r="ES2" t="s">
        <v>37</v>
      </c>
      <c r="ET2" t="s">
        <v>38</v>
      </c>
      <c r="EU2" t="s">
        <v>39</v>
      </c>
      <c r="EV2" t="s">
        <v>40</v>
      </c>
      <c r="EX2" t="s">
        <v>29</v>
      </c>
      <c r="EY2" t="s">
        <v>29</v>
      </c>
      <c r="EZ2" t="s">
        <v>5</v>
      </c>
      <c r="FA2" t="s">
        <v>6</v>
      </c>
      <c r="FB2" t="s">
        <v>7</v>
      </c>
      <c r="FC2" t="s">
        <v>8</v>
      </c>
      <c r="FF2" t="s">
        <v>7</v>
      </c>
      <c r="FG2" t="s">
        <v>8</v>
      </c>
    </row>
    <row r="3" spans="1:166" x14ac:dyDescent="0.25">
      <c r="A3">
        <v>2019</v>
      </c>
      <c r="B3" s="1">
        <v>10213</v>
      </c>
      <c r="C3" s="1">
        <v>18458</v>
      </c>
      <c r="D3" s="1">
        <v>20010</v>
      </c>
      <c r="E3" s="1">
        <v>21460</v>
      </c>
      <c r="F3" s="1">
        <v>3363</v>
      </c>
      <c r="G3" s="1">
        <v>5665</v>
      </c>
      <c r="H3" s="1">
        <v>19659</v>
      </c>
      <c r="I3" s="1">
        <v>21130</v>
      </c>
      <c r="J3" s="1">
        <v>15564</v>
      </c>
      <c r="K3" s="1">
        <v>17981</v>
      </c>
      <c r="L3" s="1">
        <v>1008911</v>
      </c>
      <c r="N3">
        <v>66679607.000000022</v>
      </c>
      <c r="P3">
        <v>2019</v>
      </c>
      <c r="Q3">
        <f t="shared" ref="Q3:Q34" si="0">B3*$N$5/1000</f>
        <v>674.98404347955386</v>
      </c>
      <c r="R3">
        <f t="shared" ref="R3:R34" si="1">C3*$N$5/1000</f>
        <v>1219.9016424699507</v>
      </c>
      <c r="S3">
        <f t="shared" ref="S3:S34" si="2">D3*$N$5/1000</f>
        <v>1322.4743669857903</v>
      </c>
      <c r="T3">
        <f t="shared" ref="T3:T34" si="3">E3*$N$5/1000</f>
        <v>1418.3058428543256</v>
      </c>
      <c r="U3">
        <f>SUM(Q3:T3)</f>
        <v>4635.6658957896207</v>
      </c>
      <c r="W3">
        <f t="shared" ref="W3:W34" si="4">J3*$N$5/1000</f>
        <v>1028.6352347709562</v>
      </c>
      <c r="X3">
        <f t="shared" ref="X3:X34" si="5">K3*$N$5/1000</f>
        <v>1188.3763914428532</v>
      </c>
      <c r="Z3">
        <f>S3-W3</f>
        <v>293.83913221483408</v>
      </c>
      <c r="AA3">
        <f>T3-X3</f>
        <v>229.92945141147243</v>
      </c>
      <c r="AB3">
        <f>Z3/S3</f>
        <v>0.22218890554722662</v>
      </c>
      <c r="AC3">
        <f>AA3/T3</f>
        <v>0.16211556383970174</v>
      </c>
      <c r="AE3" s="1">
        <v>34041</v>
      </c>
      <c r="AF3" s="1">
        <v>2515</v>
      </c>
      <c r="AG3" s="1">
        <v>3489</v>
      </c>
      <c r="AH3" s="1">
        <v>1425</v>
      </c>
      <c r="AI3" s="1">
        <v>33326</v>
      </c>
      <c r="AJ3" s="1">
        <v>2574</v>
      </c>
      <c r="AK3" s="1">
        <v>3596</v>
      </c>
      <c r="AL3" s="1">
        <v>1293</v>
      </c>
      <c r="AM3" s="1">
        <v>27535</v>
      </c>
      <c r="AN3" s="1">
        <v>2026</v>
      </c>
      <c r="AO3" s="1">
        <v>2794</v>
      </c>
      <c r="AP3" s="1">
        <v>1190</v>
      </c>
      <c r="AR3" s="1">
        <v>19.184200000000001</v>
      </c>
      <c r="AS3" s="1">
        <v>19.652290000000001</v>
      </c>
      <c r="AT3" s="1">
        <v>16.689240000000002</v>
      </c>
      <c r="AU3" s="1">
        <v>21.779199999999999</v>
      </c>
      <c r="AW3">
        <f>AE3-AM3</f>
        <v>6506</v>
      </c>
      <c r="AX3">
        <f>AF3-AN3</f>
        <v>489</v>
      </c>
      <c r="AY3">
        <f>AG3-AO3</f>
        <v>695</v>
      </c>
      <c r="AZ3">
        <f>AH3-AP3</f>
        <v>235</v>
      </c>
      <c r="BB3">
        <f>AW3/AE3</f>
        <v>0.19112246996269205</v>
      </c>
      <c r="BC3">
        <f t="shared" ref="BB3:BE4" si="6">AX3/AF3</f>
        <v>0.19443339960238568</v>
      </c>
      <c r="BD3">
        <f t="shared" si="6"/>
        <v>0.1991974777873316</v>
      </c>
      <c r="BE3">
        <f t="shared" si="6"/>
        <v>0.1649122807017544</v>
      </c>
      <c r="BF3">
        <f>SUM(AW3:AZ3)/SUM(AE3:AH3)</f>
        <v>0.19110200144682904</v>
      </c>
      <c r="BH3">
        <f>AI3*$N$5/1000*AR3*365.25/7/1000</f>
        <v>2204.749447124575</v>
      </c>
      <c r="BI3">
        <f t="shared" ref="BI3:BK3" si="7">AJ3*$N$5/1000*AS3*365.25/7/1000</f>
        <v>174.443208411207</v>
      </c>
      <c r="BJ3">
        <f t="shared" si="7"/>
        <v>206.96104192623781</v>
      </c>
      <c r="BK3">
        <f t="shared" si="7"/>
        <v>97.111979546231638</v>
      </c>
      <c r="BL3">
        <f>SUM(BH3:BK3)</f>
        <v>2683.2656770082513</v>
      </c>
      <c r="BN3">
        <f>F3*$N$5/1000</f>
        <v>222.26293334198962</v>
      </c>
      <c r="BO3">
        <f t="shared" ref="BO3:BO34" si="8">G3*$N$5/1000</f>
        <v>374.40366261741633</v>
      </c>
      <c r="BP3">
        <f t="shared" ref="BP3:BP34" si="9">H3*$N$5/1000</f>
        <v>1299.2765407583031</v>
      </c>
      <c r="BQ3">
        <f t="shared" ref="BQ3:BQ34" si="10">I3*$N$5/1000</f>
        <v>1396.4959207601073</v>
      </c>
      <c r="BR3">
        <f>SUM(BN3:BQ3)</f>
        <v>3292.4390574778163</v>
      </c>
      <c r="BT3" s="1">
        <v>59.873910000000002</v>
      </c>
      <c r="BU3" s="1">
        <v>49.781790000000001</v>
      </c>
      <c r="BV3" s="1">
        <v>19.859940000000002</v>
      </c>
      <c r="BW3" s="1">
        <v>18.346710000000002</v>
      </c>
      <c r="BY3">
        <f>BT3*BN3*365.25/7/1000</f>
        <v>694.37942918066119</v>
      </c>
      <c r="BZ3">
        <f>BU3*BO3*365.25/7/1000</f>
        <v>972.52949520279356</v>
      </c>
      <c r="CA3">
        <f>BV3*BP3*365.25/7/1000</f>
        <v>1346.3925929546197</v>
      </c>
      <c r="CB3">
        <f>BW3*BQ3*365.25/7/1000</f>
        <v>1336.8726925090223</v>
      </c>
      <c r="CC3">
        <f>SUM(BY3:CB3)</f>
        <v>4350.1742098470968</v>
      </c>
      <c r="CD3" s="4">
        <f>SUM(CA3:CB3)-BL3</f>
        <v>-3.9154460955614923E-4</v>
      </c>
      <c r="CF3">
        <f t="shared" ref="CF3:CF34" si="11">BV3*Z3*365.25/7/1000</f>
        <v>304.49470818842497</v>
      </c>
      <c r="CG3">
        <f t="shared" ref="CG3:CG34" si="12">BW3*AA3*365.25/7/1000</f>
        <v>220.11264066440549</v>
      </c>
      <c r="CK3">
        <v>1.7</v>
      </c>
      <c r="CL3">
        <f>CP3*(1+CK3/100)*(1+CK4/100)*(1+CK5/100)*(1+CK6/100)*(1+CK7/100)</f>
        <v>11.644722687582053</v>
      </c>
      <c r="CM3">
        <f>CO3*(1+CK3/100)*(1+CK4/100)*(1+CK5/100)*(1+CK6/100)*(1+CK7/100)</f>
        <v>12.698876530878957</v>
      </c>
      <c r="CN3">
        <f>2233921*(1+CK3/100)*(1+CK4/100)*(1+CK5/100)*(1+CK6/100)*(1+CK7/100)</f>
        <v>2738251.6369437883</v>
      </c>
      <c r="CO3">
        <v>10.36</v>
      </c>
      <c r="CP3">
        <v>9.5</v>
      </c>
      <c r="CQ3">
        <f>CP3/CO3</f>
        <v>0.91698841698841704</v>
      </c>
      <c r="CS3">
        <f>BY3*$CL3/1000</f>
        <v>8.0858558927703204</v>
      </c>
      <c r="CT3">
        <f>BZ3*$CL3/1000</f>
        <v>11.324836277130691</v>
      </c>
      <c r="CU3">
        <f>CA3*$CL3/1000</f>
        <v>15.678368373571088</v>
      </c>
      <c r="CV3">
        <f>CB3*$CL3/1000</f>
        <v>15.567511772868718</v>
      </c>
      <c r="CW3">
        <f>SUM(CS3:CV3)</f>
        <v>50.656572316340821</v>
      </c>
      <c r="CZ3" s="1">
        <v>0</v>
      </c>
      <c r="DA3" s="1">
        <v>0</v>
      </c>
      <c r="DB3" s="1">
        <v>5883</v>
      </c>
      <c r="DC3" s="1">
        <v>10648</v>
      </c>
      <c r="DE3" s="1">
        <v>9.4476460000000007</v>
      </c>
      <c r="DF3" s="1">
        <v>11.5717</v>
      </c>
      <c r="DH3">
        <f t="shared" ref="DH3:DH34" si="13">DB3*$N$5/1000</f>
        <v>388.81142933420307</v>
      </c>
      <c r="DI3">
        <f t="shared" ref="DI3:DI34" si="14">DC3*$N$5/1000</f>
        <v>703.73348624011453</v>
      </c>
      <c r="DK3">
        <f t="shared" ref="DK3:DK34" si="15">DE3*365.25/7*DB3*$N$5/10^6</f>
        <v>191.67029859272537</v>
      </c>
      <c r="DL3">
        <f t="shared" ref="DL3:DL34" si="16">DF3*365.25/7*DC3*$N$5/10^6</f>
        <v>424.91060198431563</v>
      </c>
      <c r="DM3">
        <f>SUM(DK3:DL3)/CC3</f>
        <v>0.14173705944496257</v>
      </c>
      <c r="DN3">
        <f t="shared" ref="DN3:DN34" si="17">DB3*DE3*CL3*$N$5*365.25/7/10^9</f>
        <v>2.2319474745583356</v>
      </c>
      <c r="DO3">
        <f t="shared" ref="DO3:DO34" si="18">CU3-DN3</f>
        <v>13.446420899012752</v>
      </c>
      <c r="DP3">
        <f t="shared" ref="DP3:DP34" si="19">DC3*DF3*CL3*$N$5*365.25/7/10^9</f>
        <v>4.9479661271209077</v>
      </c>
      <c r="DQ3">
        <f t="shared" ref="DQ3:DQ34" si="20">CV3-DP3</f>
        <v>10.619545645747809</v>
      </c>
      <c r="DR3">
        <f t="shared" ref="DR3" si="21">DP3+DN3</f>
        <v>7.1799136016792433</v>
      </c>
      <c r="DS3">
        <f t="shared" ref="DS3:DS34" si="22">CW3-DR3</f>
        <v>43.476658714661575</v>
      </c>
      <c r="DV3" s="1">
        <v>1545</v>
      </c>
      <c r="DW3" s="1">
        <v>683.33199999999999</v>
      </c>
      <c r="DX3" s="1">
        <v>4376</v>
      </c>
      <c r="DY3" s="1">
        <v>566.1259</v>
      </c>
      <c r="EA3" s="1">
        <v>9990</v>
      </c>
      <c r="EB3" s="1">
        <v>18458</v>
      </c>
      <c r="ED3">
        <f>DV3*$N$5*DW3*12/10^9</f>
        <v>0.83730110263751245</v>
      </c>
      <c r="EE3">
        <f>DX3*$N$5*DY3*12/10^9</f>
        <v>1.9647701791016878</v>
      </c>
      <c r="EG3" s="1">
        <v>349447</v>
      </c>
      <c r="EH3" s="1">
        <v>260590</v>
      </c>
      <c r="EI3" s="1">
        <v>136749</v>
      </c>
      <c r="EJ3" s="1">
        <v>53686</v>
      </c>
      <c r="EL3">
        <f>EG3*$N$5/10^6</f>
        <v>23.095187412298021</v>
      </c>
      <c r="EM3">
        <f t="shared" ref="EM3:EO3" si="23">EH3*$N$5/10^6</f>
        <v>17.222568480401151</v>
      </c>
      <c r="EN3">
        <f t="shared" si="23"/>
        <v>9.0378334438250771</v>
      </c>
      <c r="EO3">
        <f t="shared" si="23"/>
        <v>3.5481438713642741</v>
      </c>
      <c r="EQ3" s="1">
        <v>20010</v>
      </c>
      <c r="ER3" s="1">
        <v>21460</v>
      </c>
      <c r="ES3" s="1">
        <v>105</v>
      </c>
      <c r="ET3" s="1">
        <v>663.04849999999999</v>
      </c>
      <c r="EU3" s="1">
        <v>393</v>
      </c>
      <c r="EV3" s="1">
        <v>393.01010000000002</v>
      </c>
      <c r="EX3" s="1">
        <v>0.20649790000000001</v>
      </c>
      <c r="EY3" s="1">
        <v>0.14160439999999999</v>
      </c>
      <c r="EZ3" s="1">
        <v>0.41543649999999999</v>
      </c>
      <c r="FA3" s="1">
        <v>0.22447729999999999</v>
      </c>
      <c r="FB3" s="1">
        <v>1.94024E-2</v>
      </c>
      <c r="FC3" s="1">
        <v>1.50244E-2</v>
      </c>
      <c r="FF3">
        <v>5883</v>
      </c>
      <c r="FG3">
        <v>10648</v>
      </c>
      <c r="FI3">
        <f>ES3/FF3</f>
        <v>1.7848036715961243E-2</v>
      </c>
      <c r="FJ3">
        <f>EU3/FG3</f>
        <v>3.6908339594290004E-2</v>
      </c>
    </row>
    <row r="4" spans="1:166" x14ac:dyDescent="0.25">
      <c r="A4">
        <v>2020</v>
      </c>
      <c r="B4" s="1">
        <v>5217</v>
      </c>
      <c r="C4" s="1">
        <v>10876</v>
      </c>
      <c r="D4" s="1">
        <v>22245</v>
      </c>
      <c r="E4" s="1">
        <v>22371</v>
      </c>
      <c r="F4" s="1">
        <v>1712</v>
      </c>
      <c r="G4" s="1">
        <v>3346</v>
      </c>
      <c r="H4" s="1">
        <v>20977</v>
      </c>
      <c r="I4" s="1">
        <v>21885</v>
      </c>
      <c r="J4" s="1">
        <v>18058</v>
      </c>
      <c r="K4" s="1">
        <v>19413</v>
      </c>
      <c r="L4" s="1">
        <v>1024513</v>
      </c>
      <c r="N4" t="s">
        <v>4</v>
      </c>
      <c r="P4">
        <v>2020</v>
      </c>
      <c r="Q4">
        <f t="shared" si="0"/>
        <v>344.79504110768949</v>
      </c>
      <c r="R4">
        <f t="shared" si="1"/>
        <v>718.80215968702919</v>
      </c>
      <c r="S4">
        <f t="shared" si="2"/>
        <v>1470.1870211693602</v>
      </c>
      <c r="T4">
        <f t="shared" si="3"/>
        <v>1478.5144459689711</v>
      </c>
      <c r="U4">
        <f t="shared" ref="U4:U54" si="24">SUM(Q4:T4)</f>
        <v>4012.2986679330497</v>
      </c>
      <c r="W4">
        <f t="shared" si="4"/>
        <v>1193.4653732648376</v>
      </c>
      <c r="X4">
        <f t="shared" si="5"/>
        <v>1283.0182351971584</v>
      </c>
      <c r="Z4">
        <f t="shared" ref="Z4:Z54" si="25">S4-W4</f>
        <v>276.72164790452257</v>
      </c>
      <c r="AA4">
        <f t="shared" ref="AA4:AA54" si="26">T4-X4</f>
        <v>195.49621077181268</v>
      </c>
      <c r="AB4">
        <f t="shared" ref="AB4:AB54" si="27">Z4/S4</f>
        <v>0.18822207237581459</v>
      </c>
      <c r="AC4">
        <f t="shared" ref="AC4:AC54" si="28">AA4/T4</f>
        <v>0.13222475526351093</v>
      </c>
      <c r="AE4" s="1">
        <v>36536</v>
      </c>
      <c r="AF4" s="1">
        <v>2727</v>
      </c>
      <c r="AG4" s="1">
        <v>3788</v>
      </c>
      <c r="AH4" s="1">
        <v>1565</v>
      </c>
      <c r="AI4" s="1">
        <v>34788</v>
      </c>
      <c r="AJ4" s="1">
        <v>2781</v>
      </c>
      <c r="AK4" s="1">
        <v>3840</v>
      </c>
      <c r="AL4" s="1">
        <v>1453</v>
      </c>
      <c r="AM4" s="1">
        <v>30583</v>
      </c>
      <c r="AN4" s="1">
        <v>2345</v>
      </c>
      <c r="AO4" s="1">
        <v>3182</v>
      </c>
      <c r="AP4" s="1">
        <v>1361</v>
      </c>
      <c r="AR4" s="1">
        <v>15.072570000000001</v>
      </c>
      <c r="AS4" s="1">
        <v>15.630879999999999</v>
      </c>
      <c r="AT4" s="1">
        <v>16.316089999999999</v>
      </c>
      <c r="AU4" s="1">
        <v>16.792120000000001</v>
      </c>
      <c r="AW4">
        <f>AE4-AM4</f>
        <v>5953</v>
      </c>
      <c r="AX4">
        <f t="shared" ref="AX4:AX54" si="29">AF4-AN4</f>
        <v>382</v>
      </c>
      <c r="AY4">
        <f t="shared" ref="AY4:AY54" si="30">AG4-AO4</f>
        <v>606</v>
      </c>
      <c r="AZ4">
        <f t="shared" ref="AZ4:AZ54" si="31">AH4-AP4</f>
        <v>204</v>
      </c>
      <c r="BB4">
        <f t="shared" si="6"/>
        <v>0.16293518721261221</v>
      </c>
      <c r="BC4">
        <f t="shared" si="6"/>
        <v>0.14008067473414007</v>
      </c>
      <c r="BD4">
        <f t="shared" si="6"/>
        <v>0.15997888067581836</v>
      </c>
      <c r="BE4">
        <f t="shared" si="6"/>
        <v>0.13035143769968052</v>
      </c>
      <c r="BF4">
        <f t="shared" ref="BF4:BF54" si="32">SUM(AW4:AZ4)/SUM(AE4:AH4)</f>
        <v>0.16014434283665052</v>
      </c>
      <c r="BH4">
        <f t="shared" ref="BH4:BH34" si="33">AI4*$N$5/1000*AR4*365.25/7/1000</f>
        <v>1808.211095719661</v>
      </c>
      <c r="BI4">
        <f t="shared" ref="BI4:BI35" si="34">AJ4*$N$5/1000*AS4*365.25/7/1000</f>
        <v>149.90522714552188</v>
      </c>
      <c r="BJ4">
        <f t="shared" ref="BJ4:BJ35" si="35">AK4*$N$5/1000*AT4*365.25/7/1000</f>
        <v>216.06263865096165</v>
      </c>
      <c r="BK4">
        <f t="shared" ref="BK4:BK35" si="36">AL4*$N$5/1000*AU4*365.25/7/1000</f>
        <v>84.140192721179019</v>
      </c>
      <c r="BL4">
        <f t="shared" ref="BL4:BL54" si="37">SUM(BH4:BK4)</f>
        <v>2258.3191542373238</v>
      </c>
      <c r="BN4">
        <f t="shared" ref="BN4:BN34" si="38">F4*$N$5/1000</f>
        <v>113.14723219788469</v>
      </c>
      <c r="BO4">
        <f t="shared" si="8"/>
        <v>221.1393919007723</v>
      </c>
      <c r="BP4">
        <f t="shared" si="9"/>
        <v>1386.3840477891513</v>
      </c>
      <c r="BQ4">
        <f t="shared" si="10"/>
        <v>1446.3943788847582</v>
      </c>
      <c r="BR4">
        <f t="shared" ref="BR4:BR54" si="39">SUM(BN4:BQ4)</f>
        <v>3167.0650507725668</v>
      </c>
      <c r="BT4" s="1">
        <v>58.203409999999998</v>
      </c>
      <c r="BU4" s="1">
        <v>50.044739999999997</v>
      </c>
      <c r="BV4" s="1">
        <v>16.505040000000001</v>
      </c>
      <c r="BW4" s="1">
        <v>14.10285</v>
      </c>
      <c r="BY4">
        <f t="shared" ref="BY4:BY54" si="40">BT4*BN4*365.25/7/1000</f>
        <v>343.62483870981634</v>
      </c>
      <c r="BZ4">
        <f t="shared" ref="BZ4:BZ54" si="41">BU4*BO4*365.25/7/1000</f>
        <v>577.45312091651874</v>
      </c>
      <c r="CA4">
        <f t="shared" ref="CA4:CA54" si="42">BV4*BP4*365.25/7/1000</f>
        <v>1193.9669858493585</v>
      </c>
      <c r="CB4">
        <f t="shared" ref="CB4:CB54" si="43">BW4*BQ4*365.25/7/1000</f>
        <v>1064.3532647749439</v>
      </c>
      <c r="CC4">
        <f t="shared" ref="CC4:CC54" si="44">SUM(BY4:CB4)</f>
        <v>3179.3982102506375</v>
      </c>
      <c r="CD4" s="4">
        <f t="shared" ref="CD4:CD54" si="45">SUM(CA4:CB4)-BL4</f>
        <v>1.0963869785882707E-3</v>
      </c>
      <c r="CF4">
        <f t="shared" si="11"/>
        <v>238.315286730765</v>
      </c>
      <c r="CG4">
        <f t="shared" si="12"/>
        <v>143.85912530063001</v>
      </c>
      <c r="CK4">
        <v>0.5</v>
      </c>
      <c r="CL4">
        <f>CP4*(1+CK4/100)*(1+CK5/100)*(1+CK6/100)*(1+CK7/100)</f>
        <v>12.076812226835605</v>
      </c>
      <c r="CM4">
        <f>CO4*(1+CK4/100)*(1+CK5/100)*(1+CK6/100)*(1+CK7/100)</f>
        <v>13.065134185518758</v>
      </c>
      <c r="CN4">
        <f>2104288*(1+CK4/100)*(1+CK5/100)*(1+CK6/100)*(1+CK7/100)</f>
        <v>2536236.631455434</v>
      </c>
      <c r="CO4">
        <v>10.84</v>
      </c>
      <c r="CP4">
        <v>10.02</v>
      </c>
      <c r="CQ4">
        <f t="shared" ref="CQ4:CQ7" si="46">CP4/CO4</f>
        <v>0.92435424354243545</v>
      </c>
      <c r="CS4">
        <f>BY4*$CL4/1000</f>
        <v>4.1498926535751224</v>
      </c>
      <c r="CT4">
        <f t="shared" ref="CT4:CT54" si="47">BZ4*$CL4/1000</f>
        <v>6.9737929111089922</v>
      </c>
      <c r="CU4">
        <f t="shared" ref="CU4:CU54" si="48">CA4*$CL4/1000</f>
        <v>14.419315093143586</v>
      </c>
      <c r="CV4">
        <f t="shared" ref="CV4:CV54" si="49">CB4*$CL4/1000</f>
        <v>12.853994521706436</v>
      </c>
      <c r="CW4">
        <f t="shared" ref="CW4:CW54" si="50">SUM(CS4:CV4)</f>
        <v>38.396995179534137</v>
      </c>
      <c r="CX4">
        <f>CW4/CN4*1000</f>
        <v>1.5139358332467504E-2</v>
      </c>
      <c r="CZ4" s="1">
        <v>0</v>
      </c>
      <c r="DA4" s="1">
        <v>0</v>
      </c>
      <c r="DB4" s="1">
        <v>5938</v>
      </c>
      <c r="DC4" s="1">
        <v>9938</v>
      </c>
      <c r="DE4" s="1">
        <v>7.9891730000000001</v>
      </c>
      <c r="DF4" s="1">
        <v>7.9213329999999997</v>
      </c>
      <c r="DH4">
        <f t="shared" si="13"/>
        <v>392.44641634990614</v>
      </c>
      <c r="DI4">
        <f t="shared" si="14"/>
        <v>656.80910840103854</v>
      </c>
      <c r="DK4">
        <f t="shared" si="15"/>
        <v>163.59663928391484</v>
      </c>
      <c r="DL4">
        <f t="shared" si="16"/>
        <v>271.47486266709126</v>
      </c>
      <c r="DM4">
        <f t="shared" ref="DM4:DM54" si="51">SUM(DK4:DL4)/CC4</f>
        <v>0.13684083376165349</v>
      </c>
      <c r="DN4">
        <f t="shared" si="17"/>
        <v>1.9757258935731967</v>
      </c>
      <c r="DO4">
        <f t="shared" si="18"/>
        <v>12.44358919957039</v>
      </c>
      <c r="DP4">
        <f t="shared" si="19"/>
        <v>3.2785509407364439</v>
      </c>
      <c r="DQ4">
        <f t="shared" si="20"/>
        <v>9.575443580969992</v>
      </c>
      <c r="DR4">
        <f t="shared" ref="DR4:DR54" si="52">DP4+DN4</f>
        <v>5.2542768343096409</v>
      </c>
      <c r="DS4">
        <f t="shared" si="22"/>
        <v>33.142718345224495</v>
      </c>
      <c r="DT4">
        <f>DR4/CW4</f>
        <v>0.13684083376165349</v>
      </c>
      <c r="DV4" s="1">
        <v>1428</v>
      </c>
      <c r="DW4" s="1">
        <v>662.71730000000002</v>
      </c>
      <c r="DX4" s="1">
        <v>4695</v>
      </c>
      <c r="DY4" s="1">
        <v>618.96720000000005</v>
      </c>
      <c r="EA4" s="1">
        <v>5072</v>
      </c>
      <c r="EB4" s="1">
        <v>10876</v>
      </c>
      <c r="ED4">
        <f t="shared" ref="ED4:ED54" si="53">DV4*$N$5*DW4*12/10^9</f>
        <v>0.75054707316453961</v>
      </c>
      <c r="EE4">
        <f t="shared" ref="EE4:EE54" si="54">DX4*$N$5*DY4*12/10^9</f>
        <v>2.3047543999660092</v>
      </c>
      <c r="EG4" s="1">
        <v>353923</v>
      </c>
      <c r="EH4" s="1">
        <v>262183</v>
      </c>
      <c r="EI4" s="1">
        <v>138780</v>
      </c>
      <c r="EJ4" s="1">
        <v>55991</v>
      </c>
      <c r="EL4">
        <f>EG4*$N$5/10^6</f>
        <v>23.391009264703236</v>
      </c>
      <c r="EM4">
        <f>EH4*$N$5/10^6</f>
        <v>17.327850922510518</v>
      </c>
      <c r="EN4">
        <f>EI4*$N$5/10^6</f>
        <v>9.1720636007140417</v>
      </c>
      <c r="EO4">
        <f>EJ4*$N$5/10^6</f>
        <v>3.7004828726587395</v>
      </c>
      <c r="EQ4" s="1">
        <v>22245</v>
      </c>
      <c r="ER4" s="1">
        <v>22371</v>
      </c>
      <c r="ES4" s="1">
        <v>79</v>
      </c>
      <c r="ET4" s="1">
        <v>441.07069999999999</v>
      </c>
      <c r="EU4" s="1">
        <v>162</v>
      </c>
      <c r="EV4" s="1">
        <v>460.26639999999998</v>
      </c>
      <c r="EX4" s="1">
        <v>0.23494770000000001</v>
      </c>
      <c r="EY4" s="1">
        <v>0.1207874</v>
      </c>
      <c r="EZ4" s="1">
        <v>0.40868480000000001</v>
      </c>
      <c r="FA4" s="1">
        <v>0.3047086</v>
      </c>
      <c r="FB4" s="1">
        <v>2.6759999999999999E-2</v>
      </c>
      <c r="FC4" s="1">
        <v>1.25075E-2</v>
      </c>
      <c r="FF4">
        <v>5935</v>
      </c>
      <c r="FG4">
        <v>9936</v>
      </c>
      <c r="FI4">
        <f t="shared" ref="FI4:FI54" si="55">ES4/FF4</f>
        <v>1.3310867733782645E-2</v>
      </c>
      <c r="FJ4">
        <f t="shared" ref="FJ4:FJ54" si="56">EU4/FG4</f>
        <v>1.6304347826086956E-2</v>
      </c>
    </row>
    <row r="5" spans="1:166" x14ac:dyDescent="0.25">
      <c r="A5">
        <v>2021</v>
      </c>
      <c r="B5" s="1">
        <v>6585</v>
      </c>
      <c r="C5" s="1">
        <v>10791</v>
      </c>
      <c r="D5" s="1">
        <v>24293</v>
      </c>
      <c r="E5" s="1">
        <v>23057</v>
      </c>
      <c r="F5" s="1">
        <v>2120</v>
      </c>
      <c r="G5" s="1">
        <v>3350</v>
      </c>
      <c r="H5" s="1">
        <v>22491</v>
      </c>
      <c r="I5" s="1">
        <v>22531</v>
      </c>
      <c r="J5" s="1">
        <v>20276</v>
      </c>
      <c r="K5" s="1">
        <v>20472</v>
      </c>
      <c r="L5" s="1">
        <v>1021833</v>
      </c>
      <c r="N5">
        <f>N3/L3</f>
        <v>66.090673012783114</v>
      </c>
      <c r="P5">
        <v>2021</v>
      </c>
      <c r="Q5">
        <f t="shared" si="0"/>
        <v>435.20708178917681</v>
      </c>
      <c r="R5">
        <f t="shared" si="1"/>
        <v>713.18445248094258</v>
      </c>
      <c r="S5">
        <f t="shared" si="2"/>
        <v>1605.5407194995403</v>
      </c>
      <c r="T5">
        <f t="shared" si="3"/>
        <v>1523.8526476557402</v>
      </c>
      <c r="U5">
        <f t="shared" si="24"/>
        <v>4277.7849014253998</v>
      </c>
      <c r="W5">
        <f t="shared" si="4"/>
        <v>1340.0544860071902</v>
      </c>
      <c r="X5">
        <f t="shared" si="5"/>
        <v>1353.0082579176958</v>
      </c>
      <c r="Z5">
        <f t="shared" si="25"/>
        <v>265.48623349235004</v>
      </c>
      <c r="AA5">
        <f t="shared" si="26"/>
        <v>170.84438973804436</v>
      </c>
      <c r="AB5">
        <f t="shared" si="27"/>
        <v>0.16535627547030024</v>
      </c>
      <c r="AC5">
        <f t="shared" si="28"/>
        <v>0.11211345795203194</v>
      </c>
      <c r="AE5" s="1">
        <v>38732</v>
      </c>
      <c r="AF5" s="1">
        <v>2873</v>
      </c>
      <c r="AG5" s="1">
        <v>4015</v>
      </c>
      <c r="AH5" s="1">
        <v>1730</v>
      </c>
      <c r="AI5" s="1">
        <v>36484</v>
      </c>
      <c r="AJ5" s="1">
        <v>2938</v>
      </c>
      <c r="AK5" s="1">
        <v>4005</v>
      </c>
      <c r="AL5" s="1">
        <v>1595</v>
      </c>
      <c r="AM5" s="1">
        <v>33161</v>
      </c>
      <c r="AN5" s="1">
        <v>2565</v>
      </c>
      <c r="AO5" s="1">
        <v>3499</v>
      </c>
      <c r="AP5" s="1">
        <v>1523</v>
      </c>
      <c r="AR5" s="1">
        <v>15.47953</v>
      </c>
      <c r="AS5" s="1">
        <v>16.483460000000001</v>
      </c>
      <c r="AT5" s="1">
        <v>16.34826</v>
      </c>
      <c r="AU5" s="1">
        <v>17.764410000000002</v>
      </c>
      <c r="AW5">
        <f t="shared" ref="AW5:AW54" si="57">AE5-AM5</f>
        <v>5571</v>
      </c>
      <c r="AX5">
        <f t="shared" si="29"/>
        <v>308</v>
      </c>
      <c r="AY5">
        <f t="shared" si="30"/>
        <v>516</v>
      </c>
      <c r="AZ5">
        <f t="shared" si="31"/>
        <v>207</v>
      </c>
      <c r="BB5">
        <f t="shared" ref="BB5:BB54" si="58">AW5/AE5</f>
        <v>0.14383455540638232</v>
      </c>
      <c r="BC5">
        <f t="shared" ref="BC5:BC18" si="59">AX5/AF5</f>
        <v>0.10720501218238775</v>
      </c>
      <c r="BD5">
        <f t="shared" ref="BD5:BD18" si="60">AY5/AG5</f>
        <v>0.12851805728518056</v>
      </c>
      <c r="BE5">
        <f t="shared" ref="BE5:BE18" si="61">AZ5/AH5</f>
        <v>0.11965317919075144</v>
      </c>
      <c r="BF5">
        <f t="shared" si="32"/>
        <v>0.1394297782470961</v>
      </c>
      <c r="BH5">
        <f t="shared" si="33"/>
        <v>1947.5677582433309</v>
      </c>
      <c r="BI5">
        <f t="shared" si="34"/>
        <v>167.00617486180266</v>
      </c>
      <c r="BJ5">
        <f t="shared" si="35"/>
        <v>225.79089000446038</v>
      </c>
      <c r="BK5">
        <f t="shared" si="36"/>
        <v>97.711084697660496</v>
      </c>
      <c r="BL5">
        <f t="shared" si="37"/>
        <v>2438.0759078072547</v>
      </c>
      <c r="BN5">
        <f t="shared" si="38"/>
        <v>140.11222678710018</v>
      </c>
      <c r="BO5">
        <f t="shared" si="8"/>
        <v>221.40375459282342</v>
      </c>
      <c r="BP5">
        <f t="shared" si="9"/>
        <v>1486.445326730505</v>
      </c>
      <c r="BQ5">
        <f t="shared" si="10"/>
        <v>1489.0889536510163</v>
      </c>
      <c r="BR5">
        <f t="shared" si="39"/>
        <v>3337.0502617614447</v>
      </c>
      <c r="BT5" s="1">
        <v>58.057130000000001</v>
      </c>
      <c r="BU5" s="1">
        <v>49.40052</v>
      </c>
      <c r="BV5" s="1">
        <v>16.90662</v>
      </c>
      <c r="BW5" s="1">
        <v>14.50206</v>
      </c>
      <c r="BY5">
        <f t="shared" si="40"/>
        <v>424.44730753252423</v>
      </c>
      <c r="BZ5">
        <f t="shared" si="41"/>
        <v>570.70106952107585</v>
      </c>
      <c r="CA5">
        <f t="shared" si="42"/>
        <v>1311.2874839075075</v>
      </c>
      <c r="CB5">
        <f t="shared" si="43"/>
        <v>1126.7888067885785</v>
      </c>
      <c r="CC5">
        <f t="shared" si="44"/>
        <v>3433.224667749686</v>
      </c>
      <c r="CD5" s="4">
        <f t="shared" si="45"/>
        <v>3.8288883160930709E-4</v>
      </c>
      <c r="CF5">
        <f t="shared" si="11"/>
        <v>234.20220634282433</v>
      </c>
      <c r="CG5">
        <f t="shared" si="12"/>
        <v>129.27739849755784</v>
      </c>
      <c r="CK5">
        <v>3.1</v>
      </c>
      <c r="CL5">
        <f>CP5*(1+CK5/100)*(1+CK6/100)*(1+CK7/100)</f>
        <v>12.280568932065881</v>
      </c>
      <c r="CM5">
        <f>CO5*(1+CK5/100)*(1+CK6/100)*(1+CK7/100)</f>
        <v>13.287959352274408</v>
      </c>
      <c r="CN5">
        <f>2284079*(1+CK5/100)*(1+CK6/100)*(1+CK7/100)</f>
        <v>2739237.2661898537</v>
      </c>
      <c r="CO5">
        <v>11.08</v>
      </c>
      <c r="CP5">
        <v>10.24</v>
      </c>
      <c r="CQ5">
        <f t="shared" si="46"/>
        <v>0.92418772563176899</v>
      </c>
      <c r="CS5">
        <f t="shared" ref="CS5:CS54" si="62">BY5*$CL5/1000</f>
        <v>5.2124544181829293</v>
      </c>
      <c r="CT5">
        <f t="shared" si="47"/>
        <v>7.0085338238572952</v>
      </c>
      <c r="CU5">
        <f t="shared" si="48"/>
        <v>16.103356335881376</v>
      </c>
      <c r="CV5">
        <f t="shared" si="49"/>
        <v>13.837607613647402</v>
      </c>
      <c r="CW5">
        <f t="shared" si="50"/>
        <v>42.161952191569</v>
      </c>
      <c r="CX5">
        <f t="shared" ref="CX5:CX54" si="63">CW5/CN5*1000</f>
        <v>1.5391858424229979E-2</v>
      </c>
      <c r="CZ5" s="1">
        <v>0</v>
      </c>
      <c r="DA5" s="1">
        <v>0</v>
      </c>
      <c r="DB5" s="1">
        <v>6021</v>
      </c>
      <c r="DC5" s="1">
        <v>9479</v>
      </c>
      <c r="DE5" s="1">
        <v>8.1446419999999993</v>
      </c>
      <c r="DF5" s="1">
        <v>7.766858</v>
      </c>
      <c r="DH5">
        <f t="shared" si="13"/>
        <v>397.93194220996713</v>
      </c>
      <c r="DI5">
        <f t="shared" si="14"/>
        <v>626.47348948817114</v>
      </c>
      <c r="DK5">
        <f t="shared" si="15"/>
        <v>169.111439261442</v>
      </c>
      <c r="DL5">
        <f t="shared" si="16"/>
        <v>253.88687341848325</v>
      </c>
      <c r="DM5">
        <f t="shared" si="51"/>
        <v>0.12320729157441954</v>
      </c>
      <c r="DN5">
        <f t="shared" si="17"/>
        <v>2.0767846870510112</v>
      </c>
      <c r="DO5">
        <f t="shared" si="18"/>
        <v>14.026571648830364</v>
      </c>
      <c r="DP5">
        <f t="shared" si="19"/>
        <v>3.1178752499623683</v>
      </c>
      <c r="DQ5">
        <f t="shared" si="20"/>
        <v>10.719732363685033</v>
      </c>
      <c r="DR5">
        <f t="shared" si="52"/>
        <v>5.1946599370133795</v>
      </c>
      <c r="DS5">
        <f t="shared" si="22"/>
        <v>36.967292254555623</v>
      </c>
      <c r="DT5">
        <f t="shared" ref="DT5:DT54" si="64">DR5/CW5</f>
        <v>0.12320729157441956</v>
      </c>
      <c r="DV5" s="1">
        <v>1642</v>
      </c>
      <c r="DW5" s="1">
        <v>692.71619999999996</v>
      </c>
      <c r="DX5" s="1">
        <v>4550</v>
      </c>
      <c r="DY5" s="1">
        <v>617.88850000000002</v>
      </c>
      <c r="EA5" s="1">
        <v>6572</v>
      </c>
      <c r="EB5" s="1">
        <v>10791</v>
      </c>
      <c r="ED5">
        <f t="shared" si="53"/>
        <v>0.90209010165715553</v>
      </c>
      <c r="EE5">
        <f t="shared" si="54"/>
        <v>2.2296820079275035</v>
      </c>
      <c r="EG5" s="1">
        <v>352058</v>
      </c>
      <c r="EH5" s="1">
        <v>262322</v>
      </c>
      <c r="EI5" s="1">
        <v>140867</v>
      </c>
      <c r="EJ5" s="1">
        <v>56085</v>
      </c>
      <c r="EL5">
        <f t="shared" ref="EL5:EL54" si="65">EG5*$N$5/10^6</f>
        <v>23.267750159534398</v>
      </c>
      <c r="EM5">
        <f t="shared" ref="EM5:EM54" si="66">EH5*$N$5/10^6</f>
        <v>17.337037526059291</v>
      </c>
      <c r="EN5">
        <f t="shared" ref="EN5:EN54" si="67">EI5*$N$5/10^6</f>
        <v>9.3099948352917199</v>
      </c>
      <c r="EO5">
        <f t="shared" ref="EO5:EO54" si="68">EJ5*$N$5/10^6</f>
        <v>3.7066953959219409</v>
      </c>
      <c r="EQ5" s="1">
        <v>24293</v>
      </c>
      <c r="ER5" s="1">
        <v>23057</v>
      </c>
      <c r="ES5" s="1">
        <v>88</v>
      </c>
      <c r="ET5" s="1">
        <v>402.61279999999999</v>
      </c>
      <c r="EU5" s="1">
        <v>151</v>
      </c>
      <c r="EV5" s="1">
        <v>445.37889999999999</v>
      </c>
      <c r="EX5" s="1">
        <v>0.25442019999999999</v>
      </c>
      <c r="EY5" s="1">
        <v>0.15011620000000001</v>
      </c>
      <c r="EZ5" s="1">
        <v>0.51303589999999999</v>
      </c>
      <c r="FA5" s="1">
        <v>0.37524730000000001</v>
      </c>
      <c r="FB5" s="1">
        <v>3.1028400000000001E-2</v>
      </c>
      <c r="FC5" s="1">
        <v>1.4421E-2</v>
      </c>
      <c r="FF5">
        <v>6009</v>
      </c>
      <c r="FG5">
        <v>9470</v>
      </c>
      <c r="FI5">
        <f t="shared" si="55"/>
        <v>1.4644699617240806E-2</v>
      </c>
      <c r="FJ5">
        <f t="shared" si="56"/>
        <v>1.5945089757127773E-2</v>
      </c>
    </row>
    <row r="6" spans="1:166" x14ac:dyDescent="0.25">
      <c r="A6">
        <v>2022</v>
      </c>
      <c r="B6" s="1">
        <v>8182</v>
      </c>
      <c r="C6" s="1">
        <v>11707</v>
      </c>
      <c r="D6" s="1">
        <v>26376</v>
      </c>
      <c r="E6" s="1">
        <v>23807</v>
      </c>
      <c r="F6" s="1">
        <v>2606</v>
      </c>
      <c r="G6" s="1">
        <v>3576</v>
      </c>
      <c r="H6" s="1">
        <v>24182</v>
      </c>
      <c r="I6" s="1">
        <v>23217</v>
      </c>
      <c r="J6" s="1">
        <v>22340</v>
      </c>
      <c r="K6" s="1">
        <v>21490</v>
      </c>
      <c r="L6" s="1">
        <v>1027824</v>
      </c>
      <c r="P6">
        <v>2022</v>
      </c>
      <c r="Q6">
        <f t="shared" si="0"/>
        <v>540.75388659059138</v>
      </c>
      <c r="R6">
        <f t="shared" si="1"/>
        <v>773.72350896065188</v>
      </c>
      <c r="S6">
        <f t="shared" si="2"/>
        <v>1743.2075913851672</v>
      </c>
      <c r="T6">
        <f t="shared" si="3"/>
        <v>1573.4206524153276</v>
      </c>
      <c r="U6">
        <f t="shared" si="24"/>
        <v>4631.1056393517383</v>
      </c>
      <c r="W6">
        <f t="shared" si="4"/>
        <v>1476.4656351055748</v>
      </c>
      <c r="X6">
        <f t="shared" si="5"/>
        <v>1420.2885630447092</v>
      </c>
      <c r="Z6">
        <f t="shared" si="25"/>
        <v>266.74195627959239</v>
      </c>
      <c r="AA6">
        <f t="shared" si="26"/>
        <v>153.13208937061836</v>
      </c>
      <c r="AB6">
        <f t="shared" si="27"/>
        <v>0.15301789505611149</v>
      </c>
      <c r="AC6">
        <f t="shared" si="28"/>
        <v>9.7324316377535941E-2</v>
      </c>
      <c r="AE6" s="1">
        <v>40983</v>
      </c>
      <c r="AF6" s="1">
        <v>3000</v>
      </c>
      <c r="AG6" s="1">
        <v>4339</v>
      </c>
      <c r="AH6" s="1">
        <v>1861</v>
      </c>
      <c r="AI6" s="1">
        <v>38294</v>
      </c>
      <c r="AJ6" s="1">
        <v>3053</v>
      </c>
      <c r="AK6" s="1">
        <v>4338</v>
      </c>
      <c r="AL6" s="1">
        <v>1714</v>
      </c>
      <c r="AM6" s="1">
        <v>35567</v>
      </c>
      <c r="AN6" s="1">
        <v>2742</v>
      </c>
      <c r="AO6" s="1">
        <v>3872</v>
      </c>
      <c r="AP6" s="1">
        <v>1649</v>
      </c>
      <c r="AR6" s="1">
        <v>15.76017</v>
      </c>
      <c r="AS6" s="1">
        <v>15.78903</v>
      </c>
      <c r="AT6" s="1">
        <v>16.65972</v>
      </c>
      <c r="AU6" s="1">
        <v>17.850020000000001</v>
      </c>
      <c r="AW6">
        <f t="shared" si="57"/>
        <v>5416</v>
      </c>
      <c r="AX6">
        <f t="shared" si="29"/>
        <v>258</v>
      </c>
      <c r="AY6">
        <f t="shared" si="30"/>
        <v>467</v>
      </c>
      <c r="AZ6">
        <f t="shared" si="31"/>
        <v>212</v>
      </c>
      <c r="BB6">
        <f t="shared" si="58"/>
        <v>0.13215235585486665</v>
      </c>
      <c r="BC6">
        <f t="shared" si="59"/>
        <v>8.5999999999999993E-2</v>
      </c>
      <c r="BD6">
        <f t="shared" si="60"/>
        <v>0.10762848582622724</v>
      </c>
      <c r="BE6">
        <f t="shared" si="61"/>
        <v>0.11391724879097259</v>
      </c>
      <c r="BF6">
        <f t="shared" si="32"/>
        <v>0.12659665623816829</v>
      </c>
      <c r="BH6">
        <f t="shared" si="33"/>
        <v>2081.2487485381121</v>
      </c>
      <c r="BI6">
        <f t="shared" si="34"/>
        <v>166.23199354206551</v>
      </c>
      <c r="BJ6">
        <f t="shared" si="35"/>
        <v>249.22385223968541</v>
      </c>
      <c r="BK6">
        <f t="shared" si="36"/>
        <v>105.50714799728813</v>
      </c>
      <c r="BL6">
        <f t="shared" si="37"/>
        <v>2602.2117423171512</v>
      </c>
      <c r="BN6">
        <f t="shared" si="38"/>
        <v>172.23229387131278</v>
      </c>
      <c r="BO6">
        <f t="shared" si="8"/>
        <v>236.34024669371243</v>
      </c>
      <c r="BP6">
        <f t="shared" si="9"/>
        <v>1598.2046547951211</v>
      </c>
      <c r="BQ6">
        <f t="shared" si="10"/>
        <v>1534.4271553377855</v>
      </c>
      <c r="BR6">
        <f t="shared" si="39"/>
        <v>3541.2043506979317</v>
      </c>
      <c r="BT6" s="1">
        <v>57.691499999999998</v>
      </c>
      <c r="BU6" s="1">
        <v>49.421199999999999</v>
      </c>
      <c r="BV6" s="1">
        <v>16.862829999999999</v>
      </c>
      <c r="BW6" s="1">
        <v>14.93784</v>
      </c>
      <c r="BY6">
        <f t="shared" si="40"/>
        <v>518.463994175788</v>
      </c>
      <c r="BZ6">
        <f t="shared" si="41"/>
        <v>609.4571205161742</v>
      </c>
      <c r="CA6">
        <f t="shared" si="42"/>
        <v>1406.2257219988028</v>
      </c>
      <c r="CB6">
        <f t="shared" si="43"/>
        <v>1195.9864621768188</v>
      </c>
      <c r="CC6">
        <f t="shared" si="44"/>
        <v>3730.1332988675836</v>
      </c>
      <c r="CD6" s="4">
        <f t="shared" si="45"/>
        <v>4.4185847036715131E-4</v>
      </c>
      <c r="CF6">
        <f t="shared" si="11"/>
        <v>234.70048027405358</v>
      </c>
      <c r="CG6">
        <f t="shared" si="12"/>
        <v>119.35653326716144</v>
      </c>
      <c r="CI6" s="3">
        <v>1.7231949687110983</v>
      </c>
      <c r="CJ6" s="3">
        <v>5.6903418536291106</v>
      </c>
      <c r="CK6" s="3">
        <v>10.036409874522789</v>
      </c>
      <c r="CL6" s="3">
        <f>CP6*(1+CK6/100)*(1+CK7/100)</f>
        <v>12.806993356537696</v>
      </c>
      <c r="CM6" s="3">
        <f>CO6*(1+CK6/100)*(1+CK7/100)</f>
        <v>13.84225439989088</v>
      </c>
      <c r="CN6" s="3">
        <f>2505981*(1+CK6/100)*(1+CK7/100)</f>
        <v>2914993.825486802</v>
      </c>
      <c r="CO6" s="3">
        <v>11.9</v>
      </c>
      <c r="CP6" s="3">
        <v>11.01</v>
      </c>
      <c r="CQ6" s="3">
        <f t="shared" si="46"/>
        <v>0.92521008403361338</v>
      </c>
      <c r="CS6">
        <f t="shared" si="62"/>
        <v>6.639964929013316</v>
      </c>
      <c r="CT6">
        <f t="shared" si="47"/>
        <v>7.805313293545237</v>
      </c>
      <c r="CU6">
        <f t="shared" si="48"/>
        <v>18.009523479431092</v>
      </c>
      <c r="CV6">
        <f t="shared" si="49"/>
        <v>15.31699067560754</v>
      </c>
      <c r="CW6">
        <f t="shared" si="50"/>
        <v>47.771792377597187</v>
      </c>
      <c r="CX6">
        <f t="shared" si="63"/>
        <v>1.6388299680058269E-2</v>
      </c>
      <c r="CZ6" s="1">
        <v>0</v>
      </c>
      <c r="DA6" s="1">
        <v>0</v>
      </c>
      <c r="DB6" s="1">
        <v>6353</v>
      </c>
      <c r="DC6" s="1">
        <v>9275</v>
      </c>
      <c r="DE6" s="1">
        <v>8.2265429999999995</v>
      </c>
      <c r="DF6" s="1">
        <v>8.1082590000000003</v>
      </c>
      <c r="DH6">
        <f t="shared" si="13"/>
        <v>419.87404565021109</v>
      </c>
      <c r="DI6">
        <f t="shared" si="14"/>
        <v>612.99099219356333</v>
      </c>
      <c r="DK6">
        <f t="shared" si="15"/>
        <v>180.2306240333659</v>
      </c>
      <c r="DL6">
        <f t="shared" si="16"/>
        <v>259.3426176647522</v>
      </c>
      <c r="DM6">
        <f t="shared" si="51"/>
        <v>0.11784384269365558</v>
      </c>
      <c r="DN6">
        <f t="shared" si="17"/>
        <v>2.3082124046399604</v>
      </c>
      <c r="DO6">
        <f t="shared" si="18"/>
        <v>15.701311074791132</v>
      </c>
      <c r="DP6">
        <f t="shared" si="19"/>
        <v>3.3213991814995776</v>
      </c>
      <c r="DQ6">
        <f t="shared" si="20"/>
        <v>11.995591494107963</v>
      </c>
      <c r="DR6">
        <f t="shared" si="52"/>
        <v>5.6296115861395375</v>
      </c>
      <c r="DS6">
        <f t="shared" si="22"/>
        <v>42.142180791457648</v>
      </c>
      <c r="DT6">
        <f t="shared" si="64"/>
        <v>0.11784384269365558</v>
      </c>
      <c r="DV6" s="1">
        <v>1993</v>
      </c>
      <c r="DW6" s="1">
        <v>640.64200000000005</v>
      </c>
      <c r="DX6" s="1">
        <v>5282</v>
      </c>
      <c r="DY6" s="1">
        <v>608.1857</v>
      </c>
      <c r="EA6" s="1">
        <v>8159</v>
      </c>
      <c r="EB6" s="1">
        <v>11707</v>
      </c>
      <c r="ED6">
        <f t="shared" si="53"/>
        <v>1.0126144638471481</v>
      </c>
      <c r="EE6">
        <f t="shared" si="54"/>
        <v>2.5477453749305123</v>
      </c>
      <c r="EG6" s="1">
        <v>355091</v>
      </c>
      <c r="EH6" s="1">
        <v>262691</v>
      </c>
      <c r="EI6" s="1">
        <v>142963</v>
      </c>
      <c r="EJ6" s="1">
        <v>56842</v>
      </c>
      <c r="EL6">
        <f t="shared" si="65"/>
        <v>23.468203170782168</v>
      </c>
      <c r="EM6">
        <f t="shared" si="66"/>
        <v>17.361424984401008</v>
      </c>
      <c r="EN6">
        <f t="shared" si="67"/>
        <v>9.4485208859265128</v>
      </c>
      <c r="EO6">
        <f t="shared" si="68"/>
        <v>3.7567260353926177</v>
      </c>
      <c r="EQ6" s="1">
        <v>26376</v>
      </c>
      <c r="ER6" s="1">
        <v>23807</v>
      </c>
      <c r="ES6" s="1">
        <v>82</v>
      </c>
      <c r="ET6" s="1">
        <v>483.35059999999999</v>
      </c>
      <c r="EU6" s="1">
        <v>118</v>
      </c>
      <c r="EV6" s="1">
        <v>611.69949999999994</v>
      </c>
      <c r="EX6" s="1">
        <v>0.23713500000000001</v>
      </c>
      <c r="EY6" s="1">
        <v>0.15717220000000001</v>
      </c>
      <c r="EZ6" s="1">
        <v>0.49158619999999997</v>
      </c>
      <c r="FA6" s="1">
        <v>0.37252590000000002</v>
      </c>
      <c r="FB6" s="1">
        <v>3.0386699999999999E-2</v>
      </c>
      <c r="FC6" s="1">
        <v>1.28725E-2</v>
      </c>
      <c r="FF6">
        <v>6335</v>
      </c>
      <c r="FG6">
        <v>9270</v>
      </c>
      <c r="FI6">
        <f t="shared" si="55"/>
        <v>1.2943962115232834E-2</v>
      </c>
      <c r="FJ6">
        <f t="shared" si="56"/>
        <v>1.272923408845739E-2</v>
      </c>
    </row>
    <row r="7" spans="1:166" x14ac:dyDescent="0.25">
      <c r="A7">
        <v>2023</v>
      </c>
      <c r="B7" s="1">
        <v>9526</v>
      </c>
      <c r="C7" s="1">
        <v>12918</v>
      </c>
      <c r="D7" s="1">
        <v>27714</v>
      </c>
      <c r="E7" s="1">
        <v>25098</v>
      </c>
      <c r="F7" s="1">
        <v>3013</v>
      </c>
      <c r="G7" s="1">
        <v>3956</v>
      </c>
      <c r="H7" s="1">
        <v>25323</v>
      </c>
      <c r="I7" s="1">
        <v>24453</v>
      </c>
      <c r="J7" s="1">
        <v>23685</v>
      </c>
      <c r="K7" s="1">
        <v>22887</v>
      </c>
      <c r="L7" s="1">
        <v>1035480</v>
      </c>
      <c r="P7">
        <v>2023</v>
      </c>
      <c r="Q7">
        <f t="shared" si="0"/>
        <v>629.57975111977203</v>
      </c>
      <c r="R7">
        <f t="shared" si="1"/>
        <v>853.75931397913223</v>
      </c>
      <c r="S7">
        <f t="shared" si="2"/>
        <v>1831.6369118762711</v>
      </c>
      <c r="T7">
        <f t="shared" si="3"/>
        <v>1658.7437112748307</v>
      </c>
      <c r="U7">
        <f t="shared" si="24"/>
        <v>4973.7196882500066</v>
      </c>
      <c r="W7">
        <f t="shared" si="4"/>
        <v>1565.3575903077681</v>
      </c>
      <c r="X7">
        <f t="shared" si="5"/>
        <v>1512.6172332435672</v>
      </c>
      <c r="Z7">
        <f t="shared" si="25"/>
        <v>266.27932156850306</v>
      </c>
      <c r="AA7">
        <f t="shared" si="26"/>
        <v>146.12647803126356</v>
      </c>
      <c r="AB7">
        <f t="shared" si="27"/>
        <v>0.14537778739987006</v>
      </c>
      <c r="AC7">
        <f t="shared" si="28"/>
        <v>8.8094668897920198E-2</v>
      </c>
      <c r="AE7" s="1">
        <v>43110</v>
      </c>
      <c r="AF7" s="1">
        <v>3207</v>
      </c>
      <c r="AG7" s="1">
        <v>4519</v>
      </c>
      <c r="AH7" s="1">
        <v>1976</v>
      </c>
      <c r="AI7" s="1">
        <v>40156</v>
      </c>
      <c r="AJ7" s="1">
        <v>3216</v>
      </c>
      <c r="AK7" s="1">
        <v>4583</v>
      </c>
      <c r="AL7" s="1">
        <v>1821</v>
      </c>
      <c r="AM7" s="1">
        <v>37722</v>
      </c>
      <c r="AN7" s="1">
        <v>2952</v>
      </c>
      <c r="AO7" s="1">
        <v>4133</v>
      </c>
      <c r="AP7" s="1">
        <v>1765</v>
      </c>
      <c r="AR7" s="1">
        <v>15.9026</v>
      </c>
      <c r="AS7" s="1">
        <v>16.771889999999999</v>
      </c>
      <c r="AT7" s="1">
        <v>16.45308</v>
      </c>
      <c r="AU7" s="1">
        <v>17.976739999999999</v>
      </c>
      <c r="AW7">
        <f t="shared" si="57"/>
        <v>5388</v>
      </c>
      <c r="AX7">
        <f t="shared" si="29"/>
        <v>255</v>
      </c>
      <c r="AY7">
        <f t="shared" si="30"/>
        <v>386</v>
      </c>
      <c r="AZ7">
        <f t="shared" si="31"/>
        <v>211</v>
      </c>
      <c r="BB7">
        <f t="shared" si="58"/>
        <v>0.12498260264439805</v>
      </c>
      <c r="BC7">
        <f t="shared" si="59"/>
        <v>7.9513564078578111E-2</v>
      </c>
      <c r="BD7">
        <f t="shared" si="60"/>
        <v>8.541712768311574E-2</v>
      </c>
      <c r="BE7">
        <f t="shared" si="61"/>
        <v>0.10678137651821862</v>
      </c>
      <c r="BF7">
        <f t="shared" si="32"/>
        <v>0.11815496478073165</v>
      </c>
      <c r="BH7">
        <f t="shared" si="33"/>
        <v>2202.1704958295036</v>
      </c>
      <c r="BI7">
        <f t="shared" si="34"/>
        <v>186.00747802764508</v>
      </c>
      <c r="BJ7">
        <f t="shared" si="35"/>
        <v>260.03357428803434</v>
      </c>
      <c r="BK7">
        <f t="shared" si="36"/>
        <v>112.88942006386455</v>
      </c>
      <c r="BL7">
        <f t="shared" si="37"/>
        <v>2761.1009682090476</v>
      </c>
      <c r="BN7">
        <f t="shared" si="38"/>
        <v>199.13119778751553</v>
      </c>
      <c r="BO7">
        <f t="shared" si="8"/>
        <v>261.45470243857</v>
      </c>
      <c r="BP7">
        <f t="shared" si="9"/>
        <v>1673.6141127027067</v>
      </c>
      <c r="BQ7">
        <f t="shared" si="10"/>
        <v>1616.1152271815854</v>
      </c>
      <c r="BR7">
        <f t="shared" si="39"/>
        <v>3750.3152401103775</v>
      </c>
      <c r="BT7" s="1">
        <v>56.479129999999998</v>
      </c>
      <c r="BU7" s="1">
        <v>50.224240000000002</v>
      </c>
      <c r="BV7" s="1">
        <v>16.960730000000002</v>
      </c>
      <c r="BW7" s="1">
        <v>15.178789999999999</v>
      </c>
      <c r="BY7">
        <f t="shared" si="40"/>
        <v>586.83970338843653</v>
      </c>
      <c r="BZ7">
        <f t="shared" si="41"/>
        <v>685.17580004833064</v>
      </c>
      <c r="CA7">
        <f t="shared" si="42"/>
        <v>1481.1261667182289</v>
      </c>
      <c r="CB7">
        <f t="shared" si="43"/>
        <v>1279.9755071953177</v>
      </c>
      <c r="CC7">
        <f t="shared" si="44"/>
        <v>4033.1171773503138</v>
      </c>
      <c r="CD7" s="4">
        <f t="shared" si="45"/>
        <v>7.0570449906881549E-4</v>
      </c>
      <c r="CF7">
        <f t="shared" si="11"/>
        <v>235.65364789747429</v>
      </c>
      <c r="CG7">
        <f t="shared" si="12"/>
        <v>115.73327797852407</v>
      </c>
      <c r="CI7">
        <v>0.19807527338211628</v>
      </c>
      <c r="CJ7">
        <v>6.4741804974041584</v>
      </c>
      <c r="CK7">
        <v>5.7117963753504197</v>
      </c>
      <c r="CL7">
        <f>CP7*(1+CK7/100)</f>
        <v>12.569132589029165</v>
      </c>
      <c r="CM7">
        <f>CO7*(1+CK7/100)</f>
        <v>13.583965834232529</v>
      </c>
      <c r="CN7">
        <f>2687186*(1+CK7/100)</f>
        <v>2840672.592546924</v>
      </c>
      <c r="CO7">
        <v>12.85</v>
      </c>
      <c r="CP7">
        <v>11.89</v>
      </c>
      <c r="CQ7">
        <f t="shared" si="46"/>
        <v>0.92529182879377436</v>
      </c>
      <c r="CS7">
        <f t="shared" si="62"/>
        <v>7.3760660403958065</v>
      </c>
      <c r="CT7">
        <f t="shared" si="47"/>
        <v>8.6120654776016039</v>
      </c>
      <c r="CU7">
        <f t="shared" si="48"/>
        <v>18.616471170561933</v>
      </c>
      <c r="CV7">
        <f t="shared" si="49"/>
        <v>16.088181860647804</v>
      </c>
      <c r="CW7">
        <f t="shared" si="50"/>
        <v>50.692784549207147</v>
      </c>
      <c r="CX7">
        <f t="shared" si="63"/>
        <v>1.7845345740374961E-2</v>
      </c>
      <c r="CZ7" s="1">
        <v>0</v>
      </c>
      <c r="DA7" s="1">
        <v>0</v>
      </c>
      <c r="DB7" s="1">
        <v>6481</v>
      </c>
      <c r="DC7" s="1">
        <v>9272</v>
      </c>
      <c r="DE7" s="1">
        <v>8.2397189999999991</v>
      </c>
      <c r="DF7" s="1">
        <v>8.1534840000000006</v>
      </c>
      <c r="DH7">
        <f t="shared" si="13"/>
        <v>428.33365179584735</v>
      </c>
      <c r="DI7">
        <f t="shared" si="14"/>
        <v>612.79272017452502</v>
      </c>
      <c r="DK7">
        <f t="shared" si="15"/>
        <v>184.15638519035062</v>
      </c>
      <c r="DL7">
        <f t="shared" si="16"/>
        <v>260.70478674850295</v>
      </c>
      <c r="DM7">
        <f t="shared" si="51"/>
        <v>0.11030206968375747</v>
      </c>
      <c r="DN7">
        <f t="shared" si="17"/>
        <v>2.3146860225738441</v>
      </c>
      <c r="DO7">
        <f t="shared" si="18"/>
        <v>16.301785147988088</v>
      </c>
      <c r="DP7">
        <f t="shared" si="19"/>
        <v>3.276833031236507</v>
      </c>
      <c r="DQ7">
        <f t="shared" si="20"/>
        <v>12.811348829411298</v>
      </c>
      <c r="DR7">
        <f t="shared" si="52"/>
        <v>5.5915190538103516</v>
      </c>
      <c r="DS7">
        <f t="shared" si="22"/>
        <v>45.101265495396795</v>
      </c>
      <c r="DT7">
        <f t="shared" si="64"/>
        <v>0.11030206968375748</v>
      </c>
      <c r="DV7" s="1">
        <v>2243</v>
      </c>
      <c r="DW7" s="1">
        <v>664.67359999999996</v>
      </c>
      <c r="DX7" s="1">
        <v>5906</v>
      </c>
      <c r="DY7" s="1">
        <v>636.16020000000003</v>
      </c>
      <c r="EA7" s="1">
        <v>9510</v>
      </c>
      <c r="EB7" s="1">
        <v>12918</v>
      </c>
      <c r="ED7">
        <f t="shared" si="53"/>
        <v>1.182385577114536</v>
      </c>
      <c r="EE7">
        <f t="shared" si="54"/>
        <v>2.9797604943606872</v>
      </c>
      <c r="EG7" s="1">
        <v>359452</v>
      </c>
      <c r="EH7" s="1">
        <v>262190</v>
      </c>
      <c r="EI7" s="1">
        <v>144674</v>
      </c>
      <c r="EJ7" s="1">
        <v>58217</v>
      </c>
      <c r="EL7">
        <f t="shared" si="65"/>
        <v>23.756424595790914</v>
      </c>
      <c r="EM7">
        <f t="shared" si="66"/>
        <v>17.328313557221605</v>
      </c>
      <c r="EN7">
        <f t="shared" si="67"/>
        <v>9.561602027451384</v>
      </c>
      <c r="EO7">
        <f t="shared" si="68"/>
        <v>3.8476007107851946</v>
      </c>
      <c r="EQ7" s="1">
        <v>27714</v>
      </c>
      <c r="ER7" s="1">
        <v>25098</v>
      </c>
      <c r="ES7" s="1">
        <v>97</v>
      </c>
      <c r="ET7" s="1">
        <v>542.69460000000004</v>
      </c>
      <c r="EU7" s="1">
        <v>81</v>
      </c>
      <c r="EV7" s="1">
        <v>536.73800000000006</v>
      </c>
      <c r="EX7" s="1">
        <v>0.2267895</v>
      </c>
      <c r="EY7" s="1">
        <v>0.15078800000000001</v>
      </c>
      <c r="EZ7" s="1">
        <v>0.4671785</v>
      </c>
      <c r="FA7" s="1">
        <v>0.3387635</v>
      </c>
      <c r="FB7" s="1">
        <v>2.5789200000000002E-2</v>
      </c>
      <c r="FC7" s="1">
        <v>5.4508999999999998E-3</v>
      </c>
      <c r="FF7">
        <v>6494</v>
      </c>
      <c r="FG7">
        <v>9305</v>
      </c>
      <c r="FI7">
        <f t="shared" si="55"/>
        <v>1.4936864798275331E-2</v>
      </c>
      <c r="FJ7">
        <f t="shared" si="56"/>
        <v>8.7049973132724348E-3</v>
      </c>
    </row>
    <row r="8" spans="1:166" x14ac:dyDescent="0.25">
      <c r="A8">
        <v>2024</v>
      </c>
      <c r="B8" s="1">
        <v>10814</v>
      </c>
      <c r="C8" s="1">
        <v>14025</v>
      </c>
      <c r="D8" s="1">
        <v>29577</v>
      </c>
      <c r="E8" s="1">
        <v>26715</v>
      </c>
      <c r="F8" s="1">
        <v>3469</v>
      </c>
      <c r="G8" s="1">
        <v>4166</v>
      </c>
      <c r="H8" s="1">
        <v>26978</v>
      </c>
      <c r="I8" s="1">
        <v>25911</v>
      </c>
      <c r="J8" s="1">
        <v>25413</v>
      </c>
      <c r="K8" s="1">
        <v>24445</v>
      </c>
      <c r="L8" s="1">
        <v>1054601</v>
      </c>
      <c r="P8">
        <v>2024</v>
      </c>
      <c r="Q8">
        <f t="shared" si="0"/>
        <v>714.70453796023651</v>
      </c>
      <c r="R8">
        <f t="shared" si="1"/>
        <v>926.92168900428317</v>
      </c>
      <c r="S8">
        <f t="shared" si="2"/>
        <v>1954.763835699086</v>
      </c>
      <c r="T8">
        <f t="shared" si="3"/>
        <v>1765.612329536501</v>
      </c>
      <c r="U8">
        <f t="shared" si="24"/>
        <v>5362.0023922001074</v>
      </c>
      <c r="W8">
        <f t="shared" si="4"/>
        <v>1679.5622732738573</v>
      </c>
      <c r="X8">
        <f t="shared" si="5"/>
        <v>1615.5865017974834</v>
      </c>
      <c r="Z8">
        <f t="shared" si="25"/>
        <v>275.20156242522876</v>
      </c>
      <c r="AA8">
        <f t="shared" si="26"/>
        <v>150.02582773901759</v>
      </c>
      <c r="AB8">
        <f t="shared" si="27"/>
        <v>0.14078506947966318</v>
      </c>
      <c r="AC8">
        <f t="shared" si="28"/>
        <v>8.4970990080479078E-2</v>
      </c>
      <c r="AE8" s="1">
        <v>46116</v>
      </c>
      <c r="AF8" s="1">
        <v>3307</v>
      </c>
      <c r="AG8" s="1">
        <v>4755</v>
      </c>
      <c r="AH8" s="1">
        <v>2114</v>
      </c>
      <c r="AI8" s="1">
        <v>42875</v>
      </c>
      <c r="AJ8" s="1">
        <v>3306</v>
      </c>
      <c r="AK8" s="1">
        <v>4787</v>
      </c>
      <c r="AL8" s="1">
        <v>1921</v>
      </c>
      <c r="AM8" s="1">
        <v>40557</v>
      </c>
      <c r="AN8" s="1">
        <v>3059</v>
      </c>
      <c r="AO8" s="1">
        <v>4368</v>
      </c>
      <c r="AP8" s="1">
        <v>1874</v>
      </c>
      <c r="AR8" s="1">
        <v>15.976279999999999</v>
      </c>
      <c r="AS8" s="1">
        <v>16.484390000000001</v>
      </c>
      <c r="AT8" s="1">
        <v>16.997219999999999</v>
      </c>
      <c r="AU8" s="1">
        <v>17.73545</v>
      </c>
      <c r="AW8">
        <f t="shared" si="57"/>
        <v>5559</v>
      </c>
      <c r="AX8">
        <f t="shared" si="29"/>
        <v>248</v>
      </c>
      <c r="AY8">
        <f t="shared" si="30"/>
        <v>387</v>
      </c>
      <c r="AZ8">
        <f t="shared" si="31"/>
        <v>240</v>
      </c>
      <c r="BB8">
        <f t="shared" si="58"/>
        <v>0.12054384595368202</v>
      </c>
      <c r="BC8">
        <f t="shared" si="59"/>
        <v>7.4992440278197764E-2</v>
      </c>
      <c r="BD8">
        <f t="shared" si="60"/>
        <v>8.1388012618296535E-2</v>
      </c>
      <c r="BE8">
        <f t="shared" si="61"/>
        <v>0.11352885525070956</v>
      </c>
      <c r="BF8">
        <f t="shared" si="32"/>
        <v>0.1142968805514105</v>
      </c>
      <c r="BH8">
        <f t="shared" si="33"/>
        <v>2362.1754707087462</v>
      </c>
      <c r="BI8">
        <f t="shared" si="34"/>
        <v>187.93518207844326</v>
      </c>
      <c r="BJ8">
        <f t="shared" si="35"/>
        <v>280.59096463327211</v>
      </c>
      <c r="BK8">
        <f t="shared" si="36"/>
        <v>117.49027927014968</v>
      </c>
      <c r="BL8">
        <f t="shared" si="37"/>
        <v>2948.191896690611</v>
      </c>
      <c r="BN8">
        <f t="shared" si="38"/>
        <v>229.26854468134462</v>
      </c>
      <c r="BO8">
        <f t="shared" si="8"/>
        <v>275.33374377125443</v>
      </c>
      <c r="BP8">
        <f t="shared" si="9"/>
        <v>1782.9941765388628</v>
      </c>
      <c r="BQ8">
        <f t="shared" si="10"/>
        <v>1712.4754284342232</v>
      </c>
      <c r="BR8">
        <f t="shared" si="39"/>
        <v>4000.0718934256847</v>
      </c>
      <c r="BT8" s="1">
        <v>57.871169999999999</v>
      </c>
      <c r="BU8" s="1">
        <v>49.794040000000003</v>
      </c>
      <c r="BV8" s="1">
        <v>17.042249999999999</v>
      </c>
      <c r="BW8" s="1">
        <v>15.25029</v>
      </c>
      <c r="BY8">
        <f t="shared" si="40"/>
        <v>692.30731676030985</v>
      </c>
      <c r="BZ8">
        <f t="shared" si="41"/>
        <v>715.36714205236649</v>
      </c>
      <c r="CA8">
        <f t="shared" si="42"/>
        <v>1585.5102032135535</v>
      </c>
      <c r="CB8">
        <f t="shared" si="43"/>
        <v>1362.6823651102097</v>
      </c>
      <c r="CC8">
        <f t="shared" si="44"/>
        <v>4355.867027136439</v>
      </c>
      <c r="CD8" s="4">
        <f t="shared" si="45"/>
        <v>6.7163315225116094E-4</v>
      </c>
      <c r="CF8">
        <f t="shared" si="11"/>
        <v>244.7203086285578</v>
      </c>
      <c r="CG8">
        <f t="shared" si="12"/>
        <v>119.38130403304291</v>
      </c>
      <c r="CI8">
        <v>1.1603364053452054</v>
      </c>
      <c r="CJ8">
        <v>3.062942648929079</v>
      </c>
      <c r="CK8">
        <v>1.55004776763632</v>
      </c>
      <c r="CL8">
        <f>CL7*(1+CJ7/100)/(1+CK7/100)</f>
        <v>12.659780061141355</v>
      </c>
      <c r="CM8">
        <f>CM7*(1+CJ7/100)/(1+CK7/100)</f>
        <v>13.681932193916435</v>
      </c>
      <c r="CN8">
        <f>CN7*(1+CI7/100)</f>
        <v>2846299.2625505021</v>
      </c>
      <c r="CS8">
        <f t="shared" si="62"/>
        <v>8.7644583649044439</v>
      </c>
      <c r="CT8">
        <f t="shared" si="47"/>
        <v>9.0563906813502228</v>
      </c>
      <c r="CU8">
        <f t="shared" si="48"/>
        <v>20.072210457379121</v>
      </c>
      <c r="CV8">
        <f t="shared" si="49"/>
        <v>17.251259035491177</v>
      </c>
      <c r="CW8">
        <f t="shared" si="50"/>
        <v>55.144318539124967</v>
      </c>
      <c r="CX8">
        <f t="shared" si="63"/>
        <v>1.9374040974774884E-2</v>
      </c>
      <c r="CZ8" s="1">
        <v>0</v>
      </c>
      <c r="DA8" s="1">
        <v>0</v>
      </c>
      <c r="DB8" s="1">
        <v>6901</v>
      </c>
      <c r="DC8" s="1">
        <v>9509</v>
      </c>
      <c r="DE8" s="1">
        <v>8.5884820000000008</v>
      </c>
      <c r="DF8" s="1">
        <v>8.324643</v>
      </c>
      <c r="DH8">
        <f t="shared" si="13"/>
        <v>456.09173446121628</v>
      </c>
      <c r="DI8">
        <f t="shared" si="14"/>
        <v>628.45620967855473</v>
      </c>
      <c r="DK8">
        <f t="shared" si="15"/>
        <v>204.39054240122914</v>
      </c>
      <c r="DL8">
        <f t="shared" si="16"/>
        <v>272.98125393496753</v>
      </c>
      <c r="DM8">
        <f t="shared" si="51"/>
        <v>0.10959283039685039</v>
      </c>
      <c r="DN8">
        <f t="shared" si="17"/>
        <v>2.5875393133769466</v>
      </c>
      <c r="DO8">
        <f t="shared" si="18"/>
        <v>17.484671144002174</v>
      </c>
      <c r="DP8">
        <f t="shared" si="19"/>
        <v>3.4558826356312671</v>
      </c>
      <c r="DQ8">
        <f t="shared" si="20"/>
        <v>13.79537639985991</v>
      </c>
      <c r="DR8">
        <f t="shared" si="52"/>
        <v>6.0434219490082137</v>
      </c>
      <c r="DS8">
        <f t="shared" si="22"/>
        <v>49.100896590116754</v>
      </c>
      <c r="DT8">
        <f t="shared" si="64"/>
        <v>0.10959283039685036</v>
      </c>
      <c r="DV8" s="1">
        <v>2485</v>
      </c>
      <c r="DW8" s="1">
        <v>730.07889999999998</v>
      </c>
      <c r="DX8" s="1">
        <v>6482</v>
      </c>
      <c r="DY8" s="1">
        <v>637.65920000000006</v>
      </c>
      <c r="EA8" s="1">
        <v>10792</v>
      </c>
      <c r="EB8" s="1">
        <v>14025</v>
      </c>
      <c r="ED8">
        <f t="shared" si="53"/>
        <v>1.4388569225493533</v>
      </c>
      <c r="EE8">
        <f t="shared" si="54"/>
        <v>3.278076444754793</v>
      </c>
      <c r="EG8" s="1">
        <v>363955</v>
      </c>
      <c r="EH8" s="1">
        <v>264882</v>
      </c>
      <c r="EI8" s="1">
        <v>148563</v>
      </c>
      <c r="EJ8" s="1">
        <v>61182</v>
      </c>
      <c r="EL8">
        <f t="shared" si="65"/>
        <v>24.054030896367479</v>
      </c>
      <c r="EM8">
        <f t="shared" si="66"/>
        <v>17.506229648972017</v>
      </c>
      <c r="EN8">
        <f t="shared" si="67"/>
        <v>9.8186286547980988</v>
      </c>
      <c r="EO8">
        <f t="shared" si="68"/>
        <v>4.0435595562680966</v>
      </c>
      <c r="EQ8" s="1">
        <v>29577</v>
      </c>
      <c r="ER8" s="1">
        <v>26715</v>
      </c>
      <c r="ES8" s="1">
        <v>113</v>
      </c>
      <c r="ET8" s="1">
        <v>558.18880000000001</v>
      </c>
      <c r="EU8" s="1">
        <v>73</v>
      </c>
      <c r="EV8" s="1">
        <v>422.42149999999998</v>
      </c>
      <c r="EX8" s="1">
        <v>0.236901</v>
      </c>
      <c r="EY8" s="1">
        <v>0.15844159999999999</v>
      </c>
      <c r="EZ8" s="1">
        <v>0.46488750000000001</v>
      </c>
      <c r="FA8" s="1">
        <v>0.35927150000000002</v>
      </c>
      <c r="FB8" s="1">
        <v>2.55459E-2</v>
      </c>
      <c r="FC8" s="1">
        <v>5.8887999999999996E-3</v>
      </c>
      <c r="FF8">
        <v>6915</v>
      </c>
      <c r="FG8">
        <v>9493</v>
      </c>
      <c r="FI8">
        <f t="shared" si="55"/>
        <v>1.6341287057122199E-2</v>
      </c>
      <c r="FJ8">
        <f t="shared" si="56"/>
        <v>7.6898767512904248E-3</v>
      </c>
    </row>
    <row r="9" spans="1:166" x14ac:dyDescent="0.25">
      <c r="A9">
        <v>2025</v>
      </c>
      <c r="B9" s="1">
        <v>10854</v>
      </c>
      <c r="C9" s="1">
        <v>14380</v>
      </c>
      <c r="D9" s="1">
        <v>30770</v>
      </c>
      <c r="E9" s="1">
        <v>28158</v>
      </c>
      <c r="F9" s="1">
        <v>3460</v>
      </c>
      <c r="G9" s="1">
        <v>4274</v>
      </c>
      <c r="H9" s="1">
        <v>28061</v>
      </c>
      <c r="I9" s="1">
        <v>27269</v>
      </c>
      <c r="J9" s="1">
        <v>26532</v>
      </c>
      <c r="K9" s="1">
        <v>25903</v>
      </c>
      <c r="L9" s="1">
        <v>1042140</v>
      </c>
      <c r="P9">
        <v>2025</v>
      </c>
      <c r="Q9">
        <f t="shared" si="0"/>
        <v>717.34816488074796</v>
      </c>
      <c r="R9">
        <f t="shared" si="1"/>
        <v>950.38387792382116</v>
      </c>
      <c r="S9">
        <f t="shared" si="2"/>
        <v>2033.6100086033366</v>
      </c>
      <c r="T9">
        <f t="shared" si="3"/>
        <v>1860.981170693947</v>
      </c>
      <c r="U9">
        <f t="shared" si="24"/>
        <v>5562.3232221018525</v>
      </c>
      <c r="W9">
        <f t="shared" si="4"/>
        <v>1753.5177363751616</v>
      </c>
      <c r="X9">
        <f t="shared" si="5"/>
        <v>1711.946703050121</v>
      </c>
      <c r="Z9">
        <f t="shared" si="25"/>
        <v>280.09227222817503</v>
      </c>
      <c r="AA9">
        <f t="shared" si="26"/>
        <v>149.03446764382602</v>
      </c>
      <c r="AB9">
        <f t="shared" si="27"/>
        <v>0.13773155671108231</v>
      </c>
      <c r="AC9">
        <f t="shared" si="28"/>
        <v>8.0083812770793433E-2</v>
      </c>
      <c r="AE9" s="1">
        <v>48267</v>
      </c>
      <c r="AF9" s="1">
        <v>3446</v>
      </c>
      <c r="AG9" s="1">
        <v>4974</v>
      </c>
      <c r="AH9" s="1">
        <v>2241</v>
      </c>
      <c r="AI9" s="1">
        <v>44795</v>
      </c>
      <c r="AJ9" s="1">
        <v>3427</v>
      </c>
      <c r="AK9" s="1">
        <v>5065</v>
      </c>
      <c r="AL9" s="1">
        <v>2043</v>
      </c>
      <c r="AM9" s="1">
        <v>42625</v>
      </c>
      <c r="AN9" s="1">
        <v>3195</v>
      </c>
      <c r="AO9" s="1">
        <v>4630</v>
      </c>
      <c r="AP9" s="1">
        <v>1985</v>
      </c>
      <c r="AR9" s="1">
        <v>15.934100000000001</v>
      </c>
      <c r="AS9" s="1">
        <v>15.77876</v>
      </c>
      <c r="AT9" s="1">
        <v>16.47381</v>
      </c>
      <c r="AU9" s="1">
        <v>18.400020000000001</v>
      </c>
      <c r="AW9">
        <f t="shared" si="57"/>
        <v>5642</v>
      </c>
      <c r="AX9">
        <f t="shared" si="29"/>
        <v>251</v>
      </c>
      <c r="AY9">
        <f t="shared" si="30"/>
        <v>344</v>
      </c>
      <c r="AZ9">
        <f t="shared" si="31"/>
        <v>256</v>
      </c>
      <c r="BB9">
        <f t="shared" si="58"/>
        <v>0.11689145793192036</v>
      </c>
      <c r="BC9">
        <f t="shared" si="59"/>
        <v>7.2838073128264652E-2</v>
      </c>
      <c r="BD9">
        <f t="shared" si="60"/>
        <v>6.9159630076397263E-2</v>
      </c>
      <c r="BE9">
        <f t="shared" si="61"/>
        <v>0.11423471664435519</v>
      </c>
      <c r="BF9">
        <f t="shared" si="32"/>
        <v>0.11018531088786315</v>
      </c>
      <c r="BH9">
        <f t="shared" si="33"/>
        <v>2461.4410452672582</v>
      </c>
      <c r="BI9">
        <f t="shared" si="34"/>
        <v>186.47444956403928</v>
      </c>
      <c r="BJ9">
        <f t="shared" si="35"/>
        <v>287.74372496804477</v>
      </c>
      <c r="BK9">
        <f t="shared" si="36"/>
        <v>129.63402949390894</v>
      </c>
      <c r="BL9">
        <f t="shared" si="37"/>
        <v>3065.2932492932514</v>
      </c>
      <c r="BN9">
        <f t="shared" si="38"/>
        <v>228.67372862422957</v>
      </c>
      <c r="BO9">
        <f t="shared" si="8"/>
        <v>282.47153645663502</v>
      </c>
      <c r="BP9">
        <f t="shared" si="9"/>
        <v>1854.5703754117069</v>
      </c>
      <c r="BQ9">
        <f t="shared" si="10"/>
        <v>1802.2265623855828</v>
      </c>
      <c r="BR9">
        <f t="shared" si="39"/>
        <v>4167.9422028781537</v>
      </c>
      <c r="BT9" s="1">
        <v>58.506999999999998</v>
      </c>
      <c r="BU9" s="1">
        <v>51.294229999999999</v>
      </c>
      <c r="BV9" s="1">
        <v>16.658470000000001</v>
      </c>
      <c r="BW9" s="1">
        <v>15.45416</v>
      </c>
      <c r="BY9">
        <f t="shared" si="40"/>
        <v>698.09782932652161</v>
      </c>
      <c r="BZ9">
        <f t="shared" si="41"/>
        <v>756.02366788468169</v>
      </c>
      <c r="CA9">
        <f t="shared" si="42"/>
        <v>1612.0206981793319</v>
      </c>
      <c r="CB9">
        <f t="shared" si="43"/>
        <v>1453.2722310225809</v>
      </c>
      <c r="CC9">
        <f t="shared" si="44"/>
        <v>4519.4144264131164</v>
      </c>
      <c r="CD9" s="4">
        <f t="shared" si="45"/>
        <v>-3.2009133883548202E-4</v>
      </c>
      <c r="CF9">
        <f t="shared" si="11"/>
        <v>243.46045112020286</v>
      </c>
      <c r="CG9">
        <f t="shared" si="12"/>
        <v>120.17781660331957</v>
      </c>
      <c r="CI9">
        <v>1.9269357268158984</v>
      </c>
      <c r="CJ9">
        <v>1.9012899970519692</v>
      </c>
      <c r="CK9">
        <v>1.6038913617104633</v>
      </c>
      <c r="CL9">
        <f>CL8*(1+CJ8/100)/(1+CK8/100)</f>
        <v>12.84838574743919</v>
      </c>
      <c r="CM9">
        <f t="shared" ref="CM9:CM54" si="69">CM8*(1+CJ8/100)/(1+CK8/100)</f>
        <v>13.885765925533521</v>
      </c>
      <c r="CN9">
        <f t="shared" ref="CN9:CN54" si="70">CN8*(1+CI8/100)</f>
        <v>2879325.9090989479</v>
      </c>
      <c r="CS9">
        <f t="shared" si="62"/>
        <v>8.9694302006371167</v>
      </c>
      <c r="CT9">
        <f t="shared" si="47"/>
        <v>9.7136837191762435</v>
      </c>
      <c r="CU9">
        <f t="shared" si="48"/>
        <v>20.711863763064301</v>
      </c>
      <c r="CV9">
        <f t="shared" si="49"/>
        <v>18.672202220219681</v>
      </c>
      <c r="CW9">
        <f t="shared" si="50"/>
        <v>58.06717990309734</v>
      </c>
      <c r="CX9">
        <f t="shared" si="63"/>
        <v>2.0166935503757824E-2</v>
      </c>
      <c r="CZ9" s="1">
        <v>0</v>
      </c>
      <c r="DA9" s="1">
        <v>0</v>
      </c>
      <c r="DB9" s="1">
        <v>7102</v>
      </c>
      <c r="DC9" s="1">
        <v>9809</v>
      </c>
      <c r="DE9" s="1">
        <v>8.0941659999999995</v>
      </c>
      <c r="DF9" s="1">
        <v>8.1722389999999994</v>
      </c>
      <c r="DH9">
        <f t="shared" si="13"/>
        <v>469.37595973678566</v>
      </c>
      <c r="DI9">
        <f t="shared" si="14"/>
        <v>648.28341158238959</v>
      </c>
      <c r="DK9">
        <f t="shared" si="15"/>
        <v>198.23719040471616</v>
      </c>
      <c r="DL9">
        <f t="shared" si="16"/>
        <v>276.43826130684658</v>
      </c>
      <c r="DM9">
        <f t="shared" si="51"/>
        <v>0.10503029970816245</v>
      </c>
      <c r="DN9">
        <f t="shared" si="17"/>
        <v>2.5470278918083449</v>
      </c>
      <c r="DO9">
        <f t="shared" si="18"/>
        <v>18.164835871255956</v>
      </c>
      <c r="DP9">
        <f t="shared" si="19"/>
        <v>3.5517854166217582</v>
      </c>
      <c r="DQ9">
        <f t="shared" si="20"/>
        <v>15.120416803597923</v>
      </c>
      <c r="DR9">
        <f t="shared" si="52"/>
        <v>6.0988133084301026</v>
      </c>
      <c r="DS9">
        <f t="shared" si="22"/>
        <v>51.968366594667238</v>
      </c>
      <c r="DT9">
        <f t="shared" si="64"/>
        <v>0.10503029970816248</v>
      </c>
      <c r="DV9" s="1">
        <v>2544</v>
      </c>
      <c r="DW9" s="1">
        <v>753.05399999999997</v>
      </c>
      <c r="DX9" s="1">
        <v>6566</v>
      </c>
      <c r="DY9" s="1">
        <v>662.64260000000002</v>
      </c>
      <c r="EA9" s="1">
        <v>10834</v>
      </c>
      <c r="EB9" s="1">
        <v>14380</v>
      </c>
      <c r="ED9">
        <f t="shared" si="53"/>
        <v>1.5193738487654345</v>
      </c>
      <c r="EE9">
        <f t="shared" si="54"/>
        <v>3.4506558816308996</v>
      </c>
      <c r="EG9" s="1">
        <v>351366</v>
      </c>
      <c r="EH9" s="1">
        <v>262309</v>
      </c>
      <c r="EI9" s="1">
        <v>150781</v>
      </c>
      <c r="EJ9" s="1">
        <v>63233</v>
      </c>
      <c r="EL9">
        <f t="shared" si="65"/>
        <v>23.222015413809554</v>
      </c>
      <c r="EM9">
        <f t="shared" si="66"/>
        <v>17.336178347310124</v>
      </c>
      <c r="EN9">
        <f t="shared" si="67"/>
        <v>9.9652177675404516</v>
      </c>
      <c r="EO9">
        <f t="shared" si="68"/>
        <v>4.1791115266173149</v>
      </c>
      <c r="EQ9" s="1">
        <v>30770</v>
      </c>
      <c r="ER9" s="1">
        <v>28158</v>
      </c>
      <c r="ES9" s="1">
        <v>114</v>
      </c>
      <c r="ET9" s="1">
        <v>435.52</v>
      </c>
      <c r="EU9" s="1">
        <v>71</v>
      </c>
      <c r="EV9" s="1">
        <v>642.09180000000003</v>
      </c>
      <c r="EX9" s="1">
        <v>0.2388691</v>
      </c>
      <c r="EY9" s="1">
        <v>0.1606639</v>
      </c>
      <c r="EZ9" s="1">
        <v>0.47703830000000003</v>
      </c>
      <c r="FA9" s="1">
        <v>0.3637302</v>
      </c>
      <c r="FB9" s="1">
        <v>2.8194E-2</v>
      </c>
      <c r="FC9" s="1">
        <v>6.6077000000000002E-3</v>
      </c>
      <c r="FF9">
        <v>7072</v>
      </c>
      <c r="FG9">
        <v>9800</v>
      </c>
      <c r="FI9">
        <f t="shared" si="55"/>
        <v>1.6119909502262445E-2</v>
      </c>
      <c r="FJ9">
        <f t="shared" si="56"/>
        <v>7.2448979591836736E-3</v>
      </c>
    </row>
    <row r="10" spans="1:166" x14ac:dyDescent="0.25">
      <c r="A10">
        <v>2026</v>
      </c>
      <c r="B10" s="1">
        <v>11429</v>
      </c>
      <c r="C10" s="1">
        <v>14744</v>
      </c>
      <c r="D10" s="1">
        <v>31582</v>
      </c>
      <c r="E10" s="1">
        <v>29316</v>
      </c>
      <c r="F10" s="1">
        <v>3729</v>
      </c>
      <c r="G10" s="1">
        <v>4414</v>
      </c>
      <c r="H10" s="1">
        <v>28765</v>
      </c>
      <c r="I10" s="1">
        <v>28275</v>
      </c>
      <c r="J10" s="1">
        <v>27246</v>
      </c>
      <c r="K10" s="1">
        <v>26995</v>
      </c>
      <c r="L10" s="1">
        <v>1045608</v>
      </c>
      <c r="P10">
        <v>2026</v>
      </c>
      <c r="Q10">
        <f t="shared" si="0"/>
        <v>755.35030186309814</v>
      </c>
      <c r="R10">
        <f t="shared" si="1"/>
        <v>974.44088290047421</v>
      </c>
      <c r="S10">
        <f t="shared" si="2"/>
        <v>2087.2756350897166</v>
      </c>
      <c r="T10">
        <f t="shared" si="3"/>
        <v>1937.5141700427498</v>
      </c>
      <c r="U10">
        <f t="shared" si="24"/>
        <v>5754.5809898960388</v>
      </c>
      <c r="W10">
        <f t="shared" si="4"/>
        <v>1800.7064769062886</v>
      </c>
      <c r="X10">
        <f t="shared" si="5"/>
        <v>1784.11771798008</v>
      </c>
      <c r="Z10">
        <f t="shared" si="25"/>
        <v>286.56915818342804</v>
      </c>
      <c r="AA10">
        <f t="shared" si="26"/>
        <v>153.39645206266982</v>
      </c>
      <c r="AB10">
        <f t="shared" si="27"/>
        <v>0.13729339497181958</v>
      </c>
      <c r="AC10">
        <f t="shared" si="28"/>
        <v>7.917178332651123E-2</v>
      </c>
      <c r="AE10" s="1">
        <v>49838</v>
      </c>
      <c r="AF10" s="1">
        <v>3545</v>
      </c>
      <c r="AG10" s="1">
        <v>5194</v>
      </c>
      <c r="AH10" s="1">
        <v>2321</v>
      </c>
      <c r="AI10" s="1">
        <v>46142</v>
      </c>
      <c r="AJ10" s="1">
        <v>3524</v>
      </c>
      <c r="AK10" s="1">
        <v>5282</v>
      </c>
      <c r="AL10" s="1">
        <v>2092</v>
      </c>
      <c r="AM10" s="1">
        <v>44038</v>
      </c>
      <c r="AN10" s="1">
        <v>3305</v>
      </c>
      <c r="AO10" s="1">
        <v>4854</v>
      </c>
      <c r="AP10" s="1">
        <v>2044</v>
      </c>
      <c r="AR10" s="1">
        <v>16.05884</v>
      </c>
      <c r="AS10" s="1">
        <v>16.490500000000001</v>
      </c>
      <c r="AT10" s="1">
        <v>16.509340000000002</v>
      </c>
      <c r="AU10" s="1">
        <v>18.400970000000001</v>
      </c>
      <c r="AW10">
        <f t="shared" si="57"/>
        <v>5800</v>
      </c>
      <c r="AX10">
        <f t="shared" si="29"/>
        <v>240</v>
      </c>
      <c r="AY10">
        <f t="shared" si="30"/>
        <v>340</v>
      </c>
      <c r="AZ10">
        <f t="shared" si="31"/>
        <v>277</v>
      </c>
      <c r="BB10">
        <f t="shared" si="58"/>
        <v>0.11637706167984269</v>
      </c>
      <c r="BC10">
        <f t="shared" si="59"/>
        <v>6.7700987306064886E-2</v>
      </c>
      <c r="BD10">
        <f t="shared" si="60"/>
        <v>6.5460146322680018E-2</v>
      </c>
      <c r="BE10">
        <f t="shared" si="61"/>
        <v>0.11934510986643689</v>
      </c>
      <c r="BF10">
        <f t="shared" si="32"/>
        <v>0.10931393477618312</v>
      </c>
      <c r="BH10">
        <f t="shared" si="33"/>
        <v>2555.3061778001252</v>
      </c>
      <c r="BI10">
        <f t="shared" si="34"/>
        <v>200.40201436738184</v>
      </c>
      <c r="BJ10">
        <f t="shared" si="35"/>
        <v>300.71872232784852</v>
      </c>
      <c r="BK10">
        <f t="shared" si="36"/>
        <v>132.75006929529559</v>
      </c>
      <c r="BL10">
        <f t="shared" si="37"/>
        <v>3189.1769837906513</v>
      </c>
      <c r="BN10">
        <f t="shared" si="38"/>
        <v>246.45211966466823</v>
      </c>
      <c r="BO10">
        <f t="shared" si="8"/>
        <v>291.72423067842465</v>
      </c>
      <c r="BP10">
        <f t="shared" si="9"/>
        <v>1901.0982092127063</v>
      </c>
      <c r="BQ10">
        <f t="shared" si="10"/>
        <v>1868.7137794364426</v>
      </c>
      <c r="BR10">
        <f t="shared" si="39"/>
        <v>4307.9883389922416</v>
      </c>
      <c r="BT10" s="1">
        <v>57.078830000000004</v>
      </c>
      <c r="BU10" s="1">
        <v>49.906480000000002</v>
      </c>
      <c r="BV10" s="1">
        <v>16.788959999999999</v>
      </c>
      <c r="BW10" s="1">
        <v>15.62731</v>
      </c>
      <c r="BY10">
        <f t="shared" si="40"/>
        <v>734.00632911432831</v>
      </c>
      <c r="BZ10">
        <f t="shared" si="41"/>
        <v>759.6641419975507</v>
      </c>
      <c r="CA10">
        <f t="shared" si="42"/>
        <v>1665.4075598565867</v>
      </c>
      <c r="CB10">
        <f t="shared" si="43"/>
        <v>1523.7692316792463</v>
      </c>
      <c r="CC10">
        <f t="shared" si="44"/>
        <v>4682.8472626477123</v>
      </c>
      <c r="CD10" s="4">
        <f t="shared" si="45"/>
        <v>-1.9225481810281053E-4</v>
      </c>
      <c r="CF10">
        <f t="shared" si="11"/>
        <v>251.04144549063693</v>
      </c>
      <c r="CG10">
        <f t="shared" si="12"/>
        <v>125.08111005225589</v>
      </c>
      <c r="CI10">
        <v>1.9849169153074939</v>
      </c>
      <c r="CJ10">
        <v>2.1054755902993882</v>
      </c>
      <c r="CK10">
        <v>1.6686722212826854</v>
      </c>
      <c r="CL10">
        <f>CL9*(1+CJ9/100)/(1+CK9/100)</f>
        <v>12.885993484076231</v>
      </c>
      <c r="CM10">
        <f t="shared" si="69"/>
        <v>13.926410115254797</v>
      </c>
      <c r="CN10">
        <f t="shared" si="70"/>
        <v>2934808.6687328424</v>
      </c>
      <c r="CS10">
        <f t="shared" si="62"/>
        <v>9.4584007742379477</v>
      </c>
      <c r="CT10">
        <f t="shared" si="47"/>
        <v>9.7890271838667999</v>
      </c>
      <c r="CU10">
        <f t="shared" si="48"/>
        <v>21.460430964643269</v>
      </c>
      <c r="CV10">
        <f t="shared" si="49"/>
        <v>19.635280390654614</v>
      </c>
      <c r="CW10">
        <f t="shared" si="50"/>
        <v>60.343139313402631</v>
      </c>
      <c r="CX10">
        <f t="shared" si="63"/>
        <v>2.0561183410793486E-2</v>
      </c>
      <c r="CZ10" s="1">
        <v>0</v>
      </c>
      <c r="DA10" s="1">
        <v>0</v>
      </c>
      <c r="DB10" s="1">
        <v>7355</v>
      </c>
      <c r="DC10" s="1">
        <v>9987</v>
      </c>
      <c r="DE10" s="1">
        <v>8.3337939999999993</v>
      </c>
      <c r="DF10" s="1">
        <v>8.4025010000000009</v>
      </c>
      <c r="DH10">
        <f t="shared" si="13"/>
        <v>486.09690000901981</v>
      </c>
      <c r="DI10">
        <f t="shared" si="14"/>
        <v>660.04755137866493</v>
      </c>
      <c r="DK10">
        <f t="shared" si="15"/>
        <v>211.37703276252915</v>
      </c>
      <c r="DL10">
        <f t="shared" si="16"/>
        <v>289.38497705537185</v>
      </c>
      <c r="DM10">
        <f t="shared" si="51"/>
        <v>0.10693537109616659</v>
      </c>
      <c r="DN10">
        <f t="shared" si="17"/>
        <v>2.723803066861318</v>
      </c>
      <c r="DO10">
        <f t="shared" si="18"/>
        <v>18.73662789778195</v>
      </c>
      <c r="DP10">
        <f t="shared" si="19"/>
        <v>3.7290129287250715</v>
      </c>
      <c r="DQ10">
        <f t="shared" si="20"/>
        <v>15.906267461929543</v>
      </c>
      <c r="DR10">
        <f t="shared" si="52"/>
        <v>6.4528159955863895</v>
      </c>
      <c r="DS10">
        <f t="shared" si="22"/>
        <v>53.89032331781624</v>
      </c>
      <c r="DT10">
        <f t="shared" si="64"/>
        <v>0.10693537109616659</v>
      </c>
      <c r="DV10" s="1">
        <v>2507</v>
      </c>
      <c r="DW10" s="1">
        <v>739.07780000000002</v>
      </c>
      <c r="DX10" s="1">
        <v>6925</v>
      </c>
      <c r="DY10" s="1">
        <v>639.64610000000005</v>
      </c>
      <c r="EA10" s="1">
        <v>11412</v>
      </c>
      <c r="EB10" s="1">
        <v>14744</v>
      </c>
      <c r="ED10">
        <f t="shared" si="53"/>
        <v>1.4694875528579214</v>
      </c>
      <c r="EE10">
        <f t="shared" si="54"/>
        <v>3.5130226869610635</v>
      </c>
      <c r="EG10" s="1">
        <v>351966</v>
      </c>
      <c r="EH10" s="1">
        <v>262410</v>
      </c>
      <c r="EI10" s="1">
        <v>153322</v>
      </c>
      <c r="EJ10" s="1">
        <v>64903</v>
      </c>
      <c r="EL10">
        <f t="shared" si="65"/>
        <v>23.261669817617221</v>
      </c>
      <c r="EM10">
        <f t="shared" si="66"/>
        <v>17.342853505284417</v>
      </c>
      <c r="EN10">
        <f t="shared" si="67"/>
        <v>10.133154167665932</v>
      </c>
      <c r="EO10">
        <f t="shared" si="68"/>
        <v>4.2894829505486625</v>
      </c>
      <c r="EQ10" s="1">
        <v>31582</v>
      </c>
      <c r="ER10" s="1">
        <v>29316</v>
      </c>
      <c r="ES10" s="1">
        <v>127</v>
      </c>
      <c r="ET10" s="1">
        <v>484.54539999999997</v>
      </c>
      <c r="EU10" s="1">
        <v>69</v>
      </c>
      <c r="EV10" s="1">
        <v>585.84960000000001</v>
      </c>
      <c r="EX10" s="1">
        <v>0.2446624</v>
      </c>
      <c r="EY10" s="1">
        <v>0.165299</v>
      </c>
      <c r="EZ10" s="1">
        <v>0.49131429999999998</v>
      </c>
      <c r="FA10" s="1">
        <v>0.37218430000000002</v>
      </c>
      <c r="FB10" s="1">
        <v>2.9427600000000002E-2</v>
      </c>
      <c r="FC10" s="1">
        <v>6.2934999999999996E-3</v>
      </c>
      <c r="FF10">
        <v>7330</v>
      </c>
      <c r="FG10">
        <v>10020</v>
      </c>
      <c r="FI10">
        <f t="shared" si="55"/>
        <v>1.7326057298772169E-2</v>
      </c>
      <c r="FJ10">
        <f t="shared" si="56"/>
        <v>6.8862275449101795E-3</v>
      </c>
    </row>
    <row r="11" spans="1:166" x14ac:dyDescent="0.25">
      <c r="A11">
        <v>2027</v>
      </c>
      <c r="B11" s="1">
        <v>12124</v>
      </c>
      <c r="C11" s="1">
        <v>15069</v>
      </c>
      <c r="D11" s="1">
        <v>31984</v>
      </c>
      <c r="E11" s="1">
        <v>31014</v>
      </c>
      <c r="F11" s="1">
        <v>4016</v>
      </c>
      <c r="G11" s="1">
        <v>4621</v>
      </c>
      <c r="H11" s="1">
        <v>29112</v>
      </c>
      <c r="I11" s="1">
        <v>29862</v>
      </c>
      <c r="J11" s="1">
        <v>27594</v>
      </c>
      <c r="K11" s="1">
        <v>28615</v>
      </c>
      <c r="L11" s="1">
        <v>1049494</v>
      </c>
      <c r="P11">
        <v>2027</v>
      </c>
      <c r="Q11">
        <f t="shared" si="0"/>
        <v>801.28331960698256</v>
      </c>
      <c r="R11">
        <f t="shared" si="1"/>
        <v>995.92035162962884</v>
      </c>
      <c r="S11">
        <f t="shared" si="2"/>
        <v>2113.8440856408552</v>
      </c>
      <c r="T11">
        <f t="shared" si="3"/>
        <v>2049.7361328184556</v>
      </c>
      <c r="U11">
        <f t="shared" si="24"/>
        <v>5960.783889695922</v>
      </c>
      <c r="W11">
        <f t="shared" si="4"/>
        <v>1823.7060311147372</v>
      </c>
      <c r="X11">
        <f t="shared" si="5"/>
        <v>1891.1846082607888</v>
      </c>
      <c r="Z11">
        <f t="shared" si="25"/>
        <v>290.13805452611791</v>
      </c>
      <c r="AA11">
        <f t="shared" si="26"/>
        <v>158.55152455766688</v>
      </c>
      <c r="AB11">
        <f t="shared" si="27"/>
        <v>0.13725612806403203</v>
      </c>
      <c r="AC11">
        <f t="shared" si="28"/>
        <v>7.7352163539046975E-2</v>
      </c>
      <c r="AE11" s="1">
        <v>51577</v>
      </c>
      <c r="AF11" s="1">
        <v>3670</v>
      </c>
      <c r="AG11" s="1">
        <v>5344</v>
      </c>
      <c r="AH11" s="1">
        <v>2407</v>
      </c>
      <c r="AI11" s="1">
        <v>47773</v>
      </c>
      <c r="AJ11" s="1">
        <v>3636</v>
      </c>
      <c r="AK11" s="1">
        <v>5397</v>
      </c>
      <c r="AL11" s="1">
        <v>2168</v>
      </c>
      <c r="AM11" s="1">
        <v>45659</v>
      </c>
      <c r="AN11" s="1">
        <v>3435</v>
      </c>
      <c r="AO11" s="1">
        <v>4993</v>
      </c>
      <c r="AP11" s="1">
        <v>2122</v>
      </c>
      <c r="AR11" s="1">
        <v>15.964600000000001</v>
      </c>
      <c r="AS11" s="1">
        <v>16.471509999999999</v>
      </c>
      <c r="AT11" s="1">
        <v>16.852080000000001</v>
      </c>
      <c r="AU11" s="1">
        <v>18.68103</v>
      </c>
      <c r="AW11">
        <f t="shared" si="57"/>
        <v>5918</v>
      </c>
      <c r="AX11">
        <f t="shared" si="29"/>
        <v>235</v>
      </c>
      <c r="AY11">
        <f t="shared" si="30"/>
        <v>351</v>
      </c>
      <c r="AZ11">
        <f t="shared" si="31"/>
        <v>285</v>
      </c>
      <c r="BB11">
        <f t="shared" si="58"/>
        <v>0.11474106675456114</v>
      </c>
      <c r="BC11">
        <f t="shared" si="59"/>
        <v>6.4032697547683926E-2</v>
      </c>
      <c r="BD11">
        <f t="shared" si="60"/>
        <v>6.5681137724550892E-2</v>
      </c>
      <c r="BE11">
        <f t="shared" si="61"/>
        <v>0.11840465309513917</v>
      </c>
      <c r="BF11">
        <f t="shared" si="32"/>
        <v>0.10776532588336138</v>
      </c>
      <c r="BH11">
        <f t="shared" si="33"/>
        <v>2630.1039594471727</v>
      </c>
      <c r="BI11">
        <f t="shared" si="34"/>
        <v>206.53309242770626</v>
      </c>
      <c r="BJ11">
        <f t="shared" si="35"/>
        <v>313.64494265760152</v>
      </c>
      <c r="BK11">
        <f t="shared" si="36"/>
        <v>139.66656584011</v>
      </c>
      <c r="BL11">
        <f t="shared" si="37"/>
        <v>3289.9485603725902</v>
      </c>
      <c r="BN11">
        <f t="shared" si="38"/>
        <v>265.42014281933695</v>
      </c>
      <c r="BO11">
        <f t="shared" si="8"/>
        <v>305.40499999207077</v>
      </c>
      <c r="BP11">
        <f t="shared" si="9"/>
        <v>1924.031672748142</v>
      </c>
      <c r="BQ11">
        <f t="shared" si="10"/>
        <v>1973.5996775077292</v>
      </c>
      <c r="BR11">
        <f t="shared" si="39"/>
        <v>4468.4564930672786</v>
      </c>
      <c r="BT11" s="1">
        <v>57.877079999999999</v>
      </c>
      <c r="BU11" s="1">
        <v>51.193539999999999</v>
      </c>
      <c r="BV11" s="1">
        <v>16.87998</v>
      </c>
      <c r="BW11" s="1">
        <v>15.491540000000001</v>
      </c>
      <c r="BY11">
        <f t="shared" si="40"/>
        <v>801.55379602165021</v>
      </c>
      <c r="BZ11">
        <f t="shared" si="41"/>
        <v>815.79960231045152</v>
      </c>
      <c r="CA11">
        <f t="shared" si="42"/>
        <v>1694.6356143919261</v>
      </c>
      <c r="CB11">
        <f t="shared" si="43"/>
        <v>1595.312774520404</v>
      </c>
      <c r="CC11">
        <f t="shared" si="44"/>
        <v>4907.3017872444316</v>
      </c>
      <c r="CD11" s="4">
        <f t="shared" si="45"/>
        <v>-1.714602599349746E-4</v>
      </c>
      <c r="CF11">
        <f t="shared" si="11"/>
        <v>255.54583495398998</v>
      </c>
      <c r="CG11">
        <f t="shared" si="12"/>
        <v>128.16138725050075</v>
      </c>
      <c r="CI11">
        <v>1.7833454878846737</v>
      </c>
      <c r="CJ11">
        <v>2.3262821656596655</v>
      </c>
      <c r="CK11">
        <v>1.9720600754096651</v>
      </c>
      <c r="CL11">
        <f t="shared" ref="CL11:CL54" si="71">CL10*(1+CJ10/100)/(1+CK10/100)</f>
        <v>12.941356116871521</v>
      </c>
      <c r="CM11">
        <f t="shared" si="69"/>
        <v>13.98624273354071</v>
      </c>
      <c r="CN11">
        <f t="shared" si="70"/>
        <v>2993062.1824304312</v>
      </c>
      <c r="CS11">
        <f t="shared" si="62"/>
        <v>10.37319312114637</v>
      </c>
      <c r="CT11">
        <f t="shared" si="47"/>
        <v>10.557553173501717</v>
      </c>
      <c r="CU11">
        <f t="shared" si="48"/>
        <v>21.93088297417928</v>
      </c>
      <c r="CV11">
        <f t="shared" si="49"/>
        <v>20.64551073286291</v>
      </c>
      <c r="CW11">
        <f t="shared" si="50"/>
        <v>63.507140001690281</v>
      </c>
      <c r="CX11">
        <f t="shared" si="63"/>
        <v>2.121811580610768E-2</v>
      </c>
      <c r="CZ11" s="1">
        <v>0</v>
      </c>
      <c r="DA11" s="1">
        <v>0</v>
      </c>
      <c r="DB11" s="1">
        <v>7531</v>
      </c>
      <c r="DC11" s="1">
        <v>10365</v>
      </c>
      <c r="DE11" s="1">
        <v>8.2577639999999999</v>
      </c>
      <c r="DF11" s="1">
        <v>8.1022689999999997</v>
      </c>
      <c r="DH11">
        <f t="shared" si="13"/>
        <v>497.72885845926965</v>
      </c>
      <c r="DI11">
        <f t="shared" si="14"/>
        <v>685.02982577749708</v>
      </c>
      <c r="DK11">
        <f t="shared" si="15"/>
        <v>214.46057868579936</v>
      </c>
      <c r="DL11">
        <f t="shared" si="16"/>
        <v>289.60651218825711</v>
      </c>
      <c r="DM11">
        <f t="shared" si="51"/>
        <v>0.10271776889374931</v>
      </c>
      <c r="DN11">
        <f t="shared" si="17"/>
        <v>2.7754107218032762</v>
      </c>
      <c r="DO11">
        <f t="shared" si="18"/>
        <v>19.155472252376004</v>
      </c>
      <c r="DP11">
        <f t="shared" si="19"/>
        <v>3.747901007993327</v>
      </c>
      <c r="DQ11">
        <f t="shared" si="20"/>
        <v>16.897609724869582</v>
      </c>
      <c r="DR11">
        <f t="shared" si="52"/>
        <v>6.5233117297966032</v>
      </c>
      <c r="DS11">
        <f t="shared" si="22"/>
        <v>56.983828271893678</v>
      </c>
      <c r="DT11">
        <f t="shared" si="64"/>
        <v>0.10271776889374928</v>
      </c>
      <c r="DV11" s="1">
        <v>2629</v>
      </c>
      <c r="DW11" s="1">
        <v>741.71220000000005</v>
      </c>
      <c r="DX11" s="1">
        <v>6872</v>
      </c>
      <c r="DY11" s="1">
        <v>595.05229999999995</v>
      </c>
      <c r="EA11" s="1">
        <v>12118</v>
      </c>
      <c r="EB11" s="1">
        <v>15069</v>
      </c>
      <c r="ED11">
        <f t="shared" si="53"/>
        <v>1.546491114520478</v>
      </c>
      <c r="EE11">
        <f t="shared" si="54"/>
        <v>3.2430952895949199</v>
      </c>
      <c r="EG11" s="1">
        <v>352790</v>
      </c>
      <c r="EH11" s="1">
        <v>262158</v>
      </c>
      <c r="EI11" s="1">
        <v>154022</v>
      </c>
      <c r="EJ11" s="1">
        <v>68635</v>
      </c>
      <c r="EL11">
        <f t="shared" si="65"/>
        <v>23.316128532179754</v>
      </c>
      <c r="EM11">
        <f t="shared" si="66"/>
        <v>17.326198655685193</v>
      </c>
      <c r="EN11">
        <f t="shared" si="67"/>
        <v>10.179417638774881</v>
      </c>
      <c r="EO11">
        <f t="shared" si="68"/>
        <v>4.5361333422323691</v>
      </c>
      <c r="EQ11" s="1">
        <v>31984</v>
      </c>
      <c r="ER11" s="1">
        <v>31014</v>
      </c>
      <c r="ES11" s="1">
        <v>148</v>
      </c>
      <c r="ET11" s="1">
        <v>567.98620000000005</v>
      </c>
      <c r="EU11" s="1">
        <v>64</v>
      </c>
      <c r="EV11" s="1">
        <v>586.37850000000003</v>
      </c>
      <c r="EX11" s="1">
        <v>0.2498871</v>
      </c>
      <c r="EY11" s="1">
        <v>0.1743748</v>
      </c>
      <c r="EZ11" s="1">
        <v>0.51416819999999996</v>
      </c>
      <c r="FA11" s="1">
        <v>0.37104500000000001</v>
      </c>
      <c r="FB11" s="1">
        <v>4.5506199999999997E-2</v>
      </c>
      <c r="FC11" s="1">
        <v>6.0124000000000002E-3</v>
      </c>
      <c r="FF11">
        <v>7500</v>
      </c>
      <c r="FG11">
        <v>10407</v>
      </c>
      <c r="FI11">
        <f t="shared" si="55"/>
        <v>1.9733333333333332E-2</v>
      </c>
      <c r="FJ11">
        <f t="shared" si="56"/>
        <v>6.1497069280292112E-3</v>
      </c>
    </row>
    <row r="12" spans="1:166" x14ac:dyDescent="0.25">
      <c r="A12">
        <v>2028</v>
      </c>
      <c r="B12" s="1">
        <v>13021</v>
      </c>
      <c r="C12" s="1">
        <v>15317</v>
      </c>
      <c r="D12" s="1">
        <v>32459</v>
      </c>
      <c r="E12" s="1">
        <v>32561</v>
      </c>
      <c r="F12" s="1">
        <v>4293</v>
      </c>
      <c r="G12" s="1">
        <v>4624</v>
      </c>
      <c r="H12" s="1">
        <v>29689</v>
      </c>
      <c r="I12" s="1">
        <v>31330</v>
      </c>
      <c r="J12" s="1">
        <v>28098</v>
      </c>
      <c r="K12" s="1">
        <v>30079</v>
      </c>
      <c r="L12" s="1">
        <v>1053966</v>
      </c>
      <c r="P12">
        <v>2028</v>
      </c>
      <c r="Q12">
        <f t="shared" si="0"/>
        <v>860.56665329944894</v>
      </c>
      <c r="R12">
        <f t="shared" si="1"/>
        <v>1012.310838536799</v>
      </c>
      <c r="S12">
        <f t="shared" si="2"/>
        <v>2145.2371553219273</v>
      </c>
      <c r="T12">
        <f t="shared" si="3"/>
        <v>2151.9784039692308</v>
      </c>
      <c r="U12">
        <f t="shared" si="24"/>
        <v>6170.0930511274055</v>
      </c>
      <c r="W12">
        <f t="shared" si="4"/>
        <v>1857.01573031318</v>
      </c>
      <c r="X12">
        <f t="shared" si="5"/>
        <v>1987.9413535515032</v>
      </c>
      <c r="Z12">
        <f t="shared" si="25"/>
        <v>288.22142500874725</v>
      </c>
      <c r="AA12">
        <f t="shared" si="26"/>
        <v>164.03705041772764</v>
      </c>
      <c r="AB12">
        <f t="shared" si="27"/>
        <v>0.13435410825965066</v>
      </c>
      <c r="AC12">
        <f t="shared" si="28"/>
        <v>7.6226160130217116E-2</v>
      </c>
      <c r="AE12" s="1">
        <v>53234</v>
      </c>
      <c r="AF12" s="1">
        <v>3762</v>
      </c>
      <c r="AG12" s="1">
        <v>5524</v>
      </c>
      <c r="AH12" s="1">
        <v>2500</v>
      </c>
      <c r="AI12" s="1">
        <v>49411</v>
      </c>
      <c r="AJ12" s="1">
        <v>3737</v>
      </c>
      <c r="AK12" s="1">
        <v>5590</v>
      </c>
      <c r="AL12" s="1">
        <v>2281</v>
      </c>
      <c r="AM12" s="1">
        <v>47260</v>
      </c>
      <c r="AN12" s="1">
        <v>3519</v>
      </c>
      <c r="AO12" s="1">
        <v>5175</v>
      </c>
      <c r="AP12" s="1">
        <v>2223</v>
      </c>
      <c r="AR12" s="1">
        <v>16.287960000000002</v>
      </c>
      <c r="AS12" s="1">
        <v>16.140879999999999</v>
      </c>
      <c r="AT12" s="1">
        <v>16.73621</v>
      </c>
      <c r="AU12" s="1">
        <v>17.557079999999999</v>
      </c>
      <c r="AW12">
        <f t="shared" si="57"/>
        <v>5974</v>
      </c>
      <c r="AX12">
        <f t="shared" si="29"/>
        <v>243</v>
      </c>
      <c r="AY12">
        <f t="shared" si="30"/>
        <v>349</v>
      </c>
      <c r="AZ12">
        <f t="shared" si="31"/>
        <v>277</v>
      </c>
      <c r="BB12">
        <f t="shared" si="58"/>
        <v>0.11222151256715633</v>
      </c>
      <c r="BC12">
        <f t="shared" si="59"/>
        <v>6.4593301435406703E-2</v>
      </c>
      <c r="BD12">
        <f t="shared" si="60"/>
        <v>6.3178855901520642E-2</v>
      </c>
      <c r="BE12">
        <f t="shared" si="61"/>
        <v>0.1108</v>
      </c>
      <c r="BF12">
        <f t="shared" si="32"/>
        <v>0.10524454014149492</v>
      </c>
      <c r="BH12">
        <f t="shared" si="33"/>
        <v>2775.3815475490655</v>
      </c>
      <c r="BI12">
        <f t="shared" si="34"/>
        <v>208.00925836568558</v>
      </c>
      <c r="BJ12">
        <f t="shared" si="35"/>
        <v>322.62742616013384</v>
      </c>
      <c r="BK12">
        <f t="shared" si="36"/>
        <v>138.10516856541778</v>
      </c>
      <c r="BL12">
        <f t="shared" si="37"/>
        <v>3444.1234006403029</v>
      </c>
      <c r="BN12">
        <f t="shared" si="38"/>
        <v>283.72725924387788</v>
      </c>
      <c r="BO12">
        <f t="shared" si="8"/>
        <v>305.60327201110908</v>
      </c>
      <c r="BP12">
        <f t="shared" si="9"/>
        <v>1962.1659910765179</v>
      </c>
      <c r="BQ12">
        <f t="shared" si="10"/>
        <v>2070.6207854904951</v>
      </c>
      <c r="BR12">
        <f t="shared" si="39"/>
        <v>4622.1173078219999</v>
      </c>
      <c r="BT12" s="1">
        <v>57.714300000000001</v>
      </c>
      <c r="BU12" s="1">
        <v>50.32114</v>
      </c>
      <c r="BV12" s="1">
        <v>16.902470000000001</v>
      </c>
      <c r="BW12" s="1">
        <v>15.860469999999999</v>
      </c>
      <c r="BY12">
        <f t="shared" si="40"/>
        <v>854.43037682497982</v>
      </c>
      <c r="BZ12">
        <f t="shared" si="41"/>
        <v>802.4179877362792</v>
      </c>
      <c r="CA12">
        <f t="shared" si="42"/>
        <v>1730.5258956649361</v>
      </c>
      <c r="CB12">
        <f t="shared" si="43"/>
        <v>1713.5974478334415</v>
      </c>
      <c r="CC12">
        <f t="shared" si="44"/>
        <v>5100.9717080596365</v>
      </c>
      <c r="CD12" s="4">
        <f t="shared" si="45"/>
        <v>-5.7141925026371609E-5</v>
      </c>
      <c r="CF12">
        <f t="shared" si="11"/>
        <v>254.19594566993803</v>
      </c>
      <c r="CG12">
        <f t="shared" si="12"/>
        <v>135.75323541406317</v>
      </c>
      <c r="CI12">
        <v>1.685878802604762</v>
      </c>
      <c r="CJ12">
        <v>2.5892854493351436</v>
      </c>
      <c r="CK12">
        <v>2.0000331698054374</v>
      </c>
      <c r="CL12">
        <f t="shared" si="71"/>
        <v>12.986310727095125</v>
      </c>
      <c r="CM12">
        <f t="shared" si="69"/>
        <v>14.034826984286992</v>
      </c>
      <c r="CN12">
        <f t="shared" si="70"/>
        <v>3046438.8218103871</v>
      </c>
      <c r="CS12">
        <f t="shared" si="62"/>
        <v>11.095898368118165</v>
      </c>
      <c r="CT12">
        <f t="shared" si="47"/>
        <v>10.420449321753727</v>
      </c>
      <c r="CU12">
        <f t="shared" si="48"/>
        <v>22.473147002389457</v>
      </c>
      <c r="CV12">
        <f t="shared" si="49"/>
        <v>22.253308918722251</v>
      </c>
      <c r="CW12">
        <f t="shared" si="50"/>
        <v>66.2428036109836</v>
      </c>
      <c r="CX12">
        <f t="shared" si="63"/>
        <v>2.1744340682875726E-2</v>
      </c>
      <c r="CZ12" s="1">
        <v>0</v>
      </c>
      <c r="DA12" s="1">
        <v>0</v>
      </c>
      <c r="DB12" s="1">
        <v>7680</v>
      </c>
      <c r="DC12" s="1">
        <v>10707</v>
      </c>
      <c r="DE12" s="1">
        <v>7.9784810000000004</v>
      </c>
      <c r="DF12" s="1">
        <v>8.2723359999999992</v>
      </c>
      <c r="DH12">
        <f t="shared" si="13"/>
        <v>507.57636873817432</v>
      </c>
      <c r="DI12">
        <f t="shared" si="14"/>
        <v>707.63283594786878</v>
      </c>
      <c r="DK12">
        <f t="shared" si="15"/>
        <v>211.30695617474083</v>
      </c>
      <c r="DL12">
        <f t="shared" si="16"/>
        <v>305.44169959394003</v>
      </c>
      <c r="DM12">
        <f t="shared" si="51"/>
        <v>0.10130396429217747</v>
      </c>
      <c r="DN12">
        <f t="shared" si="17"/>
        <v>2.7440977916818556</v>
      </c>
      <c r="DO12">
        <f t="shared" si="18"/>
        <v>19.729049210707601</v>
      </c>
      <c r="DP12">
        <f t="shared" si="19"/>
        <v>3.9665608199389504</v>
      </c>
      <c r="DQ12">
        <f t="shared" si="20"/>
        <v>18.286748098783299</v>
      </c>
      <c r="DR12">
        <f t="shared" si="52"/>
        <v>6.710658611620806</v>
      </c>
      <c r="DS12">
        <f t="shared" si="22"/>
        <v>59.532144999362792</v>
      </c>
      <c r="DT12">
        <f t="shared" si="64"/>
        <v>0.10130396429217745</v>
      </c>
      <c r="DV12" s="1">
        <v>2784</v>
      </c>
      <c r="DW12" s="1">
        <v>747.66989999999998</v>
      </c>
      <c r="DX12" s="1">
        <v>6879</v>
      </c>
      <c r="DY12" s="1">
        <v>587.30939999999998</v>
      </c>
      <c r="EA12" s="1">
        <v>13006</v>
      </c>
      <c r="EB12" s="1">
        <v>15317</v>
      </c>
      <c r="ED12">
        <f t="shared" si="53"/>
        <v>1.6508231419272275</v>
      </c>
      <c r="EE12">
        <f t="shared" si="54"/>
        <v>3.2041562171291531</v>
      </c>
      <c r="EG12" s="1">
        <v>353982</v>
      </c>
      <c r="EH12" s="1">
        <v>261706</v>
      </c>
      <c r="EI12" s="1">
        <v>155776</v>
      </c>
      <c r="EJ12" s="1">
        <v>71404</v>
      </c>
      <c r="EL12">
        <f t="shared" si="65"/>
        <v>23.394908614410994</v>
      </c>
      <c r="EM12">
        <f t="shared" si="66"/>
        <v>17.296325671483416</v>
      </c>
      <c r="EN12">
        <f t="shared" si="67"/>
        <v>10.295340679239303</v>
      </c>
      <c r="EO12">
        <f t="shared" si="68"/>
        <v>4.7191384158047649</v>
      </c>
      <c r="EQ12" s="1">
        <v>32459</v>
      </c>
      <c r="ER12" s="1">
        <v>32561</v>
      </c>
      <c r="ES12" s="1">
        <v>141</v>
      </c>
      <c r="ET12" s="1">
        <v>503.63400000000001</v>
      </c>
      <c r="EU12" s="1">
        <v>52</v>
      </c>
      <c r="EV12" s="1">
        <v>504.8451</v>
      </c>
      <c r="EX12" s="1">
        <v>0.25225389999999998</v>
      </c>
      <c r="EY12" s="1">
        <v>0.17576639999999999</v>
      </c>
      <c r="EZ12" s="1">
        <v>0.51481849999999996</v>
      </c>
      <c r="FA12" s="1">
        <v>0.3710871</v>
      </c>
      <c r="FB12" s="1">
        <v>4.7108499999999998E-2</v>
      </c>
      <c r="FC12" s="1">
        <v>5.7006000000000001E-3</v>
      </c>
      <c r="FF12">
        <v>7684</v>
      </c>
      <c r="FG12">
        <v>10776</v>
      </c>
      <c r="FI12">
        <f t="shared" si="55"/>
        <v>1.8349817803227485E-2</v>
      </c>
      <c r="FJ12">
        <f t="shared" si="56"/>
        <v>4.8255382331106158E-3</v>
      </c>
    </row>
    <row r="13" spans="1:166" x14ac:dyDescent="0.25">
      <c r="A13">
        <v>2029</v>
      </c>
      <c r="B13" s="1">
        <v>13327</v>
      </c>
      <c r="C13" s="1">
        <v>15098</v>
      </c>
      <c r="D13" s="1">
        <v>32840</v>
      </c>
      <c r="E13" s="1">
        <v>33441</v>
      </c>
      <c r="F13" s="1">
        <v>4403</v>
      </c>
      <c r="G13" s="1">
        <v>4564</v>
      </c>
      <c r="H13" s="1">
        <v>29994</v>
      </c>
      <c r="I13" s="1">
        <v>32185</v>
      </c>
      <c r="J13" s="1">
        <v>28378</v>
      </c>
      <c r="K13" s="1">
        <v>30898</v>
      </c>
      <c r="L13" s="1">
        <v>1057426</v>
      </c>
      <c r="P13">
        <v>2029</v>
      </c>
      <c r="Q13">
        <f t="shared" si="0"/>
        <v>880.79039924136055</v>
      </c>
      <c r="R13">
        <f t="shared" si="1"/>
        <v>997.83698114699939</v>
      </c>
      <c r="S13">
        <f t="shared" si="2"/>
        <v>2170.4177017397974</v>
      </c>
      <c r="T13">
        <f t="shared" si="3"/>
        <v>2210.13819622048</v>
      </c>
      <c r="U13">
        <f t="shared" si="24"/>
        <v>6259.183278348637</v>
      </c>
      <c r="W13">
        <f t="shared" si="4"/>
        <v>1875.5211187567593</v>
      </c>
      <c r="X13">
        <f t="shared" si="5"/>
        <v>2042.0696147489728</v>
      </c>
      <c r="Z13">
        <f t="shared" si="25"/>
        <v>294.89658298303812</v>
      </c>
      <c r="AA13">
        <f t="shared" si="26"/>
        <v>168.06858147150729</v>
      </c>
      <c r="AB13">
        <f t="shared" si="27"/>
        <v>0.13587088915956144</v>
      </c>
      <c r="AC13">
        <f t="shared" si="28"/>
        <v>7.6044376663377211E-2</v>
      </c>
      <c r="AE13" s="1">
        <v>54408</v>
      </c>
      <c r="AF13" s="1">
        <v>3843</v>
      </c>
      <c r="AG13" s="1">
        <v>5494</v>
      </c>
      <c r="AH13" s="1">
        <v>2536</v>
      </c>
      <c r="AI13" s="1">
        <v>50464</v>
      </c>
      <c r="AJ13" s="1">
        <v>3825</v>
      </c>
      <c r="AK13" s="1">
        <v>5568</v>
      </c>
      <c r="AL13" s="1">
        <v>2322</v>
      </c>
      <c r="AM13" s="1">
        <v>48269</v>
      </c>
      <c r="AN13" s="1">
        <v>3603</v>
      </c>
      <c r="AO13" s="1">
        <v>5137</v>
      </c>
      <c r="AP13" s="1">
        <v>2267</v>
      </c>
      <c r="AR13" s="1">
        <v>16.042809999999999</v>
      </c>
      <c r="AS13" s="1">
        <v>16.170929999999998</v>
      </c>
      <c r="AT13" s="1">
        <v>16.873850000000001</v>
      </c>
      <c r="AU13" s="1">
        <v>17.721139999999998</v>
      </c>
      <c r="AW13">
        <f t="shared" si="57"/>
        <v>6139</v>
      </c>
      <c r="AX13">
        <f t="shared" si="29"/>
        <v>240</v>
      </c>
      <c r="AY13">
        <f t="shared" si="30"/>
        <v>357</v>
      </c>
      <c r="AZ13">
        <f t="shared" si="31"/>
        <v>269</v>
      </c>
      <c r="BB13">
        <f t="shared" si="58"/>
        <v>0.11283267166593149</v>
      </c>
      <c r="BC13">
        <f t="shared" si="59"/>
        <v>6.2451209992193599E-2</v>
      </c>
      <c r="BD13">
        <f t="shared" si="60"/>
        <v>6.4979978157990531E-2</v>
      </c>
      <c r="BE13">
        <f t="shared" si="61"/>
        <v>0.10607255520504733</v>
      </c>
      <c r="BF13">
        <f t="shared" si="32"/>
        <v>0.10568639579970127</v>
      </c>
      <c r="BH13">
        <f t="shared" si="33"/>
        <v>2791.8653627504123</v>
      </c>
      <c r="BI13">
        <f t="shared" si="34"/>
        <v>213.30389978930472</v>
      </c>
      <c r="BJ13">
        <f t="shared" si="35"/>
        <v>324.00056662109421</v>
      </c>
      <c r="BK13">
        <f t="shared" si="36"/>
        <v>141.90125321014611</v>
      </c>
      <c r="BL13">
        <f t="shared" si="37"/>
        <v>3471.0710823709569</v>
      </c>
      <c r="BN13">
        <f t="shared" si="38"/>
        <v>290.99723327528403</v>
      </c>
      <c r="BO13">
        <f t="shared" si="8"/>
        <v>301.63783163034213</v>
      </c>
      <c r="BP13">
        <f t="shared" si="9"/>
        <v>1982.3236463454168</v>
      </c>
      <c r="BQ13">
        <f t="shared" si="10"/>
        <v>2127.1283109164247</v>
      </c>
      <c r="BR13">
        <f t="shared" si="39"/>
        <v>4702.0870221674677</v>
      </c>
      <c r="BT13" s="1">
        <v>57.471960000000003</v>
      </c>
      <c r="BU13" s="1">
        <v>50.526000000000003</v>
      </c>
      <c r="BV13" s="1">
        <v>16.636659999999999</v>
      </c>
      <c r="BW13" s="1">
        <v>15.76948</v>
      </c>
      <c r="BY13">
        <f t="shared" si="40"/>
        <v>872.64389120272449</v>
      </c>
      <c r="BZ13">
        <f t="shared" si="41"/>
        <v>795.2302875455274</v>
      </c>
      <c r="CA13">
        <f t="shared" si="42"/>
        <v>1720.8098655449737</v>
      </c>
      <c r="CB13">
        <f t="shared" si="43"/>
        <v>1750.2627302765975</v>
      </c>
      <c r="CC13">
        <f t="shared" si="44"/>
        <v>5138.946774569823</v>
      </c>
      <c r="CD13" s="4">
        <f t="shared" si="45"/>
        <v>1.5134506143112958E-3</v>
      </c>
      <c r="CF13">
        <f t="shared" si="11"/>
        <v>255.99298593257549</v>
      </c>
      <c r="CG13">
        <f t="shared" si="12"/>
        <v>138.291692499406</v>
      </c>
      <c r="CI13">
        <v>1.8772925602063282</v>
      </c>
      <c r="CJ13">
        <v>3.5304902663907001</v>
      </c>
      <c r="CK13">
        <v>2</v>
      </c>
      <c r="CL13">
        <f t="shared" si="71"/>
        <v>13.06133240072422</v>
      </c>
      <c r="CM13">
        <f t="shared" si="69"/>
        <v>14.1159059166784</v>
      </c>
      <c r="CN13">
        <f t="shared" si="70"/>
        <v>3097798.0881416104</v>
      </c>
      <c r="CS13">
        <f t="shared" si="62"/>
        <v>11.397891930460206</v>
      </c>
      <c r="CT13">
        <f t="shared" si="47"/>
        <v>10.386767120755636</v>
      </c>
      <c r="CU13">
        <f t="shared" si="48"/>
        <v>22.476069652328452</v>
      </c>
      <c r="CV13">
        <f t="shared" si="49"/>
        <v>22.86076330874176</v>
      </c>
      <c r="CW13">
        <f t="shared" si="50"/>
        <v>67.121492012286041</v>
      </c>
      <c r="CX13">
        <f t="shared" si="63"/>
        <v>2.1667484484940294E-2</v>
      </c>
      <c r="CZ13" s="1">
        <v>0</v>
      </c>
      <c r="DA13" s="1">
        <v>0</v>
      </c>
      <c r="DB13" s="1">
        <v>7738</v>
      </c>
      <c r="DC13" s="1">
        <v>11033</v>
      </c>
      <c r="DE13" s="1">
        <v>7.9321549999999998</v>
      </c>
      <c r="DF13" s="1">
        <v>8.2688670000000002</v>
      </c>
      <c r="DH13">
        <f t="shared" si="13"/>
        <v>511.40962777291577</v>
      </c>
      <c r="DI13">
        <f t="shared" si="14"/>
        <v>729.17839535003611</v>
      </c>
      <c r="DK13">
        <f t="shared" si="15"/>
        <v>211.66657203489692</v>
      </c>
      <c r="DL13">
        <f t="shared" si="16"/>
        <v>314.6096095709932</v>
      </c>
      <c r="DM13">
        <f t="shared" si="51"/>
        <v>0.10240934664086772</v>
      </c>
      <c r="DN13">
        <f t="shared" si="17"/>
        <v>2.7646474554696261</v>
      </c>
      <c r="DO13">
        <f t="shared" si="18"/>
        <v>19.711422196858827</v>
      </c>
      <c r="DP13">
        <f t="shared" si="19"/>
        <v>4.1092206870688095</v>
      </c>
      <c r="DQ13">
        <f t="shared" si="20"/>
        <v>18.75154262167295</v>
      </c>
      <c r="DR13">
        <f t="shared" si="52"/>
        <v>6.873868142538436</v>
      </c>
      <c r="DS13">
        <f t="shared" si="22"/>
        <v>60.247623869747606</v>
      </c>
      <c r="DT13">
        <f t="shared" si="64"/>
        <v>0.10240934664086773</v>
      </c>
      <c r="DV13" s="1">
        <v>2743</v>
      </c>
      <c r="DW13" s="1">
        <v>686.83410000000003</v>
      </c>
      <c r="DX13" s="1">
        <v>6749</v>
      </c>
      <c r="DY13" s="1">
        <v>582.71870000000001</v>
      </c>
      <c r="EA13" s="1">
        <v>13317</v>
      </c>
      <c r="EB13" s="1">
        <v>15098</v>
      </c>
      <c r="ED13">
        <f t="shared" si="53"/>
        <v>1.4941667817202242</v>
      </c>
      <c r="EE13">
        <f t="shared" si="54"/>
        <v>3.1190318086181374</v>
      </c>
      <c r="EG13" s="1">
        <v>355239</v>
      </c>
      <c r="EH13" s="1">
        <v>260813</v>
      </c>
      <c r="EI13" s="1">
        <v>158387</v>
      </c>
      <c r="EJ13" s="1">
        <v>73503</v>
      </c>
      <c r="EL13">
        <f t="shared" si="65"/>
        <v>23.477984590388061</v>
      </c>
      <c r="EM13">
        <f t="shared" si="66"/>
        <v>17.237306700483003</v>
      </c>
      <c r="EN13">
        <f t="shared" si="67"/>
        <v>10.467903426475679</v>
      </c>
      <c r="EO13">
        <f t="shared" si="68"/>
        <v>4.8578627384585973</v>
      </c>
      <c r="EQ13" s="1">
        <v>32840</v>
      </c>
      <c r="ER13" s="1">
        <v>33441</v>
      </c>
      <c r="ES13" s="1">
        <v>153</v>
      </c>
      <c r="ET13" s="1">
        <v>517.10230000000001</v>
      </c>
      <c r="EU13" s="1">
        <v>49</v>
      </c>
      <c r="EV13" s="1">
        <v>572.01189999999997</v>
      </c>
      <c r="EX13" s="1">
        <v>0.25238080000000002</v>
      </c>
      <c r="EY13" s="1">
        <v>0.17693429999999999</v>
      </c>
      <c r="EZ13" s="1">
        <v>0.5272983</v>
      </c>
      <c r="FA13" s="1">
        <v>0.36999729999999997</v>
      </c>
      <c r="FB13" s="1">
        <v>5.0043900000000002E-2</v>
      </c>
      <c r="FC13" s="1">
        <v>6.0575000000000004E-3</v>
      </c>
      <c r="FF13">
        <v>7720</v>
      </c>
      <c r="FG13">
        <v>11002</v>
      </c>
      <c r="FI13">
        <f t="shared" si="55"/>
        <v>1.9818652849740933E-2</v>
      </c>
      <c r="FJ13">
        <f t="shared" si="56"/>
        <v>4.4537356844210141E-3</v>
      </c>
    </row>
    <row r="14" spans="1:166" x14ac:dyDescent="0.25">
      <c r="A14">
        <v>2030</v>
      </c>
      <c r="B14" s="1">
        <v>13688</v>
      </c>
      <c r="C14" s="1">
        <v>15018</v>
      </c>
      <c r="D14" s="1">
        <v>33787</v>
      </c>
      <c r="E14" s="1">
        <v>34416</v>
      </c>
      <c r="F14" s="1">
        <v>4490</v>
      </c>
      <c r="G14" s="1">
        <v>4525</v>
      </c>
      <c r="H14" s="1">
        <v>30795</v>
      </c>
      <c r="I14" s="1">
        <v>33210</v>
      </c>
      <c r="J14" s="1">
        <v>29118</v>
      </c>
      <c r="K14" s="1">
        <v>31838</v>
      </c>
      <c r="L14" s="1">
        <v>1062487</v>
      </c>
      <c r="P14">
        <v>2030</v>
      </c>
      <c r="Q14">
        <f t="shared" si="0"/>
        <v>904.64913219897528</v>
      </c>
      <c r="R14">
        <f t="shared" si="1"/>
        <v>992.54972730597683</v>
      </c>
      <c r="S14">
        <f t="shared" si="2"/>
        <v>2233.0055690829031</v>
      </c>
      <c r="T14">
        <f t="shared" si="3"/>
        <v>2274.5766024079435</v>
      </c>
      <c r="U14">
        <f t="shared" si="24"/>
        <v>6404.7810309957986</v>
      </c>
      <c r="W14">
        <f t="shared" si="4"/>
        <v>1924.4282167862189</v>
      </c>
      <c r="X14">
        <f t="shared" si="5"/>
        <v>2104.1948473809889</v>
      </c>
      <c r="Z14">
        <f t="shared" si="25"/>
        <v>308.57735229668424</v>
      </c>
      <c r="AA14">
        <f t="shared" si="26"/>
        <v>170.38175502695458</v>
      </c>
      <c r="AB14">
        <f t="shared" si="27"/>
        <v>0.1381892443839346</v>
      </c>
      <c r="AC14">
        <f t="shared" si="28"/>
        <v>7.4907019990701873E-2</v>
      </c>
      <c r="AE14" s="1">
        <v>56005</v>
      </c>
      <c r="AF14" s="1">
        <v>3925</v>
      </c>
      <c r="AG14" s="1">
        <v>5613</v>
      </c>
      <c r="AH14" s="1">
        <v>2660</v>
      </c>
      <c r="AI14" s="1">
        <v>51926</v>
      </c>
      <c r="AJ14" s="1">
        <v>3912</v>
      </c>
      <c r="AK14" s="1">
        <v>5727</v>
      </c>
      <c r="AL14" s="1">
        <v>2440</v>
      </c>
      <c r="AM14" s="1">
        <v>49636</v>
      </c>
      <c r="AN14" s="1">
        <v>3672</v>
      </c>
      <c r="AO14" s="1">
        <v>5268</v>
      </c>
      <c r="AP14" s="1">
        <v>2380</v>
      </c>
      <c r="AR14" s="1">
        <v>16.146709999999999</v>
      </c>
      <c r="AS14" s="1">
        <v>16.126740000000002</v>
      </c>
      <c r="AT14" s="1">
        <v>17.14472</v>
      </c>
      <c r="AU14" s="1">
        <v>17.90774</v>
      </c>
      <c r="AW14">
        <f t="shared" si="57"/>
        <v>6369</v>
      </c>
      <c r="AX14">
        <f t="shared" si="29"/>
        <v>253</v>
      </c>
      <c r="AY14">
        <f t="shared" si="30"/>
        <v>345</v>
      </c>
      <c r="AZ14">
        <f t="shared" si="31"/>
        <v>280</v>
      </c>
      <c r="BB14">
        <f t="shared" si="58"/>
        <v>0.11372198910811535</v>
      </c>
      <c r="BC14">
        <f t="shared" si="59"/>
        <v>6.4458598726114646E-2</v>
      </c>
      <c r="BD14">
        <f t="shared" si="60"/>
        <v>6.1464457509353289E-2</v>
      </c>
      <c r="BE14">
        <f t="shared" si="61"/>
        <v>0.10526315789473684</v>
      </c>
      <c r="BF14">
        <f t="shared" si="32"/>
        <v>0.1062563230356436</v>
      </c>
      <c r="BH14">
        <f t="shared" si="33"/>
        <v>2891.3540395237574</v>
      </c>
      <c r="BI14">
        <f t="shared" si="34"/>
        <v>217.55936837111236</v>
      </c>
      <c r="BJ14">
        <f t="shared" si="35"/>
        <v>338.60232737620055</v>
      </c>
      <c r="BK14">
        <f t="shared" si="36"/>
        <v>150.6825515470195</v>
      </c>
      <c r="BL14">
        <f t="shared" si="37"/>
        <v>3598.1982868180899</v>
      </c>
      <c r="BN14">
        <f t="shared" si="38"/>
        <v>296.74712182739614</v>
      </c>
      <c r="BO14">
        <f t="shared" si="8"/>
        <v>299.06029538284361</v>
      </c>
      <c r="BP14">
        <f t="shared" si="9"/>
        <v>2035.262275428656</v>
      </c>
      <c r="BQ14">
        <f t="shared" si="10"/>
        <v>2194.8712507545274</v>
      </c>
      <c r="BR14">
        <f t="shared" si="39"/>
        <v>4825.9409433934234</v>
      </c>
      <c r="BT14" s="1">
        <v>57.838529999999999</v>
      </c>
      <c r="BU14" s="1">
        <v>50.214570000000002</v>
      </c>
      <c r="BV14" s="1">
        <v>16.69061</v>
      </c>
      <c r="BW14" s="1">
        <v>15.9415</v>
      </c>
      <c r="BY14">
        <f t="shared" si="40"/>
        <v>895.56259597572796</v>
      </c>
      <c r="BZ14">
        <f t="shared" si="41"/>
        <v>783.57521513398353</v>
      </c>
      <c r="CA14">
        <f t="shared" si="42"/>
        <v>1772.4940122767721</v>
      </c>
      <c r="CB14">
        <f t="shared" si="43"/>
        <v>1825.7042144336683</v>
      </c>
      <c r="CC14">
        <f t="shared" si="44"/>
        <v>5277.3360378201523</v>
      </c>
      <c r="CD14" s="4">
        <f t="shared" si="45"/>
        <v>-6.010764946040581E-5</v>
      </c>
      <c r="CF14">
        <f t="shared" si="11"/>
        <v>268.73760491379267</v>
      </c>
      <c r="CG14">
        <f t="shared" si="12"/>
        <v>141.72434401716319</v>
      </c>
      <c r="CI14">
        <v>1.8560516687788748</v>
      </c>
      <c r="CJ14">
        <v>3.5816402663906786</v>
      </c>
      <c r="CK14">
        <v>2</v>
      </c>
      <c r="CL14">
        <f t="shared" si="71"/>
        <v>13.257315166463455</v>
      </c>
      <c r="CM14">
        <f t="shared" si="69"/>
        <v>14.327712353999607</v>
      </c>
      <c r="CN14">
        <f t="shared" si="70"/>
        <v>3155952.8211805066</v>
      </c>
      <c r="CS14">
        <f t="shared" si="62"/>
        <v>11.872755586146402</v>
      </c>
      <c r="CT14">
        <f t="shared" si="47"/>
        <v>10.388103583660625</v>
      </c>
      <c r="CU14">
        <f t="shared" si="48"/>
        <v>23.498511751422512</v>
      </c>
      <c r="CV14">
        <f t="shared" si="49"/>
        <v>24.203936171487719</v>
      </c>
      <c r="CW14">
        <f t="shared" si="50"/>
        <v>69.963307092717258</v>
      </c>
      <c r="CX14">
        <f t="shared" si="63"/>
        <v>2.2168679652995252E-2</v>
      </c>
      <c r="CZ14" s="1">
        <v>0</v>
      </c>
      <c r="DA14" s="1">
        <v>0</v>
      </c>
      <c r="DB14" s="1">
        <v>8149</v>
      </c>
      <c r="DC14" s="1">
        <v>11336</v>
      </c>
      <c r="DE14" s="1">
        <v>8.1481019999999997</v>
      </c>
      <c r="DF14" s="1">
        <v>8.280246</v>
      </c>
      <c r="DH14">
        <f t="shared" si="13"/>
        <v>538.57289438116959</v>
      </c>
      <c r="DI14">
        <f t="shared" si="14"/>
        <v>749.2038692729094</v>
      </c>
      <c r="DK14">
        <f t="shared" si="15"/>
        <v>228.97767101940099</v>
      </c>
      <c r="DL14">
        <f t="shared" si="16"/>
        <v>323.69458611677743</v>
      </c>
      <c r="DM14">
        <f t="shared" si="51"/>
        <v>0.10472561405516717</v>
      </c>
      <c r="DN14">
        <f t="shared" si="17"/>
        <v>3.0356291507869844</v>
      </c>
      <c r="DO14">
        <f t="shared" si="18"/>
        <v>20.462882600635528</v>
      </c>
      <c r="DP14">
        <f t="shared" si="19"/>
        <v>4.2913211458280633</v>
      </c>
      <c r="DQ14">
        <f t="shared" si="20"/>
        <v>19.912615025659655</v>
      </c>
      <c r="DR14">
        <f t="shared" si="52"/>
        <v>7.3269502966150473</v>
      </c>
      <c r="DS14">
        <f t="shared" si="22"/>
        <v>62.636356796102213</v>
      </c>
      <c r="DT14">
        <f t="shared" si="64"/>
        <v>0.10472561405516717</v>
      </c>
      <c r="DV14" s="1">
        <v>2770</v>
      </c>
      <c r="DW14" s="1">
        <v>698.80510000000004</v>
      </c>
      <c r="DX14" s="1">
        <v>6732</v>
      </c>
      <c r="DY14" s="1">
        <v>591.60699999999997</v>
      </c>
      <c r="EA14" s="1">
        <v>13672</v>
      </c>
      <c r="EB14" s="1">
        <v>15018</v>
      </c>
      <c r="ED14">
        <f t="shared" si="53"/>
        <v>1.5351727588515554</v>
      </c>
      <c r="EE14">
        <f t="shared" si="54"/>
        <v>3.15863055168052</v>
      </c>
      <c r="EG14" s="1">
        <v>356812</v>
      </c>
      <c r="EH14" s="1">
        <v>260287</v>
      </c>
      <c r="EI14" s="1">
        <v>161500</v>
      </c>
      <c r="EJ14" s="1">
        <v>75518</v>
      </c>
      <c r="EL14">
        <f t="shared" si="65"/>
        <v>23.581945219037166</v>
      </c>
      <c r="EM14">
        <f t="shared" si="66"/>
        <v>17.20254300647828</v>
      </c>
      <c r="EN14">
        <f t="shared" si="67"/>
        <v>10.673643691564472</v>
      </c>
      <c r="EO14">
        <f t="shared" si="68"/>
        <v>4.9910354445793557</v>
      </c>
      <c r="EQ14" s="1">
        <v>33787</v>
      </c>
      <c r="ER14" s="1">
        <v>34416</v>
      </c>
      <c r="ES14" s="1">
        <v>166</v>
      </c>
      <c r="ET14" s="1">
        <v>515.52679999999998</v>
      </c>
      <c r="EU14" s="1">
        <v>37</v>
      </c>
      <c r="EV14" s="1">
        <v>774.0127</v>
      </c>
      <c r="EX14" s="1">
        <v>0.2538318</v>
      </c>
      <c r="EY14" s="1">
        <v>0.17930370000000001</v>
      </c>
      <c r="EZ14" s="1">
        <v>0.53527729999999996</v>
      </c>
      <c r="FA14" s="1">
        <v>0.37785849999999999</v>
      </c>
      <c r="FB14" s="1">
        <v>5.3600099999999998E-2</v>
      </c>
      <c r="FC14" s="1">
        <v>6.5519000000000003E-3</v>
      </c>
      <c r="FF14">
        <v>8110</v>
      </c>
      <c r="FG14">
        <v>11310</v>
      </c>
      <c r="FI14">
        <f t="shared" si="55"/>
        <v>2.0468557336621455E-2</v>
      </c>
      <c r="FJ14">
        <f t="shared" si="56"/>
        <v>3.271441202475685E-3</v>
      </c>
    </row>
    <row r="15" spans="1:166" x14ac:dyDescent="0.25">
      <c r="A15">
        <v>2031</v>
      </c>
      <c r="B15" s="1">
        <v>13814</v>
      </c>
      <c r="C15" s="1">
        <v>14966</v>
      </c>
      <c r="D15" s="1">
        <v>34513</v>
      </c>
      <c r="E15" s="1">
        <v>35203</v>
      </c>
      <c r="F15" s="1">
        <v>4588</v>
      </c>
      <c r="G15" s="1">
        <v>4450</v>
      </c>
      <c r="H15" s="1">
        <v>31615</v>
      </c>
      <c r="I15" s="1">
        <v>33988</v>
      </c>
      <c r="J15" s="1">
        <v>29902</v>
      </c>
      <c r="K15" s="1">
        <v>32614</v>
      </c>
      <c r="L15" s="1">
        <v>1066809</v>
      </c>
      <c r="P15">
        <v>2031</v>
      </c>
      <c r="Q15">
        <f t="shared" si="0"/>
        <v>912.97655699858592</v>
      </c>
      <c r="R15">
        <f t="shared" si="1"/>
        <v>989.11301230931213</v>
      </c>
      <c r="S15">
        <f t="shared" si="2"/>
        <v>2280.9873976901836</v>
      </c>
      <c r="T15">
        <f t="shared" si="3"/>
        <v>2326.5899620690038</v>
      </c>
      <c r="U15">
        <f t="shared" si="24"/>
        <v>6509.6669290670852</v>
      </c>
      <c r="W15">
        <f t="shared" si="4"/>
        <v>1976.2433044282407</v>
      </c>
      <c r="X15">
        <f t="shared" si="5"/>
        <v>2155.4812096389087</v>
      </c>
      <c r="Z15">
        <f t="shared" si="25"/>
        <v>304.74409326194291</v>
      </c>
      <c r="AA15">
        <f t="shared" si="26"/>
        <v>171.10875243009514</v>
      </c>
      <c r="AB15">
        <f t="shared" si="27"/>
        <v>0.13360183119404281</v>
      </c>
      <c r="AC15">
        <f t="shared" si="28"/>
        <v>7.3544868335084931E-2</v>
      </c>
      <c r="AE15" s="1">
        <v>57304</v>
      </c>
      <c r="AF15" s="1">
        <v>4008</v>
      </c>
      <c r="AG15" s="1">
        <v>5739</v>
      </c>
      <c r="AH15" s="1">
        <v>2665</v>
      </c>
      <c r="AI15" s="1">
        <v>53292</v>
      </c>
      <c r="AJ15" s="1">
        <v>4006</v>
      </c>
      <c r="AK15" s="1">
        <v>5867</v>
      </c>
      <c r="AL15" s="1">
        <v>2438</v>
      </c>
      <c r="AM15" s="1">
        <v>50981</v>
      </c>
      <c r="AN15" s="1">
        <v>3761</v>
      </c>
      <c r="AO15" s="1">
        <v>5393</v>
      </c>
      <c r="AP15" s="1">
        <v>2381</v>
      </c>
      <c r="AR15" s="1">
        <v>15.82199</v>
      </c>
      <c r="AS15" s="1">
        <v>15.89822</v>
      </c>
      <c r="AT15" s="1">
        <v>16.21191</v>
      </c>
      <c r="AU15" s="1">
        <v>19.115780000000001</v>
      </c>
      <c r="AW15">
        <f t="shared" si="57"/>
        <v>6323</v>
      </c>
      <c r="AX15">
        <f t="shared" si="29"/>
        <v>247</v>
      </c>
      <c r="AY15">
        <f t="shared" si="30"/>
        <v>346</v>
      </c>
      <c r="AZ15">
        <f t="shared" si="31"/>
        <v>284</v>
      </c>
      <c r="BB15">
        <f t="shared" si="58"/>
        <v>0.11034133742845177</v>
      </c>
      <c r="BC15">
        <f t="shared" si="59"/>
        <v>6.1626746506986026E-2</v>
      </c>
      <c r="BD15">
        <f t="shared" si="60"/>
        <v>6.0289248998083286E-2</v>
      </c>
      <c r="BE15">
        <f t="shared" si="61"/>
        <v>0.10656660412757973</v>
      </c>
      <c r="BF15">
        <f t="shared" si="32"/>
        <v>0.10327614894715703</v>
      </c>
      <c r="BH15">
        <f t="shared" si="33"/>
        <v>2907.7394179826169</v>
      </c>
      <c r="BI15">
        <f t="shared" si="34"/>
        <v>219.63007324480466</v>
      </c>
      <c r="BJ15">
        <f t="shared" si="35"/>
        <v>328.0066368741908</v>
      </c>
      <c r="BK15">
        <f t="shared" si="36"/>
        <v>160.71561848203123</v>
      </c>
      <c r="BL15">
        <f t="shared" si="37"/>
        <v>3616.0917465836437</v>
      </c>
      <c r="BN15">
        <f t="shared" si="38"/>
        <v>303.22400778264893</v>
      </c>
      <c r="BO15">
        <f t="shared" si="8"/>
        <v>294.10349490688486</v>
      </c>
      <c r="BP15">
        <f t="shared" si="9"/>
        <v>2089.4566272991383</v>
      </c>
      <c r="BQ15">
        <f t="shared" si="10"/>
        <v>2246.2897943584721</v>
      </c>
      <c r="BR15">
        <f t="shared" si="39"/>
        <v>4933.0739243471444</v>
      </c>
      <c r="BT15" s="1">
        <v>57.126660000000001</v>
      </c>
      <c r="BU15" s="1">
        <v>49.204790000000003</v>
      </c>
      <c r="BV15" s="1">
        <v>16.260010000000001</v>
      </c>
      <c r="BW15" s="1">
        <v>15.72711</v>
      </c>
      <c r="BY15">
        <f t="shared" si="40"/>
        <v>903.84633491407419</v>
      </c>
      <c r="BZ15">
        <f t="shared" si="41"/>
        <v>755.09179750849273</v>
      </c>
      <c r="CA15">
        <f t="shared" si="42"/>
        <v>1772.7453443268514</v>
      </c>
      <c r="CB15">
        <f t="shared" si="43"/>
        <v>1843.3461361002585</v>
      </c>
      <c r="CC15">
        <f t="shared" si="44"/>
        <v>5275.0296128496766</v>
      </c>
      <c r="CD15" s="4">
        <f t="shared" si="45"/>
        <v>-2.6615653405315243E-4</v>
      </c>
      <c r="CF15">
        <f t="shared" si="11"/>
        <v>258.55223098817368</v>
      </c>
      <c r="CG15">
        <f t="shared" si="12"/>
        <v>140.41494487358949</v>
      </c>
      <c r="CI15">
        <v>1.8672102424050081</v>
      </c>
      <c r="CJ15">
        <v>3.6327902663906997</v>
      </c>
      <c r="CK15">
        <v>2</v>
      </c>
      <c r="CL15">
        <f t="shared" si="71"/>
        <v>13.462886769321399</v>
      </c>
      <c r="CM15">
        <f t="shared" si="69"/>
        <v>14.549881832277537</v>
      </c>
      <c r="CN15">
        <f t="shared" si="70"/>
        <v>3214528.936183901</v>
      </c>
      <c r="CS15">
        <f t="shared" si="62"/>
        <v>12.168380863814328</v>
      </c>
      <c r="CT15">
        <f t="shared" si="47"/>
        <v>10.165715370300198</v>
      </c>
      <c r="CU15">
        <f t="shared" si="48"/>
        <v>23.866269841514075</v>
      </c>
      <c r="CV15">
        <f t="shared" si="49"/>
        <v>24.816760306983891</v>
      </c>
      <c r="CW15">
        <f t="shared" si="50"/>
        <v>71.017126382612489</v>
      </c>
      <c r="CX15">
        <f t="shared" si="63"/>
        <v>2.2092545375223725E-2</v>
      </c>
      <c r="CZ15" s="1">
        <v>0</v>
      </c>
      <c r="DA15" s="1">
        <v>0</v>
      </c>
      <c r="DB15" s="1">
        <v>8519</v>
      </c>
      <c r="DC15" s="1">
        <v>11685</v>
      </c>
      <c r="DE15" s="1">
        <v>8.0075800000000008</v>
      </c>
      <c r="DF15" s="1">
        <v>8.0954169999999994</v>
      </c>
      <c r="DH15">
        <f t="shared" si="13"/>
        <v>563.02644339589938</v>
      </c>
      <c r="DI15">
        <f t="shared" si="14"/>
        <v>772.26951415437065</v>
      </c>
      <c r="DK15">
        <f t="shared" si="15"/>
        <v>235.24600854269596</v>
      </c>
      <c r="DL15">
        <f t="shared" si="16"/>
        <v>326.2122758505476</v>
      </c>
      <c r="DM15">
        <f t="shared" si="51"/>
        <v>0.10643699194134618</v>
      </c>
      <c r="DN15">
        <f t="shared" si="17"/>
        <v>3.1670903759451297</v>
      </c>
      <c r="DO15">
        <f t="shared" si="18"/>
        <v>20.699179465568946</v>
      </c>
      <c r="DP15">
        <f t="shared" si="19"/>
        <v>4.3917589325385595</v>
      </c>
      <c r="DQ15">
        <f t="shared" si="20"/>
        <v>20.42500137444533</v>
      </c>
      <c r="DR15">
        <f t="shared" si="52"/>
        <v>7.5588493084836887</v>
      </c>
      <c r="DS15">
        <f t="shared" si="22"/>
        <v>63.458277074128802</v>
      </c>
      <c r="DT15">
        <f t="shared" si="64"/>
        <v>0.10643699194134618</v>
      </c>
      <c r="DV15" s="1">
        <v>2728</v>
      </c>
      <c r="DW15" s="1">
        <v>711.67510000000004</v>
      </c>
      <c r="DX15" s="1">
        <v>6764</v>
      </c>
      <c r="DY15" s="1">
        <v>586.62390000000005</v>
      </c>
      <c r="EA15" s="1">
        <v>13805</v>
      </c>
      <c r="EB15" s="1">
        <v>14966</v>
      </c>
      <c r="ED15">
        <f t="shared" si="53"/>
        <v>1.539740585949595</v>
      </c>
      <c r="EE15">
        <f t="shared" si="54"/>
        <v>3.1469132587509425</v>
      </c>
      <c r="EG15" s="1">
        <v>358050</v>
      </c>
      <c r="EH15" s="1">
        <v>259821</v>
      </c>
      <c r="EI15" s="1">
        <v>164487</v>
      </c>
      <c r="EJ15" s="1">
        <v>77031</v>
      </c>
      <c r="EL15">
        <f t="shared" si="65"/>
        <v>23.663765472226991</v>
      </c>
      <c r="EM15">
        <f t="shared" si="66"/>
        <v>17.17174475285432</v>
      </c>
      <c r="EN15">
        <f t="shared" si="67"/>
        <v>10.871056531853656</v>
      </c>
      <c r="EO15">
        <f t="shared" si="68"/>
        <v>5.091030632847696</v>
      </c>
      <c r="EQ15" s="1">
        <v>34513</v>
      </c>
      <c r="ER15" s="1">
        <v>35203</v>
      </c>
      <c r="ES15" s="1">
        <v>167</v>
      </c>
      <c r="ET15" s="1">
        <v>453.99349999999998</v>
      </c>
      <c r="EU15" s="1">
        <v>49</v>
      </c>
      <c r="EV15" s="1">
        <v>606.66470000000004</v>
      </c>
      <c r="EX15" s="1">
        <v>0.25988159999999999</v>
      </c>
      <c r="EY15" s="1">
        <v>0.1829713</v>
      </c>
      <c r="EZ15" s="1">
        <v>0.55008610000000002</v>
      </c>
      <c r="FA15" s="1">
        <v>0.38782850000000002</v>
      </c>
      <c r="FB15" s="1">
        <v>5.5574499999999999E-2</v>
      </c>
      <c r="FC15" s="1">
        <v>6.3017000000000004E-3</v>
      </c>
      <c r="FF15">
        <v>8519</v>
      </c>
      <c r="FG15">
        <v>11591</v>
      </c>
      <c r="FI15">
        <f t="shared" si="55"/>
        <v>1.9603239816879916E-2</v>
      </c>
      <c r="FJ15">
        <f t="shared" si="56"/>
        <v>4.2274178241739277E-3</v>
      </c>
    </row>
    <row r="16" spans="1:166" x14ac:dyDescent="0.25">
      <c r="A16">
        <v>2032</v>
      </c>
      <c r="B16" s="1">
        <v>14041</v>
      </c>
      <c r="C16" s="1">
        <v>14803</v>
      </c>
      <c r="D16" s="1">
        <v>35328</v>
      </c>
      <c r="E16" s="1">
        <v>35725</v>
      </c>
      <c r="F16" s="1">
        <v>4679</v>
      </c>
      <c r="G16" s="1">
        <v>4448</v>
      </c>
      <c r="H16" s="1">
        <v>32428</v>
      </c>
      <c r="I16" s="1">
        <v>34535</v>
      </c>
      <c r="J16" s="1">
        <v>30670</v>
      </c>
      <c r="K16" s="1">
        <v>33136</v>
      </c>
      <c r="L16" s="1">
        <v>1070442</v>
      </c>
      <c r="P16">
        <v>2032</v>
      </c>
      <c r="Q16">
        <f t="shared" si="0"/>
        <v>927.97913977248766</v>
      </c>
      <c r="R16">
        <f t="shared" si="1"/>
        <v>978.34023260822846</v>
      </c>
      <c r="S16">
        <f t="shared" si="2"/>
        <v>2334.8512961956021</v>
      </c>
      <c r="T16">
        <f t="shared" si="3"/>
        <v>2361.0892933816767</v>
      </c>
      <c r="U16">
        <f t="shared" si="24"/>
        <v>6602.2599619579951</v>
      </c>
      <c r="W16">
        <f t="shared" si="4"/>
        <v>2027.000941302058</v>
      </c>
      <c r="X16">
        <f t="shared" si="5"/>
        <v>2189.9805409515811</v>
      </c>
      <c r="Z16">
        <f t="shared" si="25"/>
        <v>307.85035489354414</v>
      </c>
      <c r="AA16">
        <f t="shared" si="26"/>
        <v>171.10875243009559</v>
      </c>
      <c r="AB16">
        <f t="shared" si="27"/>
        <v>0.13185009057971031</v>
      </c>
      <c r="AC16">
        <f t="shared" si="28"/>
        <v>7.2470258922323352E-2</v>
      </c>
      <c r="AE16" s="1">
        <v>58555</v>
      </c>
      <c r="AF16" s="1">
        <v>4011</v>
      </c>
      <c r="AG16" s="1">
        <v>5752</v>
      </c>
      <c r="AH16" s="1">
        <v>2735</v>
      </c>
      <c r="AI16" s="1">
        <v>54488</v>
      </c>
      <c r="AJ16" s="1">
        <v>4058</v>
      </c>
      <c r="AK16" s="1">
        <v>5898</v>
      </c>
      <c r="AL16" s="1">
        <v>2519</v>
      </c>
      <c r="AM16" s="1">
        <v>52135</v>
      </c>
      <c r="AN16" s="1">
        <v>3776</v>
      </c>
      <c r="AO16" s="1">
        <v>5433</v>
      </c>
      <c r="AP16" s="1">
        <v>2462</v>
      </c>
      <c r="AR16" s="1">
        <v>16.152550000000002</v>
      </c>
      <c r="AS16" s="1">
        <v>15.39091</v>
      </c>
      <c r="AT16" s="1">
        <v>16.955359999999999</v>
      </c>
      <c r="AU16" s="1">
        <v>17.831949999999999</v>
      </c>
      <c r="AW16">
        <f t="shared" si="57"/>
        <v>6420</v>
      </c>
      <c r="AX16">
        <f t="shared" si="29"/>
        <v>235</v>
      </c>
      <c r="AY16">
        <f t="shared" si="30"/>
        <v>319</v>
      </c>
      <c r="AZ16">
        <f t="shared" si="31"/>
        <v>273</v>
      </c>
      <c r="BB16">
        <f t="shared" si="58"/>
        <v>0.10964050892323457</v>
      </c>
      <c r="BC16">
        <f t="shared" si="59"/>
        <v>5.8588880578409372E-2</v>
      </c>
      <c r="BD16">
        <f t="shared" si="60"/>
        <v>5.545897079276773E-2</v>
      </c>
      <c r="BE16">
        <f t="shared" si="61"/>
        <v>9.9817184643510054E-2</v>
      </c>
      <c r="BF16">
        <f t="shared" si="32"/>
        <v>0.10199428595555431</v>
      </c>
      <c r="BH16">
        <f t="shared" si="33"/>
        <v>3035.109194246827</v>
      </c>
      <c r="BI16">
        <f t="shared" si="34"/>
        <v>215.38165029339552</v>
      </c>
      <c r="BJ16">
        <f t="shared" si="35"/>
        <v>344.86104704792757</v>
      </c>
      <c r="BK16">
        <f t="shared" si="36"/>
        <v>154.90283429013726</v>
      </c>
      <c r="BL16">
        <f t="shared" si="37"/>
        <v>3750.2547258782874</v>
      </c>
      <c r="BN16">
        <f t="shared" si="38"/>
        <v>309.23825902681222</v>
      </c>
      <c r="BO16">
        <f t="shared" si="8"/>
        <v>293.9713135608593</v>
      </c>
      <c r="BP16">
        <f t="shared" si="9"/>
        <v>2143.1883444585305</v>
      </c>
      <c r="BQ16">
        <f t="shared" si="10"/>
        <v>2282.4413924964647</v>
      </c>
      <c r="BR16">
        <f t="shared" si="39"/>
        <v>5028.8393095426673</v>
      </c>
      <c r="BT16" s="1">
        <v>57.98854</v>
      </c>
      <c r="BU16" s="1">
        <v>49.867370000000001</v>
      </c>
      <c r="BV16" s="1">
        <v>16.700140000000001</v>
      </c>
      <c r="BW16" s="1">
        <v>15.808479999999999</v>
      </c>
      <c r="BY16">
        <f t="shared" si="40"/>
        <v>935.68049995317256</v>
      </c>
      <c r="BZ16">
        <f t="shared" si="41"/>
        <v>764.91574713720684</v>
      </c>
      <c r="CA16">
        <f t="shared" si="42"/>
        <v>1867.5517081315832</v>
      </c>
      <c r="CB16">
        <f t="shared" si="43"/>
        <v>1882.7035150573256</v>
      </c>
      <c r="CC16">
        <f t="shared" si="44"/>
        <v>5450.8514702792882</v>
      </c>
      <c r="CD16" s="4">
        <f t="shared" si="45"/>
        <v>4.973106210854894E-4</v>
      </c>
      <c r="CF16">
        <f t="shared" si="11"/>
        <v>268.25755077331087</v>
      </c>
      <c r="CG16">
        <f t="shared" si="12"/>
        <v>141.14143334250528</v>
      </c>
      <c r="CI16">
        <v>1.9107377039741635</v>
      </c>
      <c r="CJ16">
        <v>3.6839402663906924</v>
      </c>
      <c r="CK16">
        <v>2</v>
      </c>
      <c r="CL16">
        <f t="shared" si="71"/>
        <v>13.678397264169124</v>
      </c>
      <c r="CM16">
        <f t="shared" si="69"/>
        <v>14.782792669854768</v>
      </c>
      <c r="CN16">
        <f t="shared" si="70"/>
        <v>3274550.9497253997</v>
      </c>
      <c r="CS16">
        <f t="shared" si="62"/>
        <v>12.798609590695875</v>
      </c>
      <c r="CT16">
        <f t="shared" si="47"/>
        <v>10.462821462961452</v>
      </c>
      <c r="CU16">
        <f t="shared" si="48"/>
        <v>25.545114175201423</v>
      </c>
      <c r="CV16">
        <f t="shared" si="49"/>
        <v>25.752366609601715</v>
      </c>
      <c r="CW16">
        <f t="shared" si="50"/>
        <v>74.55891183846046</v>
      </c>
      <c r="CX16">
        <f t="shared" si="63"/>
        <v>2.276920194041045E-2</v>
      </c>
      <c r="CZ16" s="1">
        <v>0</v>
      </c>
      <c r="DA16" s="1">
        <v>0</v>
      </c>
      <c r="DB16" s="1">
        <v>8865</v>
      </c>
      <c r="DC16" s="1">
        <v>11902</v>
      </c>
      <c r="DE16" s="1">
        <v>8.1440940000000008</v>
      </c>
      <c r="DF16" s="1">
        <v>8.113899</v>
      </c>
      <c r="DH16">
        <f t="shared" si="13"/>
        <v>585.89381625832232</v>
      </c>
      <c r="DI16">
        <f t="shared" si="14"/>
        <v>786.61119019814464</v>
      </c>
      <c r="DK16">
        <f t="shared" si="15"/>
        <v>248.97393115029732</v>
      </c>
      <c r="DL16">
        <f t="shared" si="16"/>
        <v>333.0288842169407</v>
      </c>
      <c r="DM16">
        <f t="shared" si="51"/>
        <v>0.1067728259595042</v>
      </c>
      <c r="DN16">
        <f t="shared" si="17"/>
        <v>3.4055643386956587</v>
      </c>
      <c r="DO16">
        <f t="shared" si="18"/>
        <v>22.139549836505765</v>
      </c>
      <c r="DP16">
        <f t="shared" si="19"/>
        <v>4.555301378762298</v>
      </c>
      <c r="DQ16">
        <f t="shared" si="20"/>
        <v>21.197065230839417</v>
      </c>
      <c r="DR16">
        <f t="shared" si="52"/>
        <v>7.9608657174579562</v>
      </c>
      <c r="DS16">
        <f t="shared" si="22"/>
        <v>66.598046121002511</v>
      </c>
      <c r="DT16">
        <f t="shared" si="64"/>
        <v>0.1067728259595042</v>
      </c>
      <c r="DV16" s="1">
        <v>2791</v>
      </c>
      <c r="DW16" s="1">
        <v>711.28790000000004</v>
      </c>
      <c r="DX16" s="1">
        <v>6637</v>
      </c>
      <c r="DY16" s="1">
        <v>580.96079999999995</v>
      </c>
      <c r="EA16" s="1">
        <v>14023</v>
      </c>
      <c r="EB16" s="1">
        <v>14803</v>
      </c>
      <c r="ED16">
        <f t="shared" si="53"/>
        <v>1.5744420405963127</v>
      </c>
      <c r="EE16">
        <f t="shared" si="54"/>
        <v>3.0580182131488791</v>
      </c>
      <c r="EG16" s="1">
        <v>358829</v>
      </c>
      <c r="EH16" s="1">
        <v>259314</v>
      </c>
      <c r="EI16" s="1">
        <v>167679</v>
      </c>
      <c r="EJ16" s="1">
        <v>78209</v>
      </c>
      <c r="EL16">
        <f t="shared" si="65"/>
        <v>23.715250106503952</v>
      </c>
      <c r="EM16">
        <f t="shared" si="66"/>
        <v>17.138236781636841</v>
      </c>
      <c r="EN16">
        <f t="shared" si="67"/>
        <v>11.082017960110459</v>
      </c>
      <c r="EO16">
        <f t="shared" si="68"/>
        <v>5.1688854456567555</v>
      </c>
      <c r="EQ16" s="1">
        <v>35328</v>
      </c>
      <c r="ER16" s="1">
        <v>35725</v>
      </c>
      <c r="ES16" s="1">
        <v>206</v>
      </c>
      <c r="ET16" s="1">
        <v>526.16359999999997</v>
      </c>
      <c r="EU16" s="1">
        <v>33</v>
      </c>
      <c r="EV16" s="1">
        <v>673.8279</v>
      </c>
      <c r="EX16" s="1">
        <v>0.26041769999999997</v>
      </c>
      <c r="EY16" s="1">
        <v>0.18199019999999999</v>
      </c>
      <c r="EZ16" s="1">
        <v>0.55844760000000004</v>
      </c>
      <c r="FA16" s="1">
        <v>0.38660260000000002</v>
      </c>
      <c r="FB16" s="1">
        <v>5.4297699999999997E-2</v>
      </c>
      <c r="FC16" s="1">
        <v>5.9452999999999997E-3</v>
      </c>
      <c r="FF16">
        <v>8892</v>
      </c>
      <c r="FG16">
        <v>11771</v>
      </c>
      <c r="FI16">
        <f t="shared" si="55"/>
        <v>2.316689158794422E-2</v>
      </c>
      <c r="FJ16">
        <f t="shared" si="56"/>
        <v>2.8035001274318238E-3</v>
      </c>
    </row>
    <row r="17" spans="1:166" x14ac:dyDescent="0.25">
      <c r="A17">
        <v>2033</v>
      </c>
      <c r="B17" s="1">
        <v>13947</v>
      </c>
      <c r="C17" s="1">
        <v>14769</v>
      </c>
      <c r="D17" s="1">
        <v>36031</v>
      </c>
      <c r="E17" s="1">
        <v>36287</v>
      </c>
      <c r="F17" s="1">
        <v>4636</v>
      </c>
      <c r="G17" s="1">
        <v>4372</v>
      </c>
      <c r="H17" s="1">
        <v>33052</v>
      </c>
      <c r="I17" s="1">
        <v>34998</v>
      </c>
      <c r="J17" s="1">
        <v>31272</v>
      </c>
      <c r="K17" s="1">
        <v>33615</v>
      </c>
      <c r="L17" s="1">
        <v>1073012</v>
      </c>
      <c r="P17">
        <v>2033</v>
      </c>
      <c r="Q17">
        <f t="shared" si="0"/>
        <v>921.76661650928611</v>
      </c>
      <c r="R17">
        <f t="shared" si="1"/>
        <v>976.09314972579386</v>
      </c>
      <c r="S17">
        <f t="shared" si="2"/>
        <v>2381.3130393235883</v>
      </c>
      <c r="T17">
        <f t="shared" si="3"/>
        <v>2398.2322516148606</v>
      </c>
      <c r="U17">
        <f t="shared" si="24"/>
        <v>6677.4050571735288</v>
      </c>
      <c r="W17">
        <f t="shared" si="4"/>
        <v>2066.7875264557533</v>
      </c>
      <c r="X17">
        <f t="shared" si="5"/>
        <v>2221.6379733247045</v>
      </c>
      <c r="Z17">
        <f t="shared" si="25"/>
        <v>314.525512867835</v>
      </c>
      <c r="AA17">
        <f t="shared" si="26"/>
        <v>176.59427829015613</v>
      </c>
      <c r="AB17">
        <f t="shared" si="27"/>
        <v>0.13208070827898205</v>
      </c>
      <c r="AC17">
        <f t="shared" si="28"/>
        <v>7.3635186154821147E-2</v>
      </c>
      <c r="AE17" s="1">
        <v>59537</v>
      </c>
      <c r="AF17" s="1">
        <v>4099</v>
      </c>
      <c r="AG17" s="1">
        <v>5923</v>
      </c>
      <c r="AH17" s="1">
        <v>2759</v>
      </c>
      <c r="AI17" s="1">
        <v>55327</v>
      </c>
      <c r="AJ17" s="1">
        <v>4141</v>
      </c>
      <c r="AK17" s="1">
        <v>6074</v>
      </c>
      <c r="AL17" s="1">
        <v>2508</v>
      </c>
      <c r="AM17" s="1">
        <v>52967</v>
      </c>
      <c r="AN17" s="1">
        <v>3864</v>
      </c>
      <c r="AO17" s="1">
        <v>5596</v>
      </c>
      <c r="AP17" s="1">
        <v>2460</v>
      </c>
      <c r="AR17" s="1">
        <v>15.950620000000001</v>
      </c>
      <c r="AS17" s="1">
        <v>15.610200000000001</v>
      </c>
      <c r="AT17" s="1">
        <v>16.539709999999999</v>
      </c>
      <c r="AU17" s="1">
        <v>17.7791</v>
      </c>
      <c r="AW17">
        <f t="shared" si="57"/>
        <v>6570</v>
      </c>
      <c r="AX17">
        <f t="shared" si="29"/>
        <v>235</v>
      </c>
      <c r="AY17">
        <f t="shared" si="30"/>
        <v>327</v>
      </c>
      <c r="AZ17">
        <f t="shared" si="31"/>
        <v>299</v>
      </c>
      <c r="BB17">
        <f t="shared" si="58"/>
        <v>0.11035154609738482</v>
      </c>
      <c r="BC17">
        <f t="shared" si="59"/>
        <v>5.733105635520859E-2</v>
      </c>
      <c r="BD17">
        <f t="shared" si="60"/>
        <v>5.5208509201418197E-2</v>
      </c>
      <c r="BE17">
        <f t="shared" si="61"/>
        <v>0.10837259876766944</v>
      </c>
      <c r="BF17">
        <f t="shared" si="32"/>
        <v>0.10275450095411931</v>
      </c>
      <c r="BH17">
        <f t="shared" si="33"/>
        <v>3043.3160035321689</v>
      </c>
      <c r="BI17">
        <f t="shared" si="34"/>
        <v>222.91847164523978</v>
      </c>
      <c r="BJ17">
        <f t="shared" si="35"/>
        <v>346.44558973351462</v>
      </c>
      <c r="BK17">
        <f t="shared" si="36"/>
        <v>153.7693093706535</v>
      </c>
      <c r="BL17">
        <f t="shared" si="37"/>
        <v>3766.4493742815766</v>
      </c>
      <c r="BN17">
        <f t="shared" si="38"/>
        <v>306.39636008726251</v>
      </c>
      <c r="BO17">
        <f t="shared" si="8"/>
        <v>288.9484224118878</v>
      </c>
      <c r="BP17">
        <f t="shared" si="9"/>
        <v>2184.4289244185074</v>
      </c>
      <c r="BQ17">
        <f t="shared" si="10"/>
        <v>2313.0413741013836</v>
      </c>
      <c r="BR17">
        <f t="shared" si="39"/>
        <v>5092.8150810190418</v>
      </c>
      <c r="BT17" s="1">
        <v>56.707160000000002</v>
      </c>
      <c r="BU17" s="1">
        <v>48.949249999999999</v>
      </c>
      <c r="BV17" s="1">
        <v>16.607279999999999</v>
      </c>
      <c r="BW17" s="1">
        <v>15.52347</v>
      </c>
      <c r="BY17">
        <f t="shared" si="40"/>
        <v>906.59576046958773</v>
      </c>
      <c r="BZ17">
        <f t="shared" si="41"/>
        <v>738.00372551977102</v>
      </c>
      <c r="CA17">
        <f t="shared" si="42"/>
        <v>1892.9040961838118</v>
      </c>
      <c r="CB17">
        <f t="shared" si="43"/>
        <v>1873.5461379509702</v>
      </c>
      <c r="CC17">
        <f t="shared" si="44"/>
        <v>5411.0497201241415</v>
      </c>
      <c r="CD17" s="4">
        <f t="shared" si="45"/>
        <v>8.5985320538384258E-4</v>
      </c>
      <c r="CF17">
        <f t="shared" si="11"/>
        <v>272.55024185340568</v>
      </c>
      <c r="CG17">
        <f t="shared" si="12"/>
        <v>143.04003887664956</v>
      </c>
      <c r="CI17">
        <v>1.9307644884508477</v>
      </c>
      <c r="CJ17">
        <v>3.7096560381015138</v>
      </c>
      <c r="CK17">
        <v>2</v>
      </c>
      <c r="CL17">
        <f t="shared" si="71"/>
        <v>13.904216910569346</v>
      </c>
      <c r="CM17">
        <f t="shared" si="69"/>
        <v>15.026845021094704</v>
      </c>
      <c r="CN17">
        <f t="shared" si="70"/>
        <v>3337119.0293576471</v>
      </c>
      <c r="CS17">
        <f t="shared" si="62"/>
        <v>12.605504103771718</v>
      </c>
      <c r="CT17">
        <f t="shared" si="47"/>
        <v>10.261363880435178</v>
      </c>
      <c r="CU17">
        <f t="shared" si="48"/>
        <v>26.319349144244942</v>
      </c>
      <c r="CV17">
        <f t="shared" si="49"/>
        <v>26.050191894029769</v>
      </c>
      <c r="CW17">
        <f t="shared" si="50"/>
        <v>75.23640902248161</v>
      </c>
      <c r="CX17">
        <f t="shared" si="63"/>
        <v>2.2545317790766264E-2</v>
      </c>
      <c r="CZ17" s="1">
        <v>0</v>
      </c>
      <c r="DA17" s="1">
        <v>0</v>
      </c>
      <c r="DB17" s="1">
        <v>8857</v>
      </c>
      <c r="DC17" s="1">
        <v>11886</v>
      </c>
      <c r="DE17" s="1">
        <v>7.904706</v>
      </c>
      <c r="DF17" s="1">
        <v>7.9507940000000001</v>
      </c>
      <c r="DH17">
        <f t="shared" si="13"/>
        <v>585.36509087421996</v>
      </c>
      <c r="DI17">
        <f t="shared" si="14"/>
        <v>785.55373942994015</v>
      </c>
      <c r="DK17">
        <f t="shared" si="15"/>
        <v>241.43750000503758</v>
      </c>
      <c r="DL17">
        <f t="shared" si="16"/>
        <v>325.89566695851244</v>
      </c>
      <c r="DM17">
        <f t="shared" si="51"/>
        <v>0.10484715467566136</v>
      </c>
      <c r="DN17">
        <f t="shared" si="17"/>
        <v>3.3569993704156302</v>
      </c>
      <c r="DO17">
        <f t="shared" si="18"/>
        <v>22.962349773829313</v>
      </c>
      <c r="DP17">
        <f t="shared" si="19"/>
        <v>4.5313240436058244</v>
      </c>
      <c r="DQ17">
        <f t="shared" si="20"/>
        <v>21.518867850423945</v>
      </c>
      <c r="DR17">
        <f t="shared" si="52"/>
        <v>7.8883234140214551</v>
      </c>
      <c r="DS17">
        <f t="shared" si="22"/>
        <v>67.348085608460153</v>
      </c>
      <c r="DT17">
        <f t="shared" si="64"/>
        <v>0.10484715467566139</v>
      </c>
      <c r="DV17" s="1">
        <v>2716</v>
      </c>
      <c r="DW17" s="1">
        <v>693.82370000000003</v>
      </c>
      <c r="DX17" s="1">
        <v>6668</v>
      </c>
      <c r="DY17" s="1">
        <v>590.33029999999997</v>
      </c>
      <c r="EA17" s="1">
        <v>13934</v>
      </c>
      <c r="EB17" s="1">
        <v>14769</v>
      </c>
      <c r="ED17">
        <f t="shared" si="53"/>
        <v>1.4945151320958685</v>
      </c>
      <c r="EE17">
        <f t="shared" si="54"/>
        <v>3.1218503913762818</v>
      </c>
      <c r="EG17" s="1">
        <v>358864</v>
      </c>
      <c r="EH17" s="1">
        <v>259367</v>
      </c>
      <c r="EI17" s="1">
        <v>170289</v>
      </c>
      <c r="EJ17" s="1">
        <v>79295</v>
      </c>
      <c r="EL17">
        <f t="shared" si="65"/>
        <v>23.717563280059402</v>
      </c>
      <c r="EM17">
        <f t="shared" si="66"/>
        <v>17.141739587306517</v>
      </c>
      <c r="EN17">
        <f t="shared" si="67"/>
        <v>11.254514616673823</v>
      </c>
      <c r="EO17">
        <f t="shared" si="68"/>
        <v>5.2406599165486369</v>
      </c>
      <c r="EQ17" s="1">
        <v>36031</v>
      </c>
      <c r="ER17" s="1">
        <v>36287</v>
      </c>
      <c r="ES17" s="1">
        <v>221</v>
      </c>
      <c r="ET17" s="1">
        <v>437.42270000000002</v>
      </c>
      <c r="EU17" s="1">
        <v>32</v>
      </c>
      <c r="EV17" s="1">
        <v>688.44799999999998</v>
      </c>
      <c r="EX17" s="1">
        <v>0.26415549999999999</v>
      </c>
      <c r="EY17" s="1">
        <v>0.18478030000000001</v>
      </c>
      <c r="EZ17" s="1">
        <v>0.5714127</v>
      </c>
      <c r="FA17" s="1">
        <v>0.40570460000000003</v>
      </c>
      <c r="FB17" s="1">
        <v>5.7738400000000002E-2</v>
      </c>
      <c r="FC17" s="1">
        <v>5.3273000000000001E-3</v>
      </c>
      <c r="FF17">
        <v>8864</v>
      </c>
      <c r="FG17">
        <v>11878</v>
      </c>
      <c r="FI17">
        <f t="shared" si="55"/>
        <v>2.493231046931408E-2</v>
      </c>
      <c r="FJ17">
        <f t="shared" si="56"/>
        <v>2.694056238423977E-3</v>
      </c>
    </row>
    <row r="18" spans="1:166" x14ac:dyDescent="0.25">
      <c r="A18">
        <v>2034</v>
      </c>
      <c r="B18" s="1">
        <v>14015</v>
      </c>
      <c r="C18" s="1">
        <v>14855</v>
      </c>
      <c r="D18" s="1">
        <v>36775</v>
      </c>
      <c r="E18" s="1">
        <v>36691</v>
      </c>
      <c r="F18" s="1">
        <v>4616</v>
      </c>
      <c r="G18" s="1">
        <v>4355</v>
      </c>
      <c r="H18" s="1">
        <v>33917</v>
      </c>
      <c r="I18" s="1">
        <v>35395</v>
      </c>
      <c r="J18" s="1">
        <v>32057</v>
      </c>
      <c r="K18" s="1">
        <v>33988</v>
      </c>
      <c r="L18" s="1">
        <v>1076063</v>
      </c>
      <c r="P18">
        <v>2034</v>
      </c>
      <c r="Q18">
        <f t="shared" si="0"/>
        <v>926.2607822741553</v>
      </c>
      <c r="R18">
        <f t="shared" si="1"/>
        <v>981.77694760489317</v>
      </c>
      <c r="S18">
        <f t="shared" si="2"/>
        <v>2430.4845000450987</v>
      </c>
      <c r="T18">
        <f t="shared" si="3"/>
        <v>2424.9328835120255</v>
      </c>
      <c r="U18">
        <f t="shared" si="24"/>
        <v>6763.4551134361718</v>
      </c>
      <c r="W18">
        <f t="shared" si="4"/>
        <v>2118.6687047707883</v>
      </c>
      <c r="X18">
        <f t="shared" si="5"/>
        <v>2246.2897943584721</v>
      </c>
      <c r="Z18">
        <f t="shared" si="25"/>
        <v>311.8157952743104</v>
      </c>
      <c r="AA18">
        <f t="shared" si="26"/>
        <v>178.64308915355332</v>
      </c>
      <c r="AB18">
        <f t="shared" si="27"/>
        <v>0.12829367777022421</v>
      </c>
      <c r="AC18">
        <f t="shared" si="28"/>
        <v>7.3669292196996763E-2</v>
      </c>
      <c r="AE18" s="1">
        <v>60538</v>
      </c>
      <c r="AF18" s="1">
        <v>4108</v>
      </c>
      <c r="AG18" s="1">
        <v>6008</v>
      </c>
      <c r="AH18" s="1">
        <v>2812</v>
      </c>
      <c r="AI18" s="1">
        <v>56445</v>
      </c>
      <c r="AJ18" s="1">
        <v>4132</v>
      </c>
      <c r="AK18" s="1">
        <v>6158</v>
      </c>
      <c r="AL18" s="1">
        <v>2577</v>
      </c>
      <c r="AM18" s="1">
        <v>53987</v>
      </c>
      <c r="AN18" s="1">
        <v>3852</v>
      </c>
      <c r="AO18" s="1">
        <v>5691</v>
      </c>
      <c r="AP18" s="1">
        <v>2515</v>
      </c>
      <c r="AR18" s="1">
        <v>16.060870000000001</v>
      </c>
      <c r="AS18" s="1">
        <v>15.165240000000001</v>
      </c>
      <c r="AT18" s="1">
        <v>16.174620000000001</v>
      </c>
      <c r="AU18" s="1">
        <v>17.557120000000001</v>
      </c>
      <c r="AW18">
        <f t="shared" si="57"/>
        <v>6551</v>
      </c>
      <c r="AX18">
        <f t="shared" si="29"/>
        <v>256</v>
      </c>
      <c r="AY18">
        <f t="shared" si="30"/>
        <v>317</v>
      </c>
      <c r="AZ18">
        <f t="shared" si="31"/>
        <v>297</v>
      </c>
      <c r="BB18">
        <f t="shared" si="58"/>
        <v>0.10821302322508176</v>
      </c>
      <c r="BC18">
        <f t="shared" si="59"/>
        <v>6.2317429406037003E-2</v>
      </c>
      <c r="BD18">
        <f t="shared" si="60"/>
        <v>5.2762982689747003E-2</v>
      </c>
      <c r="BE18">
        <f t="shared" si="61"/>
        <v>0.10561877667140825</v>
      </c>
      <c r="BF18">
        <f t="shared" si="32"/>
        <v>0.10101271336400512</v>
      </c>
      <c r="BH18">
        <f t="shared" si="33"/>
        <v>3126.2730240705737</v>
      </c>
      <c r="BI18">
        <f t="shared" si="34"/>
        <v>216.09362729972943</v>
      </c>
      <c r="BJ18">
        <f t="shared" si="35"/>
        <v>343.48369794796906</v>
      </c>
      <c r="BK18">
        <f t="shared" si="36"/>
        <v>156.02710663186042</v>
      </c>
      <c r="BL18">
        <f t="shared" si="37"/>
        <v>3841.877455950133</v>
      </c>
      <c r="BN18">
        <f t="shared" si="38"/>
        <v>305.07454662700684</v>
      </c>
      <c r="BO18">
        <f t="shared" si="8"/>
        <v>287.82488097067045</v>
      </c>
      <c r="BP18">
        <f t="shared" si="9"/>
        <v>2241.5973565745649</v>
      </c>
      <c r="BQ18">
        <f t="shared" si="10"/>
        <v>2339.2793712874582</v>
      </c>
      <c r="BR18">
        <f t="shared" si="39"/>
        <v>5173.7761554597</v>
      </c>
      <c r="BT18" s="1">
        <v>58.718789999999998</v>
      </c>
      <c r="BU18" s="1">
        <v>50.330350000000003</v>
      </c>
      <c r="BV18" s="1">
        <v>16.45008</v>
      </c>
      <c r="BW18" s="1">
        <v>15.71209</v>
      </c>
      <c r="BY18">
        <f t="shared" si="40"/>
        <v>934.70648697617548</v>
      </c>
      <c r="BZ18">
        <f t="shared" si="41"/>
        <v>755.87584800081243</v>
      </c>
      <c r="CA18">
        <f t="shared" si="42"/>
        <v>1924.0564281166432</v>
      </c>
      <c r="CB18">
        <f t="shared" si="43"/>
        <v>1917.8217240200811</v>
      </c>
      <c r="CC18">
        <f t="shared" si="44"/>
        <v>5532.4604871137126</v>
      </c>
      <c r="CD18" s="4">
        <f t="shared" si="45"/>
        <v>6.9618659154002671E-4</v>
      </c>
      <c r="CF18">
        <f t="shared" si="11"/>
        <v>267.64449178448308</v>
      </c>
      <c r="CG18">
        <f t="shared" si="12"/>
        <v>146.45775166058189</v>
      </c>
      <c r="CI18">
        <v>1.9143592413961841</v>
      </c>
      <c r="CJ18">
        <v>3.7096560381015138</v>
      </c>
      <c r="CK18">
        <v>2</v>
      </c>
      <c r="CL18">
        <f t="shared" si="71"/>
        <v>14.137270130140209</v>
      </c>
      <c r="CM18">
        <f t="shared" si="69"/>
        <v>15.278714985054805</v>
      </c>
      <c r="CN18">
        <f t="shared" si="70"/>
        <v>3401550.9385138201</v>
      </c>
      <c r="CS18">
        <f t="shared" si="62"/>
        <v>13.214198098776574</v>
      </c>
      <c r="CT18">
        <f t="shared" si="47"/>
        <v>10.686021048036286</v>
      </c>
      <c r="CU18">
        <f t="shared" si="48"/>
        <v>27.200905469917682</v>
      </c>
      <c r="CV18">
        <f t="shared" si="49"/>
        <v>27.112763773923092</v>
      </c>
      <c r="CW18">
        <f t="shared" si="50"/>
        <v>78.213888390653636</v>
      </c>
      <c r="CX18">
        <f t="shared" si="63"/>
        <v>2.2993596099085984E-2</v>
      </c>
      <c r="CZ18" s="1">
        <v>0</v>
      </c>
      <c r="DA18" s="1">
        <v>0</v>
      </c>
      <c r="DB18" s="1">
        <v>9191</v>
      </c>
      <c r="DC18" s="1">
        <v>12216</v>
      </c>
      <c r="DE18" s="1">
        <v>8.0588049999999996</v>
      </c>
      <c r="DF18" s="1">
        <v>7.9632589999999999</v>
      </c>
      <c r="DH18">
        <f t="shared" si="13"/>
        <v>607.43937566048953</v>
      </c>
      <c r="DI18">
        <f t="shared" si="14"/>
        <v>807.3636615241586</v>
      </c>
      <c r="DK18">
        <f t="shared" si="15"/>
        <v>255.42639403647971</v>
      </c>
      <c r="DL18">
        <f t="shared" si="16"/>
        <v>335.46886871591107</v>
      </c>
      <c r="DM18">
        <f t="shared" si="51"/>
        <v>0.10680514829318936</v>
      </c>
      <c r="DN18">
        <f t="shared" si="17"/>
        <v>3.6110319308613477</v>
      </c>
      <c r="DO18">
        <f t="shared" si="18"/>
        <v>23.589873539056335</v>
      </c>
      <c r="DP18">
        <f t="shared" si="19"/>
        <v>4.7426140172893776</v>
      </c>
      <c r="DQ18">
        <f t="shared" si="20"/>
        <v>22.370149756633715</v>
      </c>
      <c r="DR18">
        <f t="shared" si="52"/>
        <v>8.3536459481507244</v>
      </c>
      <c r="DS18">
        <f t="shared" si="22"/>
        <v>69.860242442502908</v>
      </c>
      <c r="DT18">
        <f t="shared" si="64"/>
        <v>0.10680514829318938</v>
      </c>
      <c r="DV18" s="1">
        <v>2580</v>
      </c>
      <c r="DW18" s="1">
        <v>694.87239999999997</v>
      </c>
      <c r="DX18" s="1">
        <v>6603</v>
      </c>
      <c r="DY18" s="1">
        <v>589.18129999999996</v>
      </c>
      <c r="EA18" s="1">
        <v>14004</v>
      </c>
      <c r="EB18" s="1">
        <v>14855</v>
      </c>
      <c r="ED18">
        <f t="shared" si="53"/>
        <v>1.4218251384112826</v>
      </c>
      <c r="EE18">
        <f t="shared" si="54"/>
        <v>3.0854013985600481</v>
      </c>
      <c r="EG18" s="1">
        <v>359330</v>
      </c>
      <c r="EH18" s="1">
        <v>259236</v>
      </c>
      <c r="EI18" s="1">
        <v>172974</v>
      </c>
      <c r="EJ18" s="1">
        <v>80252</v>
      </c>
      <c r="EL18">
        <f t="shared" si="65"/>
        <v>23.748361533683354</v>
      </c>
      <c r="EM18">
        <f t="shared" si="66"/>
        <v>17.133081709141845</v>
      </c>
      <c r="EN18">
        <f t="shared" si="67"/>
        <v>11.431968073713145</v>
      </c>
      <c r="EO18">
        <f t="shared" si="68"/>
        <v>5.3039086906218706</v>
      </c>
      <c r="EQ18" s="1">
        <v>36775</v>
      </c>
      <c r="ER18" s="1">
        <v>36691</v>
      </c>
      <c r="ES18" s="1">
        <v>211</v>
      </c>
      <c r="ET18" s="1">
        <v>492.63749999999999</v>
      </c>
      <c r="EU18" s="1">
        <v>24</v>
      </c>
      <c r="EV18" s="1">
        <v>395.30450000000002</v>
      </c>
      <c r="EX18" s="1">
        <v>0.26468429999999998</v>
      </c>
      <c r="EY18" s="1">
        <v>0.18607860000000001</v>
      </c>
      <c r="EZ18" s="1">
        <v>0.57507819999999998</v>
      </c>
      <c r="FA18" s="1">
        <v>0.41994189999999998</v>
      </c>
      <c r="FB18" s="1">
        <v>5.7442600000000003E-2</v>
      </c>
      <c r="FC18" s="1">
        <v>5.2678999999999998E-3</v>
      </c>
      <c r="FF18">
        <v>9201</v>
      </c>
      <c r="FG18">
        <v>12259</v>
      </c>
      <c r="FI18">
        <f t="shared" si="55"/>
        <v>2.2932289968481685E-2</v>
      </c>
      <c r="FJ18">
        <f t="shared" si="56"/>
        <v>1.9577453299616607E-3</v>
      </c>
    </row>
    <row r="19" spans="1:166" x14ac:dyDescent="0.25">
      <c r="A19">
        <v>2035</v>
      </c>
      <c r="B19" s="1">
        <v>14159</v>
      </c>
      <c r="C19" s="1">
        <v>14605</v>
      </c>
      <c r="D19" s="1">
        <v>37466</v>
      </c>
      <c r="E19" s="1">
        <v>37394</v>
      </c>
      <c r="F19" s="1">
        <v>4633</v>
      </c>
      <c r="G19" s="1">
        <v>4280</v>
      </c>
      <c r="H19" s="1">
        <v>34468</v>
      </c>
      <c r="I19" s="1">
        <v>36093</v>
      </c>
      <c r="J19" s="1">
        <v>32556</v>
      </c>
      <c r="K19" s="1">
        <v>34626</v>
      </c>
      <c r="L19" s="1">
        <v>1079465</v>
      </c>
      <c r="P19">
        <v>2035</v>
      </c>
      <c r="Q19">
        <f t="shared" si="0"/>
        <v>935.77783918799616</v>
      </c>
      <c r="R19">
        <f t="shared" si="1"/>
        <v>965.25427935169739</v>
      </c>
      <c r="S19">
        <f t="shared" si="2"/>
        <v>2476.1531550969321</v>
      </c>
      <c r="T19">
        <f t="shared" si="3"/>
        <v>2471.3946266400117</v>
      </c>
      <c r="U19">
        <f t="shared" si="24"/>
        <v>6848.5799002766371</v>
      </c>
      <c r="W19">
        <f t="shared" si="4"/>
        <v>2151.6479506041669</v>
      </c>
      <c r="X19">
        <f t="shared" si="5"/>
        <v>2288.4556437406277</v>
      </c>
      <c r="Z19">
        <f t="shared" si="25"/>
        <v>324.50520449276519</v>
      </c>
      <c r="AA19">
        <f t="shared" si="26"/>
        <v>182.93898289938397</v>
      </c>
      <c r="AB19">
        <f t="shared" si="27"/>
        <v>0.13105215395291736</v>
      </c>
      <c r="AC19">
        <f t="shared" si="28"/>
        <v>7.4022570465850271E-2</v>
      </c>
      <c r="AE19" s="1">
        <v>61713</v>
      </c>
      <c r="AF19" s="1">
        <v>4180</v>
      </c>
      <c r="AG19" s="1">
        <v>6129</v>
      </c>
      <c r="AH19" s="1">
        <v>2838</v>
      </c>
      <c r="AI19" s="1">
        <v>57451</v>
      </c>
      <c r="AJ19" s="1">
        <v>4218</v>
      </c>
      <c r="AK19" s="1">
        <v>6284</v>
      </c>
      <c r="AL19" s="1">
        <v>2608</v>
      </c>
      <c r="AM19" s="1">
        <v>54904</v>
      </c>
      <c r="AN19" s="1">
        <v>3929</v>
      </c>
      <c r="AO19" s="1">
        <v>5799</v>
      </c>
      <c r="AP19" s="1">
        <v>2550</v>
      </c>
      <c r="AR19" s="1">
        <v>15.816140000000001</v>
      </c>
      <c r="AS19" s="1">
        <v>15.422420000000001</v>
      </c>
      <c r="AT19" s="1">
        <v>16.107030000000002</v>
      </c>
      <c r="AU19" s="1">
        <v>17.002040000000001</v>
      </c>
      <c r="AW19">
        <f t="shared" si="57"/>
        <v>6809</v>
      </c>
      <c r="AX19">
        <f t="shared" si="29"/>
        <v>251</v>
      </c>
      <c r="AY19">
        <f t="shared" si="30"/>
        <v>330</v>
      </c>
      <c r="AZ19">
        <f t="shared" si="31"/>
        <v>288</v>
      </c>
      <c r="BB19">
        <f t="shared" si="58"/>
        <v>0.11033331712929205</v>
      </c>
      <c r="BC19">
        <f t="shared" ref="BC19:BC54" si="72">AX19/AF19</f>
        <v>6.0047846889952156E-2</v>
      </c>
      <c r="BD19">
        <f t="shared" ref="BD19:BD54" si="73">AY19/AG19</f>
        <v>5.3842388644150758E-2</v>
      </c>
      <c r="BE19">
        <f t="shared" ref="BE19:BE54" si="74">AZ19/AH19</f>
        <v>0.1014799154334038</v>
      </c>
      <c r="BF19">
        <f t="shared" si="32"/>
        <v>0.10256478760352658</v>
      </c>
      <c r="BH19">
        <f t="shared" si="33"/>
        <v>3133.5054330070157</v>
      </c>
      <c r="BI19">
        <f t="shared" si="34"/>
        <v>224.3321199720553</v>
      </c>
      <c r="BJ19">
        <f t="shared" si="35"/>
        <v>349.04707494846366</v>
      </c>
      <c r="BK19">
        <f t="shared" si="36"/>
        <v>152.91179260534111</v>
      </c>
      <c r="BL19">
        <f t="shared" si="37"/>
        <v>3859.7964205328758</v>
      </c>
      <c r="BN19">
        <f t="shared" si="38"/>
        <v>306.19808806822414</v>
      </c>
      <c r="BO19">
        <f t="shared" si="8"/>
        <v>282.86808049471171</v>
      </c>
      <c r="BP19">
        <f t="shared" si="9"/>
        <v>2278.0133174046082</v>
      </c>
      <c r="BQ19">
        <f t="shared" si="10"/>
        <v>2385.4106610503813</v>
      </c>
      <c r="BR19">
        <f t="shared" si="39"/>
        <v>5252.4901470179257</v>
      </c>
      <c r="BT19" s="1">
        <v>58.194969999999998</v>
      </c>
      <c r="BU19" s="1">
        <v>50.13297</v>
      </c>
      <c r="BV19" s="1">
        <v>16.272749999999998</v>
      </c>
      <c r="BW19" s="1">
        <v>15.470420000000001</v>
      </c>
      <c r="BY19">
        <f t="shared" si="40"/>
        <v>929.77980251297038</v>
      </c>
      <c r="BZ19">
        <f t="shared" si="41"/>
        <v>739.94520811985331</v>
      </c>
      <c r="CA19">
        <f t="shared" si="42"/>
        <v>1934.2357038918826</v>
      </c>
      <c r="CB19">
        <f t="shared" si="43"/>
        <v>1925.5617254011574</v>
      </c>
      <c r="CC19">
        <f t="shared" si="44"/>
        <v>5529.5224399258641</v>
      </c>
      <c r="CD19" s="4">
        <f t="shared" si="45"/>
        <v>1.0087601644954702E-3</v>
      </c>
      <c r="CF19">
        <f t="shared" si="11"/>
        <v>275.53375032230321</v>
      </c>
      <c r="CG19">
        <f t="shared" si="12"/>
        <v>147.67281345165026</v>
      </c>
      <c r="CI19">
        <v>1.9073535681940683</v>
      </c>
      <c r="CJ19">
        <v>3.7096560381015138</v>
      </c>
      <c r="CK19">
        <v>2</v>
      </c>
      <c r="CL19">
        <f t="shared" si="71"/>
        <v>14.374229632495762</v>
      </c>
      <c r="CM19">
        <f t="shared" si="69"/>
        <v>15.53480662553158</v>
      </c>
      <c r="CN19">
        <f t="shared" si="70"/>
        <v>3466668.8432560577</v>
      </c>
      <c r="CS19">
        <f t="shared" si="62"/>
        <v>13.364868388977996</v>
      </c>
      <c r="CT19">
        <f t="shared" si="47"/>
        <v>10.63614233697964</v>
      </c>
      <c r="CU19">
        <f t="shared" si="48"/>
        <v>27.803148171113996</v>
      </c>
      <c r="CV19">
        <f t="shared" si="49"/>
        <v>27.678466412460985</v>
      </c>
      <c r="CW19">
        <f t="shared" si="50"/>
        <v>79.482625309532608</v>
      </c>
      <c r="CX19">
        <f t="shared" si="63"/>
        <v>2.2927665982332132E-2</v>
      </c>
      <c r="CZ19" s="1">
        <v>0</v>
      </c>
      <c r="DA19" s="1">
        <v>0</v>
      </c>
      <c r="DB19" s="1">
        <v>9452</v>
      </c>
      <c r="DC19" s="1">
        <v>12448</v>
      </c>
      <c r="DE19" s="1">
        <v>7.8875019999999996</v>
      </c>
      <c r="DF19" s="1">
        <v>7.7766219999999997</v>
      </c>
      <c r="DH19">
        <f t="shared" si="13"/>
        <v>624.68904131682598</v>
      </c>
      <c r="DI19">
        <f t="shared" si="14"/>
        <v>822.69669766312416</v>
      </c>
      <c r="DK19">
        <f t="shared" si="15"/>
        <v>257.09613884639293</v>
      </c>
      <c r="DL19">
        <f t="shared" si="16"/>
        <v>333.8281289023214</v>
      </c>
      <c r="DM19">
        <f t="shared" si="51"/>
        <v>0.10686714344116795</v>
      </c>
      <c r="DN19">
        <f t="shared" si="17"/>
        <v>3.6955589374060662</v>
      </c>
      <c r="DO19">
        <f t="shared" si="18"/>
        <v>24.10758923370793</v>
      </c>
      <c r="DP19">
        <f t="shared" si="19"/>
        <v>4.7985221826283624</v>
      </c>
      <c r="DQ19">
        <f t="shared" si="20"/>
        <v>22.879944229832624</v>
      </c>
      <c r="DR19">
        <f t="shared" si="52"/>
        <v>8.4940811200344282</v>
      </c>
      <c r="DS19">
        <f t="shared" si="22"/>
        <v>70.988544189498185</v>
      </c>
      <c r="DT19">
        <f t="shared" si="64"/>
        <v>0.10686714344116796</v>
      </c>
      <c r="DV19" s="1">
        <v>2578</v>
      </c>
      <c r="DW19" s="1">
        <v>656.74260000000004</v>
      </c>
      <c r="DX19" s="1">
        <v>6474</v>
      </c>
      <c r="DY19" s="1">
        <v>576.8184</v>
      </c>
      <c r="EA19" s="1">
        <v>14144</v>
      </c>
      <c r="EB19" s="1">
        <v>14605</v>
      </c>
      <c r="ED19">
        <f t="shared" si="53"/>
        <v>1.3427634814675851</v>
      </c>
      <c r="EE19">
        <f t="shared" si="54"/>
        <v>2.9616465057744321</v>
      </c>
      <c r="EG19" s="1">
        <v>359388</v>
      </c>
      <c r="EH19" s="1">
        <v>259712</v>
      </c>
      <c r="EI19" s="1">
        <v>175225</v>
      </c>
      <c r="EJ19" s="1">
        <v>81465</v>
      </c>
      <c r="EL19">
        <f t="shared" si="65"/>
        <v>23.752194792718097</v>
      </c>
      <c r="EM19">
        <f t="shared" si="66"/>
        <v>17.16454086949593</v>
      </c>
      <c r="EN19">
        <f t="shared" si="67"/>
        <v>11.580738178664921</v>
      </c>
      <c r="EO19">
        <f t="shared" si="68"/>
        <v>5.3840766769863766</v>
      </c>
      <c r="EQ19" s="1">
        <v>37466</v>
      </c>
      <c r="ER19" s="1">
        <v>37394</v>
      </c>
      <c r="ES19" s="1">
        <v>222</v>
      </c>
      <c r="ET19" s="1">
        <v>498.71510000000001</v>
      </c>
      <c r="EU19" s="1">
        <v>32</v>
      </c>
      <c r="EV19" s="1">
        <v>413.86309999999997</v>
      </c>
      <c r="EX19" s="1">
        <v>0.26637729999999998</v>
      </c>
      <c r="EY19" s="1">
        <v>0.18822929999999999</v>
      </c>
      <c r="EZ19" s="1">
        <v>0.58926339999999999</v>
      </c>
      <c r="FA19" s="1">
        <v>0.43199589999999999</v>
      </c>
      <c r="FB19" s="1">
        <v>5.69712E-2</v>
      </c>
      <c r="FC19" s="1">
        <v>5.2865000000000004E-3</v>
      </c>
      <c r="FF19">
        <v>9466</v>
      </c>
      <c r="FG19">
        <v>12505</v>
      </c>
      <c r="FI19">
        <f t="shared" si="55"/>
        <v>2.3452355799704203E-2</v>
      </c>
      <c r="FJ19">
        <f t="shared" si="56"/>
        <v>2.5589764094362255E-3</v>
      </c>
    </row>
    <row r="20" spans="1:166" x14ac:dyDescent="0.25">
      <c r="A20">
        <v>2036</v>
      </c>
      <c r="B20" s="1">
        <v>14302</v>
      </c>
      <c r="C20" s="1">
        <v>14538</v>
      </c>
      <c r="D20" s="1">
        <v>37856</v>
      </c>
      <c r="E20" s="1">
        <v>37962</v>
      </c>
      <c r="F20" s="1">
        <v>4602</v>
      </c>
      <c r="G20" s="1">
        <v>4313</v>
      </c>
      <c r="H20" s="1">
        <v>34873</v>
      </c>
      <c r="I20" s="1">
        <v>36560</v>
      </c>
      <c r="J20" s="1">
        <v>32933</v>
      </c>
      <c r="K20" s="1">
        <v>35081</v>
      </c>
      <c r="L20" s="1">
        <v>1082690</v>
      </c>
      <c r="P20">
        <v>2036</v>
      </c>
      <c r="Q20">
        <f t="shared" si="0"/>
        <v>945.22880542882399</v>
      </c>
      <c r="R20">
        <f t="shared" si="1"/>
        <v>960.82620425984089</v>
      </c>
      <c r="S20">
        <f t="shared" si="2"/>
        <v>2501.9285175719178</v>
      </c>
      <c r="T20">
        <f t="shared" si="3"/>
        <v>2508.9341289112726</v>
      </c>
      <c r="U20">
        <f t="shared" si="24"/>
        <v>6916.9176561718559</v>
      </c>
      <c r="W20">
        <f t="shared" si="4"/>
        <v>2176.5641343299862</v>
      </c>
      <c r="X20">
        <f t="shared" si="5"/>
        <v>2318.5268999614445</v>
      </c>
      <c r="Z20">
        <f t="shared" si="25"/>
        <v>325.36438324193159</v>
      </c>
      <c r="AA20">
        <f t="shared" si="26"/>
        <v>190.4072289498281</v>
      </c>
      <c r="AB20">
        <f t="shared" si="27"/>
        <v>0.13004543533389698</v>
      </c>
      <c r="AC20">
        <f t="shared" si="28"/>
        <v>7.5891681154839019E-2</v>
      </c>
      <c r="AE20" s="1">
        <v>62567</v>
      </c>
      <c r="AF20" s="1">
        <v>4240</v>
      </c>
      <c r="AG20" s="1">
        <v>6144</v>
      </c>
      <c r="AH20" s="1">
        <v>2867</v>
      </c>
      <c r="AI20" s="1">
        <v>58181</v>
      </c>
      <c r="AJ20" s="1">
        <v>4315</v>
      </c>
      <c r="AK20" s="1">
        <v>6320</v>
      </c>
      <c r="AL20" s="1">
        <v>2617</v>
      </c>
      <c r="AM20" s="1">
        <v>55645</v>
      </c>
      <c r="AN20" s="1">
        <v>3986</v>
      </c>
      <c r="AO20" s="1">
        <v>5822</v>
      </c>
      <c r="AP20" s="1">
        <v>2561</v>
      </c>
      <c r="AR20" s="1">
        <v>15.893420000000001</v>
      </c>
      <c r="AS20" s="1">
        <v>15.008430000000001</v>
      </c>
      <c r="AT20" s="1">
        <v>16.882439999999999</v>
      </c>
      <c r="AU20" s="1">
        <v>17.734539999999999</v>
      </c>
      <c r="AW20">
        <f t="shared" si="57"/>
        <v>6922</v>
      </c>
      <c r="AX20">
        <f t="shared" si="29"/>
        <v>254</v>
      </c>
      <c r="AY20">
        <f t="shared" si="30"/>
        <v>322</v>
      </c>
      <c r="AZ20">
        <f t="shared" si="31"/>
        <v>306</v>
      </c>
      <c r="BB20">
        <f t="shared" si="58"/>
        <v>0.11063340099413428</v>
      </c>
      <c r="BC20">
        <f t="shared" si="72"/>
        <v>5.9905660377358491E-2</v>
      </c>
      <c r="BD20">
        <f t="shared" si="73"/>
        <v>5.2408854166666664E-2</v>
      </c>
      <c r="BE20">
        <f t="shared" si="74"/>
        <v>0.1067317753749564</v>
      </c>
      <c r="BF20">
        <f t="shared" si="32"/>
        <v>0.10293070247170856</v>
      </c>
      <c r="BH20">
        <f t="shared" si="33"/>
        <v>3188.8265752292286</v>
      </c>
      <c r="BI20">
        <f t="shared" si="34"/>
        <v>223.33069787235024</v>
      </c>
      <c r="BJ20">
        <f t="shared" si="35"/>
        <v>367.94647968158114</v>
      </c>
      <c r="BK20">
        <f t="shared" si="36"/>
        <v>160.0501221038574</v>
      </c>
      <c r="BL20">
        <f t="shared" si="37"/>
        <v>3940.1538748870175</v>
      </c>
      <c r="BN20">
        <f t="shared" si="38"/>
        <v>304.14927720482785</v>
      </c>
      <c r="BO20">
        <f t="shared" si="8"/>
        <v>285.04907270413355</v>
      </c>
      <c r="BP20">
        <f t="shared" si="9"/>
        <v>2304.7800399747853</v>
      </c>
      <c r="BQ20">
        <f t="shared" si="10"/>
        <v>2416.2750053473505</v>
      </c>
      <c r="BR20">
        <f t="shared" si="39"/>
        <v>5310.2533952310969</v>
      </c>
      <c r="BT20" s="1">
        <v>58.100470000000001</v>
      </c>
      <c r="BU20" s="1">
        <v>48.579090000000001</v>
      </c>
      <c r="BV20" s="1">
        <v>16.586510000000001</v>
      </c>
      <c r="BW20" s="1">
        <v>15.430619999999999</v>
      </c>
      <c r="BY20">
        <f t="shared" si="40"/>
        <v>922.05880397737519</v>
      </c>
      <c r="BZ20">
        <f t="shared" si="41"/>
        <v>722.53883136538775</v>
      </c>
      <c r="CA20">
        <f t="shared" si="42"/>
        <v>1994.6958479003722</v>
      </c>
      <c r="CB20">
        <f t="shared" si="43"/>
        <v>1945.4582821079248</v>
      </c>
      <c r="CC20">
        <f t="shared" si="44"/>
        <v>5584.7517653510604</v>
      </c>
      <c r="CD20" s="4">
        <f t="shared" si="45"/>
        <v>2.5512127967886045E-4</v>
      </c>
      <c r="CF20">
        <f t="shared" si="11"/>
        <v>281.58998822050137</v>
      </c>
      <c r="CG20">
        <f t="shared" si="12"/>
        <v>153.30594394838431</v>
      </c>
      <c r="CI20">
        <v>2.0260635131734972</v>
      </c>
      <c r="CJ20">
        <v>3.8344999999999914</v>
      </c>
      <c r="CK20">
        <v>2</v>
      </c>
      <c r="CL20">
        <f t="shared" si="71"/>
        <v>14.615160892145312</v>
      </c>
      <c r="CM20">
        <f t="shared" si="69"/>
        <v>15.795190703453928</v>
      </c>
      <c r="CN20">
        <f t="shared" si="70"/>
        <v>3532790.4751353743</v>
      </c>
      <c r="CS20">
        <f t="shared" si="62"/>
        <v>13.476037772148414</v>
      </c>
      <c r="CT20">
        <f t="shared" si="47"/>
        <v>10.560021271227791</v>
      </c>
      <c r="CU20">
        <f t="shared" si="48"/>
        <v>29.152800747958153</v>
      </c>
      <c r="CV20">
        <f t="shared" si="49"/>
        <v>28.433185801963944</v>
      </c>
      <c r="CW20">
        <f t="shared" si="50"/>
        <v>81.62204559329831</v>
      </c>
      <c r="CX20">
        <f t="shared" si="63"/>
        <v>2.3104128639321753E-2</v>
      </c>
      <c r="CZ20" s="1">
        <v>0</v>
      </c>
      <c r="DA20" s="1">
        <v>0</v>
      </c>
      <c r="DB20" s="1">
        <v>9573</v>
      </c>
      <c r="DC20" s="1">
        <v>12688</v>
      </c>
      <c r="DE20" s="1">
        <v>8.1266390000000008</v>
      </c>
      <c r="DF20" s="1">
        <v>7.9903250000000003</v>
      </c>
      <c r="DH20">
        <f t="shared" si="13"/>
        <v>632.6860127513728</v>
      </c>
      <c r="DI20">
        <f t="shared" si="14"/>
        <v>838.55845918619218</v>
      </c>
      <c r="DK20">
        <f t="shared" si="15"/>
        <v>268.28190774130337</v>
      </c>
      <c r="DL20">
        <f t="shared" si="16"/>
        <v>349.61493215713881</v>
      </c>
      <c r="DM20">
        <f t="shared" si="51"/>
        <v>0.11063998291419151</v>
      </c>
      <c r="DN20">
        <f t="shared" si="17"/>
        <v>3.9209832460908332</v>
      </c>
      <c r="DO20">
        <f t="shared" si="18"/>
        <v>25.231817501867319</v>
      </c>
      <c r="DP20">
        <f t="shared" si="19"/>
        <v>5.1096784837730516</v>
      </c>
      <c r="DQ20">
        <f t="shared" si="20"/>
        <v>23.323507318190892</v>
      </c>
      <c r="DR20">
        <f t="shared" si="52"/>
        <v>9.0306617298638852</v>
      </c>
      <c r="DS20">
        <f t="shared" si="22"/>
        <v>72.59138386343443</v>
      </c>
      <c r="DT20">
        <f t="shared" si="64"/>
        <v>0.11063998291419151</v>
      </c>
      <c r="DV20" s="1">
        <v>2594</v>
      </c>
      <c r="DW20" s="1">
        <v>670.48389999999995</v>
      </c>
      <c r="DX20" s="1">
        <v>6320</v>
      </c>
      <c r="DY20" s="1">
        <v>589.84690000000001</v>
      </c>
      <c r="EA20" s="1">
        <v>14292</v>
      </c>
      <c r="EB20" s="1">
        <v>14538</v>
      </c>
      <c r="ED20">
        <f t="shared" si="53"/>
        <v>1.3793667277732926</v>
      </c>
      <c r="EE20">
        <f t="shared" si="54"/>
        <v>2.9564994326830067</v>
      </c>
      <c r="EG20" s="1">
        <v>358682</v>
      </c>
      <c r="EH20" s="1">
        <v>260214</v>
      </c>
      <c r="EI20" s="1">
        <v>177635</v>
      </c>
      <c r="EJ20" s="1">
        <v>82881</v>
      </c>
      <c r="EL20">
        <f t="shared" si="65"/>
        <v>23.705534777571074</v>
      </c>
      <c r="EM20">
        <f t="shared" si="66"/>
        <v>17.197718387348345</v>
      </c>
      <c r="EN20">
        <f t="shared" si="67"/>
        <v>11.740016700625729</v>
      </c>
      <c r="EO20">
        <f t="shared" si="68"/>
        <v>5.477661069972477</v>
      </c>
      <c r="EQ20" s="1">
        <v>37856</v>
      </c>
      <c r="ER20" s="1">
        <v>37962</v>
      </c>
      <c r="ES20" s="1">
        <v>226</v>
      </c>
      <c r="ET20" s="1">
        <v>643.93560000000002</v>
      </c>
      <c r="EU20" s="1">
        <v>36</v>
      </c>
      <c r="EV20" s="1">
        <v>860.66340000000002</v>
      </c>
      <c r="EX20" s="1">
        <v>0.26854689999999998</v>
      </c>
      <c r="EY20" s="1">
        <v>0.18904560000000001</v>
      </c>
      <c r="EZ20" s="1">
        <v>0.58429450000000005</v>
      </c>
      <c r="FA20" s="1">
        <v>0.44751780000000002</v>
      </c>
      <c r="FB20" s="1">
        <v>5.5680199999999999E-2</v>
      </c>
      <c r="FC20" s="1">
        <v>5.2611999999999997E-3</v>
      </c>
      <c r="FF20">
        <v>9557</v>
      </c>
      <c r="FG20">
        <v>12788</v>
      </c>
      <c r="FI20">
        <f t="shared" si="55"/>
        <v>2.3647588155278853E-2</v>
      </c>
      <c r="FJ20">
        <f t="shared" si="56"/>
        <v>2.8151391929934315E-3</v>
      </c>
    </row>
    <row r="21" spans="1:166" x14ac:dyDescent="0.25">
      <c r="A21">
        <v>2037</v>
      </c>
      <c r="B21" s="1">
        <v>14295</v>
      </c>
      <c r="C21" s="1">
        <v>14732</v>
      </c>
      <c r="D21" s="1">
        <v>38247</v>
      </c>
      <c r="E21" s="1">
        <v>38509</v>
      </c>
      <c r="F21" s="1">
        <v>4615</v>
      </c>
      <c r="G21" s="1">
        <v>4441</v>
      </c>
      <c r="H21" s="1">
        <v>35333</v>
      </c>
      <c r="I21" s="1">
        <v>37224</v>
      </c>
      <c r="J21" s="1">
        <v>33326</v>
      </c>
      <c r="K21" s="1">
        <v>35668</v>
      </c>
      <c r="L21" s="1">
        <v>1085223</v>
      </c>
      <c r="P21">
        <v>2037</v>
      </c>
      <c r="Q21">
        <f t="shared" si="0"/>
        <v>944.76617071773467</v>
      </c>
      <c r="R21">
        <f t="shared" si="1"/>
        <v>973.64779482432084</v>
      </c>
      <c r="S21">
        <f t="shared" si="2"/>
        <v>2527.7699707199158</v>
      </c>
      <c r="T21">
        <f t="shared" si="3"/>
        <v>2545.0857270492652</v>
      </c>
      <c r="U21">
        <f t="shared" si="24"/>
        <v>6991.2696633112364</v>
      </c>
      <c r="W21">
        <f t="shared" si="4"/>
        <v>2202.5377688240101</v>
      </c>
      <c r="X21">
        <f t="shared" si="5"/>
        <v>2357.3221250199481</v>
      </c>
      <c r="Z21">
        <f t="shared" si="25"/>
        <v>325.23220189590575</v>
      </c>
      <c r="AA21">
        <f t="shared" si="26"/>
        <v>187.7636020293171</v>
      </c>
      <c r="AB21">
        <f t="shared" si="27"/>
        <v>0.12866368604073525</v>
      </c>
      <c r="AC21">
        <f t="shared" si="28"/>
        <v>7.3774961697265676E-2</v>
      </c>
      <c r="AE21" s="1">
        <v>63266</v>
      </c>
      <c r="AF21" s="1">
        <v>4295</v>
      </c>
      <c r="AG21" s="1">
        <v>6254</v>
      </c>
      <c r="AH21" s="1">
        <v>2941</v>
      </c>
      <c r="AI21" s="1">
        <v>58949</v>
      </c>
      <c r="AJ21" s="1">
        <v>4383</v>
      </c>
      <c r="AK21" s="1">
        <v>6531</v>
      </c>
      <c r="AL21" s="1">
        <v>2694</v>
      </c>
      <c r="AM21" s="1">
        <v>56323</v>
      </c>
      <c r="AN21" s="1">
        <v>4066</v>
      </c>
      <c r="AO21" s="1">
        <v>5962</v>
      </c>
      <c r="AP21" s="1">
        <v>2643</v>
      </c>
      <c r="AR21" s="1">
        <v>15.82128</v>
      </c>
      <c r="AS21" s="1">
        <v>15.53847</v>
      </c>
      <c r="AT21" s="1">
        <v>16.419080000000001</v>
      </c>
      <c r="AU21" s="1">
        <v>17.718129999999999</v>
      </c>
      <c r="AW21">
        <f t="shared" si="57"/>
        <v>6943</v>
      </c>
      <c r="AX21">
        <f t="shared" si="29"/>
        <v>229</v>
      </c>
      <c r="AY21">
        <f t="shared" si="30"/>
        <v>292</v>
      </c>
      <c r="AZ21">
        <f t="shared" si="31"/>
        <v>298</v>
      </c>
      <c r="BB21">
        <f t="shared" si="58"/>
        <v>0.10974298991559447</v>
      </c>
      <c r="BC21">
        <f t="shared" si="72"/>
        <v>5.331781140861467E-2</v>
      </c>
      <c r="BD21">
        <f t="shared" si="73"/>
        <v>4.6690118324272466E-2</v>
      </c>
      <c r="BE21">
        <f t="shared" si="74"/>
        <v>0.10132607956477388</v>
      </c>
      <c r="BF21">
        <f t="shared" si="32"/>
        <v>0.10112564490072437</v>
      </c>
      <c r="BH21">
        <f t="shared" si="33"/>
        <v>3216.2545809812982</v>
      </c>
      <c r="BI21">
        <f t="shared" si="34"/>
        <v>234.8616368142514</v>
      </c>
      <c r="BJ21">
        <f t="shared" si="35"/>
        <v>369.79485260117571</v>
      </c>
      <c r="BK21">
        <f t="shared" si="36"/>
        <v>164.60682349951247</v>
      </c>
      <c r="BL21">
        <f t="shared" si="37"/>
        <v>3985.5178938962376</v>
      </c>
      <c r="BN21">
        <f t="shared" si="38"/>
        <v>305.00845595399409</v>
      </c>
      <c r="BO21">
        <f t="shared" si="8"/>
        <v>293.50867884976981</v>
      </c>
      <c r="BP21">
        <f t="shared" si="9"/>
        <v>2335.1817495606656</v>
      </c>
      <c r="BQ21">
        <f t="shared" si="10"/>
        <v>2460.1592122278385</v>
      </c>
      <c r="BR21">
        <f t="shared" si="39"/>
        <v>5393.8580965922683</v>
      </c>
      <c r="BT21" s="1">
        <v>57.472200000000001</v>
      </c>
      <c r="BU21" s="1">
        <v>50.022629999999999</v>
      </c>
      <c r="BV21" s="1">
        <v>16.3386</v>
      </c>
      <c r="BW21" s="1">
        <v>15.539099999999999</v>
      </c>
      <c r="BY21">
        <f t="shared" si="40"/>
        <v>914.66463218249362</v>
      </c>
      <c r="BZ21">
        <f t="shared" si="41"/>
        <v>766.08975357587656</v>
      </c>
      <c r="CA21">
        <f t="shared" si="42"/>
        <v>1990.8003706877264</v>
      </c>
      <c r="CB21">
        <f t="shared" si="43"/>
        <v>1994.716867197141</v>
      </c>
      <c r="CC21">
        <f t="shared" si="44"/>
        <v>5666.2716236432379</v>
      </c>
      <c r="CD21" s="4">
        <f t="shared" si="45"/>
        <v>-6.5601137021076283E-4</v>
      </c>
      <c r="CF21">
        <f t="shared" si="11"/>
        <v>277.26852019795388</v>
      </c>
      <c r="CG21">
        <f t="shared" si="12"/>
        <v>152.24023801061378</v>
      </c>
      <c r="CI21">
        <v>2.0144863400446411</v>
      </c>
      <c r="CJ21">
        <v>3.8344999999999914</v>
      </c>
      <c r="CK21">
        <v>2</v>
      </c>
      <c r="CL21">
        <f t="shared" si="71"/>
        <v>14.878018859367277</v>
      </c>
      <c r="CM21">
        <f t="shared" si="69"/>
        <v>16.079271853899868</v>
      </c>
      <c r="CN21">
        <f t="shared" si="70"/>
        <v>3604367.0539489607</v>
      </c>
      <c r="CS21">
        <f t="shared" si="62"/>
        <v>13.608397647607372</v>
      </c>
      <c r="CT21">
        <f t="shared" si="47"/>
        <v>11.397897801669922</v>
      </c>
      <c r="CU21">
        <f t="shared" si="48"/>
        <v>29.619165460327359</v>
      </c>
      <c r="CV21">
        <f t="shared" si="49"/>
        <v>29.677435169257073</v>
      </c>
      <c r="CW21">
        <f t="shared" si="50"/>
        <v>84.302896078861721</v>
      </c>
      <c r="CX21">
        <f t="shared" si="63"/>
        <v>2.3389098506629367E-2</v>
      </c>
      <c r="CZ21" s="1">
        <v>0</v>
      </c>
      <c r="DA21" s="1">
        <v>0</v>
      </c>
      <c r="DB21" s="1">
        <v>9686</v>
      </c>
      <c r="DC21" s="1">
        <v>13130</v>
      </c>
      <c r="DE21" s="1">
        <v>8.0727410000000006</v>
      </c>
      <c r="DF21" s="1">
        <v>8.0073000000000008</v>
      </c>
      <c r="DH21">
        <f t="shared" si="13"/>
        <v>640.15425880181715</v>
      </c>
      <c r="DI21">
        <f t="shared" si="14"/>
        <v>867.77053665784229</v>
      </c>
      <c r="DK21">
        <f t="shared" si="15"/>
        <v>269.64839697529476</v>
      </c>
      <c r="DL21">
        <f t="shared" si="16"/>
        <v>362.56275234148131</v>
      </c>
      <c r="DM21">
        <f t="shared" si="51"/>
        <v>0.11157445165155774</v>
      </c>
      <c r="DN21">
        <f t="shared" si="17"/>
        <v>4.0118339355965906</v>
      </c>
      <c r="DO21">
        <f t="shared" si="18"/>
        <v>25.607331524730768</v>
      </c>
      <c r="DP21">
        <f t="shared" si="19"/>
        <v>5.3942154670406675</v>
      </c>
      <c r="DQ21">
        <f t="shared" si="20"/>
        <v>24.283219702216407</v>
      </c>
      <c r="DR21">
        <f t="shared" si="52"/>
        <v>9.4060494026372581</v>
      </c>
      <c r="DS21">
        <f t="shared" si="22"/>
        <v>74.89684667622447</v>
      </c>
      <c r="DT21">
        <f t="shared" si="64"/>
        <v>0.1115744516515578</v>
      </c>
      <c r="DV21" s="1">
        <v>2505</v>
      </c>
      <c r="DW21" s="1">
        <v>657.54430000000002</v>
      </c>
      <c r="DX21" s="1">
        <v>6601</v>
      </c>
      <c r="DY21" s="1">
        <v>588.03020000000004</v>
      </c>
      <c r="EA21" s="1">
        <v>14288</v>
      </c>
      <c r="EB21" s="1">
        <v>14732</v>
      </c>
      <c r="ED21">
        <f t="shared" si="53"/>
        <v>1.3063338124009443</v>
      </c>
      <c r="EE21">
        <f t="shared" si="54"/>
        <v>3.0784406439914811</v>
      </c>
      <c r="EG21" s="1">
        <v>357696</v>
      </c>
      <c r="EH21" s="1">
        <v>260721</v>
      </c>
      <c r="EI21" s="1">
        <v>179274</v>
      </c>
      <c r="EJ21" s="1">
        <v>84249</v>
      </c>
      <c r="EL21">
        <f t="shared" si="65"/>
        <v>23.640369373980469</v>
      </c>
      <c r="EM21">
        <f t="shared" si="66"/>
        <v>17.231226358565827</v>
      </c>
      <c r="EN21">
        <f t="shared" si="67"/>
        <v>11.84833931369368</v>
      </c>
      <c r="EO21">
        <f t="shared" si="68"/>
        <v>5.5680731106539652</v>
      </c>
      <c r="EQ21" s="1">
        <v>38247</v>
      </c>
      <c r="ER21" s="1">
        <v>38509</v>
      </c>
      <c r="ES21" s="1">
        <v>254</v>
      </c>
      <c r="ET21" s="1">
        <v>487.23020000000002</v>
      </c>
      <c r="EU21" s="1">
        <v>24</v>
      </c>
      <c r="EV21" s="1">
        <v>415.12439999999998</v>
      </c>
      <c r="EX21" s="1">
        <v>0.26937040000000001</v>
      </c>
      <c r="EY21" s="1">
        <v>0.1925499</v>
      </c>
      <c r="EZ21" s="1">
        <v>0.59923389999999999</v>
      </c>
      <c r="FA21" s="1">
        <v>0.45788139999999999</v>
      </c>
      <c r="FB21" s="1">
        <v>5.5645300000000002E-2</v>
      </c>
      <c r="FC21" s="1">
        <v>5.9991999999999997E-3</v>
      </c>
      <c r="FF21">
        <v>9714</v>
      </c>
      <c r="FG21">
        <v>13190</v>
      </c>
      <c r="FI21">
        <f t="shared" si="55"/>
        <v>2.614782787729051E-2</v>
      </c>
      <c r="FJ21">
        <f t="shared" si="56"/>
        <v>1.8195602729340408E-3</v>
      </c>
    </row>
    <row r="22" spans="1:166" x14ac:dyDescent="0.25">
      <c r="A22">
        <v>2038</v>
      </c>
      <c r="B22" s="1">
        <v>14086</v>
      </c>
      <c r="C22" s="1">
        <v>14661</v>
      </c>
      <c r="D22" s="1">
        <v>38380</v>
      </c>
      <c r="E22" s="1">
        <v>39192</v>
      </c>
      <c r="F22" s="1">
        <v>4617</v>
      </c>
      <c r="G22" s="1">
        <v>4485</v>
      </c>
      <c r="H22" s="1">
        <v>35633</v>
      </c>
      <c r="I22" s="1">
        <v>37905</v>
      </c>
      <c r="J22" s="1">
        <v>33617</v>
      </c>
      <c r="K22" s="1">
        <v>36285</v>
      </c>
      <c r="L22" s="1">
        <v>1088018</v>
      </c>
      <c r="P22">
        <v>2038</v>
      </c>
      <c r="Q22">
        <f t="shared" si="0"/>
        <v>930.95322005806293</v>
      </c>
      <c r="R22">
        <f t="shared" si="1"/>
        <v>968.95535704041322</v>
      </c>
      <c r="S22">
        <f t="shared" si="2"/>
        <v>2536.5600302306157</v>
      </c>
      <c r="T22">
        <f t="shared" si="3"/>
        <v>2590.2256567169957</v>
      </c>
      <c r="U22">
        <f t="shared" si="24"/>
        <v>7026.6942640460875</v>
      </c>
      <c r="W22">
        <f t="shared" si="4"/>
        <v>2221.7701546707299</v>
      </c>
      <c r="X22">
        <f t="shared" si="5"/>
        <v>2398.1000702688352</v>
      </c>
      <c r="Z22">
        <f t="shared" si="25"/>
        <v>314.78987555988579</v>
      </c>
      <c r="AA22">
        <f t="shared" si="26"/>
        <v>192.12558644816045</v>
      </c>
      <c r="AB22">
        <f t="shared" si="27"/>
        <v>0.12410109431995825</v>
      </c>
      <c r="AC22">
        <f t="shared" si="28"/>
        <v>7.4173300673606835E-2</v>
      </c>
      <c r="AE22" s="1">
        <v>63889</v>
      </c>
      <c r="AF22" s="1">
        <v>4382</v>
      </c>
      <c r="AG22" s="1">
        <v>6322</v>
      </c>
      <c r="AH22" s="1">
        <v>2979</v>
      </c>
      <c r="AI22" s="1">
        <v>59727</v>
      </c>
      <c r="AJ22" s="1">
        <v>4462</v>
      </c>
      <c r="AK22" s="1">
        <v>6629</v>
      </c>
      <c r="AL22" s="1">
        <v>2720</v>
      </c>
      <c r="AM22" s="1">
        <v>57040</v>
      </c>
      <c r="AN22" s="1">
        <v>4145</v>
      </c>
      <c r="AO22" s="1">
        <v>6043</v>
      </c>
      <c r="AP22" s="1">
        <v>2674</v>
      </c>
      <c r="AR22" s="1">
        <v>15.76801</v>
      </c>
      <c r="AS22" s="1">
        <v>16.010580000000001</v>
      </c>
      <c r="AT22" s="1">
        <v>16.247730000000001</v>
      </c>
      <c r="AU22" s="1">
        <v>18.2133</v>
      </c>
      <c r="AW22">
        <f t="shared" si="57"/>
        <v>6849</v>
      </c>
      <c r="AX22">
        <f t="shared" si="29"/>
        <v>237</v>
      </c>
      <c r="AY22">
        <f t="shared" si="30"/>
        <v>279</v>
      </c>
      <c r="AZ22">
        <f t="shared" si="31"/>
        <v>305</v>
      </c>
      <c r="BB22">
        <f t="shared" si="58"/>
        <v>0.10720155269295184</v>
      </c>
      <c r="BC22">
        <f t="shared" si="72"/>
        <v>5.4084892743039709E-2</v>
      </c>
      <c r="BD22">
        <f t="shared" si="73"/>
        <v>4.4131603922809237E-2</v>
      </c>
      <c r="BE22">
        <f t="shared" si="74"/>
        <v>0.10238335011748909</v>
      </c>
      <c r="BF22">
        <f t="shared" si="32"/>
        <v>9.8875883050585256E-2</v>
      </c>
      <c r="BH22">
        <f t="shared" si="33"/>
        <v>3247.7302243056834</v>
      </c>
      <c r="BI22">
        <f t="shared" si="34"/>
        <v>246.35931615554907</v>
      </c>
      <c r="BJ22">
        <f t="shared" si="35"/>
        <v>371.4266586937747</v>
      </c>
      <c r="BK22">
        <f t="shared" si="36"/>
        <v>170.84013429179043</v>
      </c>
      <c r="BL22">
        <f t="shared" si="37"/>
        <v>4036.3563334467976</v>
      </c>
      <c r="BN22">
        <f t="shared" si="38"/>
        <v>305.14063730001959</v>
      </c>
      <c r="BO22">
        <f t="shared" si="8"/>
        <v>296.41666846233227</v>
      </c>
      <c r="BP22">
        <f t="shared" si="9"/>
        <v>2355.0089514645006</v>
      </c>
      <c r="BQ22">
        <f t="shared" si="10"/>
        <v>2505.166960549544</v>
      </c>
      <c r="BR22">
        <f t="shared" si="39"/>
        <v>5461.7332177763965</v>
      </c>
      <c r="BT22" s="1">
        <v>58.55706</v>
      </c>
      <c r="BU22" s="1">
        <v>50.907449999999997</v>
      </c>
      <c r="BV22" s="1">
        <v>16.273289999999999</v>
      </c>
      <c r="BW22" s="1">
        <v>15.58094</v>
      </c>
      <c r="BY22">
        <f t="shared" si="40"/>
        <v>932.3339465913366</v>
      </c>
      <c r="BZ22">
        <f t="shared" si="41"/>
        <v>787.36508003362633</v>
      </c>
      <c r="CA22">
        <f t="shared" si="42"/>
        <v>1999.6781938748315</v>
      </c>
      <c r="CB22">
        <f t="shared" si="43"/>
        <v>2036.6786701952615</v>
      </c>
      <c r="CC22">
        <f t="shared" si="44"/>
        <v>5756.0558906950555</v>
      </c>
      <c r="CD22" s="4">
        <f t="shared" si="45"/>
        <v>5.3062329561726074E-4</v>
      </c>
      <c r="CF22">
        <f t="shared" si="11"/>
        <v>267.29344252310545</v>
      </c>
      <c r="CG22">
        <f t="shared" si="12"/>
        <v>156.19640929317038</v>
      </c>
      <c r="CI22">
        <v>1.9903586550271939</v>
      </c>
      <c r="CJ22">
        <v>3.8344999999999914</v>
      </c>
      <c r="CK22">
        <v>2</v>
      </c>
      <c r="CL22">
        <f t="shared" si="71"/>
        <v>15.145604404440894</v>
      </c>
      <c r="CM22">
        <f t="shared" si="69"/>
        <v>16.36846228738986</v>
      </c>
      <c r="CN22">
        <f t="shared" si="70"/>
        <v>3676976.5358958319</v>
      </c>
      <c r="CS22">
        <f t="shared" si="62"/>
        <v>14.120761127903508</v>
      </c>
      <c r="CT22">
        <f t="shared" si="47"/>
        <v>11.925120024060249</v>
      </c>
      <c r="CU22">
        <f t="shared" si="48"/>
        <v>30.28633486061506</v>
      </c>
      <c r="CV22">
        <f t="shared" si="49"/>
        <v>30.846729437740173</v>
      </c>
      <c r="CW22">
        <f t="shared" si="50"/>
        <v>87.178945450318992</v>
      </c>
      <c r="CX22">
        <f t="shared" si="63"/>
        <v>2.3709410326459793E-2</v>
      </c>
      <c r="CZ22" s="1">
        <v>0</v>
      </c>
      <c r="DA22" s="1">
        <v>0</v>
      </c>
      <c r="DB22" s="1">
        <v>9931</v>
      </c>
      <c r="DC22" s="1">
        <v>13461</v>
      </c>
      <c r="DE22" s="1">
        <v>8.2341650000000008</v>
      </c>
      <c r="DF22" s="1">
        <v>8.025976</v>
      </c>
      <c r="DH22">
        <f t="shared" si="13"/>
        <v>656.34647368994911</v>
      </c>
      <c r="DI22">
        <f t="shared" si="14"/>
        <v>889.64654942507354</v>
      </c>
      <c r="DK22">
        <f t="shared" si="15"/>
        <v>281.99727146418161</v>
      </c>
      <c r="DL22">
        <f t="shared" si="16"/>
        <v>372.56970674786106</v>
      </c>
      <c r="DM22">
        <f t="shared" si="51"/>
        <v>0.11371796776160252</v>
      </c>
      <c r="DN22">
        <f t="shared" si="17"/>
        <v>4.2710191167282225</v>
      </c>
      <c r="DO22">
        <f t="shared" si="18"/>
        <v>26.015315743886838</v>
      </c>
      <c r="DP22">
        <f t="shared" si="19"/>
        <v>5.6427933914816579</v>
      </c>
      <c r="DQ22">
        <f t="shared" si="20"/>
        <v>25.203936046258516</v>
      </c>
      <c r="DR22">
        <f t="shared" si="52"/>
        <v>9.9138125082098796</v>
      </c>
      <c r="DS22">
        <f t="shared" si="22"/>
        <v>77.265132942109119</v>
      </c>
      <c r="DT22">
        <f t="shared" si="64"/>
        <v>0.11371796776160252</v>
      </c>
      <c r="DV22" s="1">
        <v>2495</v>
      </c>
      <c r="DW22" s="1">
        <v>665.21799999999996</v>
      </c>
      <c r="DX22" s="1">
        <v>6336</v>
      </c>
      <c r="DY22" s="1">
        <v>581.20730000000003</v>
      </c>
      <c r="EA22" s="1">
        <v>14074</v>
      </c>
      <c r="EB22" s="1">
        <v>14661</v>
      </c>
      <c r="ED22">
        <f t="shared" si="53"/>
        <v>1.3163032772873136</v>
      </c>
      <c r="EE22">
        <f t="shared" si="54"/>
        <v>2.9205701990993753</v>
      </c>
      <c r="EG22" s="1">
        <v>357275</v>
      </c>
      <c r="EH22" s="1">
        <v>261479</v>
      </c>
      <c r="EI22" s="1">
        <v>179996</v>
      </c>
      <c r="EJ22" s="1">
        <v>85653</v>
      </c>
      <c r="EL22">
        <f t="shared" si="65"/>
        <v>23.612545200642085</v>
      </c>
      <c r="EM22">
        <f t="shared" si="66"/>
        <v>17.281323088709513</v>
      </c>
      <c r="EN22">
        <f t="shared" si="67"/>
        <v>11.896056779608909</v>
      </c>
      <c r="EO22">
        <f t="shared" si="68"/>
        <v>5.6608644155639123</v>
      </c>
      <c r="EQ22" s="1">
        <v>38380</v>
      </c>
      <c r="ER22" s="1">
        <v>39192</v>
      </c>
      <c r="ES22" s="1">
        <v>207</v>
      </c>
      <c r="ET22" s="1">
        <v>621.04190000000006</v>
      </c>
      <c r="EU22" s="1">
        <v>39</v>
      </c>
      <c r="EV22" s="1">
        <v>894.98950000000002</v>
      </c>
      <c r="EX22" s="1">
        <v>0.26943859999999997</v>
      </c>
      <c r="EY22" s="1">
        <v>0.1929776</v>
      </c>
      <c r="EZ22" s="1">
        <v>0.60444129999999996</v>
      </c>
      <c r="FA22" s="1">
        <v>0.46735539999999998</v>
      </c>
      <c r="FB22" s="1">
        <v>5.4357700000000002E-2</v>
      </c>
      <c r="FC22" s="1">
        <v>6.5529999999999998E-3</v>
      </c>
      <c r="FF22">
        <v>9974</v>
      </c>
      <c r="FG22">
        <v>13478</v>
      </c>
      <c r="FI22">
        <f t="shared" si="55"/>
        <v>2.0753960296771606E-2</v>
      </c>
      <c r="FJ22">
        <f t="shared" si="56"/>
        <v>2.8936043923430774E-3</v>
      </c>
    </row>
    <row r="23" spans="1:166" x14ac:dyDescent="0.25">
      <c r="A23">
        <v>2039</v>
      </c>
      <c r="B23" s="1">
        <v>14319</v>
      </c>
      <c r="C23" s="1">
        <v>14619</v>
      </c>
      <c r="D23" s="1">
        <v>38538</v>
      </c>
      <c r="E23" s="1">
        <v>40134</v>
      </c>
      <c r="F23" s="1">
        <v>4624</v>
      </c>
      <c r="G23" s="1">
        <v>4577</v>
      </c>
      <c r="H23" s="1">
        <v>35753</v>
      </c>
      <c r="I23" s="1">
        <v>38878</v>
      </c>
      <c r="J23" s="1">
        <v>33772</v>
      </c>
      <c r="K23" s="1">
        <v>37221</v>
      </c>
      <c r="L23" s="1">
        <v>1092092</v>
      </c>
      <c r="P23">
        <v>2039</v>
      </c>
      <c r="Q23">
        <f t="shared" si="0"/>
        <v>946.3523468700414</v>
      </c>
      <c r="R23">
        <f t="shared" si="1"/>
        <v>966.17954877387638</v>
      </c>
      <c r="S23">
        <f t="shared" si="2"/>
        <v>2547.0023565666356</v>
      </c>
      <c r="T23">
        <f t="shared" si="3"/>
        <v>2652.4830706950374</v>
      </c>
      <c r="U23">
        <f t="shared" si="24"/>
        <v>7112.0173229055908</v>
      </c>
      <c r="W23">
        <f t="shared" si="4"/>
        <v>2232.0142089877113</v>
      </c>
      <c r="X23">
        <f t="shared" si="5"/>
        <v>2459.9609402087999</v>
      </c>
      <c r="Z23">
        <f t="shared" si="25"/>
        <v>314.98814757892433</v>
      </c>
      <c r="AA23">
        <f t="shared" si="26"/>
        <v>192.52213048623753</v>
      </c>
      <c r="AB23">
        <f t="shared" si="27"/>
        <v>0.12367014375421662</v>
      </c>
      <c r="AC23">
        <f t="shared" si="28"/>
        <v>7.2581850799820727E-2</v>
      </c>
      <c r="AE23" s="1">
        <v>64828</v>
      </c>
      <c r="AF23" s="1">
        <v>4432</v>
      </c>
      <c r="AG23" s="1">
        <v>6378</v>
      </c>
      <c r="AH23" s="1">
        <v>3034</v>
      </c>
      <c r="AI23" s="1">
        <v>60688</v>
      </c>
      <c r="AJ23" s="1">
        <v>4506</v>
      </c>
      <c r="AK23" s="1">
        <v>6650</v>
      </c>
      <c r="AL23" s="1">
        <v>2787</v>
      </c>
      <c r="AM23" s="1">
        <v>57989</v>
      </c>
      <c r="AN23" s="1">
        <v>4191</v>
      </c>
      <c r="AO23" s="1">
        <v>6084</v>
      </c>
      <c r="AP23" s="1">
        <v>2729</v>
      </c>
      <c r="AR23" s="1">
        <v>15.56728</v>
      </c>
      <c r="AS23" s="1">
        <v>15.23813</v>
      </c>
      <c r="AT23" s="1">
        <v>16.370519999999999</v>
      </c>
      <c r="AU23" s="1">
        <v>17.384540000000001</v>
      </c>
      <c r="AW23">
        <f t="shared" si="57"/>
        <v>6839</v>
      </c>
      <c r="AX23">
        <f t="shared" si="29"/>
        <v>241</v>
      </c>
      <c r="AY23">
        <f t="shared" si="30"/>
        <v>294</v>
      </c>
      <c r="AZ23">
        <f t="shared" si="31"/>
        <v>305</v>
      </c>
      <c r="BB23">
        <f t="shared" si="58"/>
        <v>0.10549453939655705</v>
      </c>
      <c r="BC23">
        <f t="shared" si="72"/>
        <v>5.4377256317689533E-2</v>
      </c>
      <c r="BD23">
        <f t="shared" si="73"/>
        <v>4.6095954844778929E-2</v>
      </c>
      <c r="BE23">
        <f t="shared" si="74"/>
        <v>0.1005273566249176</v>
      </c>
      <c r="BF23">
        <f t="shared" si="32"/>
        <v>9.7607789302420173E-2</v>
      </c>
      <c r="BH23">
        <f t="shared" si="33"/>
        <v>3257.97630381926</v>
      </c>
      <c r="BI23">
        <f t="shared" si="34"/>
        <v>236.78556360103073</v>
      </c>
      <c r="BJ23">
        <f t="shared" si="35"/>
        <v>375.41919924256683</v>
      </c>
      <c r="BK23">
        <f t="shared" si="36"/>
        <v>167.08310265260653</v>
      </c>
      <c r="BL23">
        <f t="shared" si="37"/>
        <v>4037.2641693154642</v>
      </c>
      <c r="BN23">
        <f t="shared" si="38"/>
        <v>305.60327201110908</v>
      </c>
      <c r="BO23">
        <f t="shared" si="8"/>
        <v>302.49701037950831</v>
      </c>
      <c r="BP23">
        <f t="shared" si="9"/>
        <v>2362.9398322260349</v>
      </c>
      <c r="BQ23">
        <f t="shared" si="10"/>
        <v>2569.4731853909821</v>
      </c>
      <c r="BR23">
        <f t="shared" si="39"/>
        <v>5540.5133000076348</v>
      </c>
      <c r="BT23" s="1">
        <v>57.54166</v>
      </c>
      <c r="BU23" s="1">
        <v>49.364820000000002</v>
      </c>
      <c r="BV23" s="1">
        <v>16.007680000000001</v>
      </c>
      <c r="BW23" s="1">
        <v>15.3918</v>
      </c>
      <c r="BY23">
        <f t="shared" si="40"/>
        <v>917.55598200289478</v>
      </c>
      <c r="BZ23">
        <f t="shared" si="41"/>
        <v>779.16749977267364</v>
      </c>
      <c r="CA23">
        <f t="shared" si="42"/>
        <v>1973.6641013301603</v>
      </c>
      <c r="CB23">
        <f t="shared" si="43"/>
        <v>2063.6007923117945</v>
      </c>
      <c r="CC23">
        <f t="shared" si="44"/>
        <v>5733.9883754175225</v>
      </c>
      <c r="CD23" s="4">
        <f t="shared" si="45"/>
        <v>7.2432649039910757E-4</v>
      </c>
      <c r="CF23">
        <f t="shared" si="11"/>
        <v>263.09633057196726</v>
      </c>
      <c r="CG23">
        <f t="shared" si="12"/>
        <v>154.61878460837147</v>
      </c>
      <c r="CI23">
        <v>2.0040517889990923</v>
      </c>
      <c r="CJ23">
        <v>3.8344999999999914</v>
      </c>
      <c r="CK23">
        <v>2</v>
      </c>
      <c r="CL23">
        <f t="shared" si="71"/>
        <v>15.418002554244291</v>
      </c>
      <c r="CM23">
        <f t="shared" si="69"/>
        <v>16.662853895882179</v>
      </c>
      <c r="CN23">
        <f t="shared" si="70"/>
        <v>3750161.5566213536</v>
      </c>
      <c r="CS23">
        <f t="shared" si="62"/>
        <v>14.14688047418276</v>
      </c>
      <c r="CT23">
        <f t="shared" si="47"/>
        <v>12.013206501679221</v>
      </c>
      <c r="CU23">
        <f t="shared" si="48"/>
        <v>30.429958155528674</v>
      </c>
      <c r="CV23">
        <f t="shared" si="49"/>
        <v>31.816602286803789</v>
      </c>
      <c r="CW23">
        <f t="shared" si="50"/>
        <v>88.406647418194439</v>
      </c>
      <c r="CX23">
        <f t="shared" si="63"/>
        <v>2.3574090364747634E-2</v>
      </c>
      <c r="CZ23" s="1">
        <v>0</v>
      </c>
      <c r="DA23" s="1">
        <v>0</v>
      </c>
      <c r="DB23" s="1">
        <v>10215</v>
      </c>
      <c r="DC23" s="1">
        <v>13844</v>
      </c>
      <c r="DE23" s="1">
        <v>7.655659</v>
      </c>
      <c r="DF23" s="1">
        <v>7.9152610000000001</v>
      </c>
      <c r="DH23">
        <f t="shared" si="13"/>
        <v>675.11622482557959</v>
      </c>
      <c r="DI23">
        <f t="shared" si="14"/>
        <v>914.95927718896939</v>
      </c>
      <c r="DK23">
        <f t="shared" si="15"/>
        <v>269.6828385516182</v>
      </c>
      <c r="DL23">
        <f t="shared" si="16"/>
        <v>377.88459668333923</v>
      </c>
      <c r="DM23">
        <f t="shared" si="51"/>
        <v>0.11293490548588783</v>
      </c>
      <c r="DN23">
        <f t="shared" si="17"/>
        <v>4.1579706936246996</v>
      </c>
      <c r="DO23">
        <f t="shared" si="18"/>
        <v>26.271987461903976</v>
      </c>
      <c r="DP23">
        <f t="shared" si="19"/>
        <v>5.8262256768732987</v>
      </c>
      <c r="DQ23">
        <f t="shared" si="20"/>
        <v>25.99037660993049</v>
      </c>
      <c r="DR23">
        <f t="shared" si="52"/>
        <v>9.9841963704979975</v>
      </c>
      <c r="DS23">
        <f t="shared" si="22"/>
        <v>78.422451047696441</v>
      </c>
      <c r="DT23">
        <f t="shared" si="64"/>
        <v>0.11293490548588782</v>
      </c>
      <c r="DV23" s="1">
        <v>2594</v>
      </c>
      <c r="DW23" s="1">
        <v>654.11350000000004</v>
      </c>
      <c r="DX23" s="1">
        <v>6265</v>
      </c>
      <c r="DY23" s="1">
        <v>586.72119999999995</v>
      </c>
      <c r="EA23" s="1">
        <v>14308</v>
      </c>
      <c r="EB23" s="1">
        <v>14619</v>
      </c>
      <c r="ED23">
        <f t="shared" si="53"/>
        <v>1.345688387278704</v>
      </c>
      <c r="EE23">
        <f t="shared" si="54"/>
        <v>2.9152397472312757</v>
      </c>
      <c r="EG23" s="1">
        <v>357206</v>
      </c>
      <c r="EH23" s="1">
        <v>262741</v>
      </c>
      <c r="EI23" s="1">
        <v>179947</v>
      </c>
      <c r="EJ23" s="1">
        <v>87728</v>
      </c>
      <c r="EL23">
        <f t="shared" si="65"/>
        <v>23.607984944204205</v>
      </c>
      <c r="EM23">
        <f t="shared" si="66"/>
        <v>17.364729518051647</v>
      </c>
      <c r="EN23">
        <f t="shared" si="67"/>
        <v>11.892818336631283</v>
      </c>
      <c r="EO23">
        <f t="shared" si="68"/>
        <v>5.7980025620654372</v>
      </c>
      <c r="EQ23" s="1">
        <v>38538</v>
      </c>
      <c r="ER23" s="1">
        <v>40134</v>
      </c>
      <c r="ES23" s="1">
        <v>209</v>
      </c>
      <c r="ET23" s="1">
        <v>527.68259999999998</v>
      </c>
      <c r="EU23" s="1">
        <v>46</v>
      </c>
      <c r="EV23" s="1">
        <v>430.55329999999998</v>
      </c>
      <c r="EX23" s="1">
        <v>0.2707812</v>
      </c>
      <c r="EY23" s="1">
        <v>0.1933078</v>
      </c>
      <c r="EZ23" s="1">
        <v>0.60678489999999996</v>
      </c>
      <c r="FA23" s="1">
        <v>0.46247670000000002</v>
      </c>
      <c r="FB23" s="1">
        <v>5.4490799999999999E-2</v>
      </c>
      <c r="FC23" s="1">
        <v>8.1475999999999996E-3</v>
      </c>
      <c r="FF23">
        <v>10145</v>
      </c>
      <c r="FG23">
        <v>13923</v>
      </c>
      <c r="FI23">
        <f t="shared" si="55"/>
        <v>2.0601281419418433E-2</v>
      </c>
      <c r="FJ23">
        <f t="shared" si="56"/>
        <v>3.3038856568268333E-3</v>
      </c>
    </row>
    <row r="24" spans="1:166" x14ac:dyDescent="0.25">
      <c r="A24">
        <v>2040</v>
      </c>
      <c r="B24" s="1">
        <v>14474</v>
      </c>
      <c r="C24" s="1">
        <v>14578</v>
      </c>
      <c r="D24" s="1">
        <v>38475</v>
      </c>
      <c r="E24" s="1">
        <v>41080</v>
      </c>
      <c r="F24" s="1">
        <v>4638</v>
      </c>
      <c r="G24" s="1">
        <v>4498</v>
      </c>
      <c r="H24" s="1">
        <v>35714</v>
      </c>
      <c r="I24" s="1">
        <v>39770</v>
      </c>
      <c r="J24" s="1">
        <v>33809</v>
      </c>
      <c r="K24" s="1">
        <v>38045</v>
      </c>
      <c r="L24" s="1">
        <v>1094615</v>
      </c>
      <c r="P24">
        <v>2040</v>
      </c>
      <c r="Q24">
        <f t="shared" si="0"/>
        <v>956.59640118702282</v>
      </c>
      <c r="R24">
        <f t="shared" si="1"/>
        <v>963.46983118035223</v>
      </c>
      <c r="S24">
        <f t="shared" si="2"/>
        <v>2542.8386441668304</v>
      </c>
      <c r="T24">
        <f t="shared" si="3"/>
        <v>2715.00484736513</v>
      </c>
      <c r="U24">
        <f t="shared" si="24"/>
        <v>7177.9097238993345</v>
      </c>
      <c r="W24">
        <f t="shared" si="4"/>
        <v>2234.4595638891847</v>
      </c>
      <c r="X24">
        <f t="shared" si="5"/>
        <v>2514.4196547713336</v>
      </c>
      <c r="Z24">
        <f t="shared" si="25"/>
        <v>308.3790802776457</v>
      </c>
      <c r="AA24">
        <f t="shared" si="26"/>
        <v>200.58519259379636</v>
      </c>
      <c r="AB24">
        <f t="shared" si="27"/>
        <v>0.12127355425601027</v>
      </c>
      <c r="AC24">
        <f t="shared" si="28"/>
        <v>7.3880233690360134E-2</v>
      </c>
      <c r="AE24" s="1">
        <v>65728</v>
      </c>
      <c r="AF24" s="1">
        <v>4444</v>
      </c>
      <c r="AG24" s="1">
        <v>6331</v>
      </c>
      <c r="AH24" s="1">
        <v>3052</v>
      </c>
      <c r="AI24" s="1">
        <v>61553</v>
      </c>
      <c r="AJ24" s="1">
        <v>4513</v>
      </c>
      <c r="AK24" s="1">
        <v>6597</v>
      </c>
      <c r="AL24" s="1">
        <v>2821</v>
      </c>
      <c r="AM24" s="1">
        <v>58868</v>
      </c>
      <c r="AN24" s="1">
        <v>4208</v>
      </c>
      <c r="AO24" s="1">
        <v>6022</v>
      </c>
      <c r="AP24" s="1">
        <v>2756</v>
      </c>
      <c r="AR24" s="1">
        <v>15.496</v>
      </c>
      <c r="AS24" s="1">
        <v>14.990019999999999</v>
      </c>
      <c r="AT24" s="1">
        <v>16.161020000000001</v>
      </c>
      <c r="AU24" s="1">
        <v>17.522179999999999</v>
      </c>
      <c r="AW24">
        <f t="shared" si="57"/>
        <v>6860</v>
      </c>
      <c r="AX24">
        <f t="shared" si="29"/>
        <v>236</v>
      </c>
      <c r="AY24">
        <f t="shared" si="30"/>
        <v>309</v>
      </c>
      <c r="AZ24">
        <f t="shared" si="31"/>
        <v>296</v>
      </c>
      <c r="BB24">
        <f t="shared" si="58"/>
        <v>0.10436952288218111</v>
      </c>
      <c r="BC24">
        <f t="shared" si="72"/>
        <v>5.3105310531053107E-2</v>
      </c>
      <c r="BD24">
        <f t="shared" si="73"/>
        <v>4.8807455378297268E-2</v>
      </c>
      <c r="BE24">
        <f t="shared" si="74"/>
        <v>9.6985583224115338E-2</v>
      </c>
      <c r="BF24">
        <f t="shared" si="32"/>
        <v>9.6800955313933762E-2</v>
      </c>
      <c r="BH24">
        <f t="shared" si="33"/>
        <v>3289.2826277570284</v>
      </c>
      <c r="BI24">
        <f t="shared" si="34"/>
        <v>233.29203141411296</v>
      </c>
      <c r="BJ24">
        <f t="shared" si="35"/>
        <v>367.66103952331486</v>
      </c>
      <c r="BK24">
        <f t="shared" si="36"/>
        <v>170.46043113104344</v>
      </c>
      <c r="BL24">
        <f t="shared" si="37"/>
        <v>4060.6961298254996</v>
      </c>
      <c r="BN24">
        <f t="shared" si="38"/>
        <v>306.52854143328807</v>
      </c>
      <c r="BO24">
        <f t="shared" si="8"/>
        <v>297.27584721149844</v>
      </c>
      <c r="BP24">
        <f t="shared" si="9"/>
        <v>2360.3622959785357</v>
      </c>
      <c r="BQ24">
        <f t="shared" si="10"/>
        <v>2628.4260657183845</v>
      </c>
      <c r="BR24">
        <f t="shared" si="39"/>
        <v>5592.5927503417061</v>
      </c>
      <c r="BT24" s="1">
        <v>57.925519999999999</v>
      </c>
      <c r="BU24" s="1">
        <v>50.136980000000001</v>
      </c>
      <c r="BV24" s="1">
        <v>16.19163</v>
      </c>
      <c r="BW24" s="1">
        <v>15.06794</v>
      </c>
      <c r="BY24">
        <f t="shared" si="40"/>
        <v>926.47359124678258</v>
      </c>
      <c r="BZ24">
        <f t="shared" si="41"/>
        <v>777.69620693392926</v>
      </c>
      <c r="CA24">
        <f t="shared" si="42"/>
        <v>1994.1665370756232</v>
      </c>
      <c r="CB24">
        <f t="shared" si="43"/>
        <v>2066.5305605416593</v>
      </c>
      <c r="CC24">
        <f t="shared" si="44"/>
        <v>5764.8668957979944</v>
      </c>
      <c r="CD24" s="4">
        <f t="shared" si="45"/>
        <v>9.6779178284123191E-4</v>
      </c>
      <c r="CF24">
        <f t="shared" si="11"/>
        <v>260.53595402348793</v>
      </c>
      <c r="CG24">
        <f t="shared" si="12"/>
        <v>157.70480893245974</v>
      </c>
      <c r="CI24">
        <v>1.9576261807040964</v>
      </c>
      <c r="CJ24">
        <v>3.8344999999999914</v>
      </c>
      <c r="CK24">
        <v>2</v>
      </c>
      <c r="CL24">
        <f t="shared" si="71"/>
        <v>15.695299864889005</v>
      </c>
      <c r="CM24">
        <f t="shared" si="69"/>
        <v>16.962540224039</v>
      </c>
      <c r="CN24">
        <f t="shared" si="70"/>
        <v>3825316.7363871802</v>
      </c>
      <c r="CS24">
        <f t="shared" si="62"/>
        <v>14.541280831518858</v>
      </c>
      <c r="CT24">
        <f t="shared" si="47"/>
        <v>12.206175171614792</v>
      </c>
      <c r="CU24">
        <f t="shared" si="48"/>
        <v>31.299041779929205</v>
      </c>
      <c r="CV24">
        <f t="shared" si="49"/>
        <v>32.434816827658508</v>
      </c>
      <c r="CW24">
        <f t="shared" si="50"/>
        <v>90.48131461072137</v>
      </c>
      <c r="CX24">
        <f t="shared" si="63"/>
        <v>2.3653286994523865E-2</v>
      </c>
      <c r="CZ24" s="1">
        <v>0</v>
      </c>
      <c r="DA24" s="1">
        <v>0</v>
      </c>
      <c r="DB24" s="1">
        <v>10391</v>
      </c>
      <c r="DC24" s="1">
        <v>14101</v>
      </c>
      <c r="DE24" s="1">
        <v>7.9543879999999998</v>
      </c>
      <c r="DF24" s="1">
        <v>7.8859170000000001</v>
      </c>
      <c r="DH24">
        <f t="shared" si="13"/>
        <v>686.74818327582932</v>
      </c>
      <c r="DI24">
        <f t="shared" si="14"/>
        <v>931.94458015325472</v>
      </c>
      <c r="DK24">
        <f t="shared" si="15"/>
        <v>285.03387368899337</v>
      </c>
      <c r="DL24">
        <f t="shared" si="16"/>
        <v>383.47271945831335</v>
      </c>
      <c r="DM24">
        <f t="shared" si="51"/>
        <v>0.11596219049473293</v>
      </c>
      <c r="DN24">
        <f t="shared" si="17"/>
        <v>4.4736921191996482</v>
      </c>
      <c r="DO24">
        <f t="shared" si="18"/>
        <v>26.825349660729557</v>
      </c>
      <c r="DP24">
        <f t="shared" si="19"/>
        <v>6.018719321902684</v>
      </c>
      <c r="DQ24">
        <f t="shared" si="20"/>
        <v>26.416097505755825</v>
      </c>
      <c r="DR24">
        <f t="shared" si="52"/>
        <v>10.492411441102332</v>
      </c>
      <c r="DS24">
        <f t="shared" si="22"/>
        <v>79.988903169619036</v>
      </c>
      <c r="DT24">
        <f t="shared" si="64"/>
        <v>0.11596219049473291</v>
      </c>
      <c r="DV24" s="1">
        <v>2603</v>
      </c>
      <c r="DW24" s="1">
        <v>674.17250000000001</v>
      </c>
      <c r="DX24" s="1">
        <v>6325</v>
      </c>
      <c r="DY24" s="1">
        <v>567.46609999999998</v>
      </c>
      <c r="EA24" s="1">
        <v>14463</v>
      </c>
      <c r="EB24" s="1">
        <v>14578</v>
      </c>
      <c r="ED24">
        <f t="shared" si="53"/>
        <v>1.3917672791664299</v>
      </c>
      <c r="EE24">
        <f t="shared" si="54"/>
        <v>2.8465700293852914</v>
      </c>
      <c r="EG24" s="1">
        <v>356433</v>
      </c>
      <c r="EH24" s="1">
        <v>263844</v>
      </c>
      <c r="EI24" s="1">
        <v>179716</v>
      </c>
      <c r="EJ24" s="1">
        <v>90069</v>
      </c>
      <c r="EL24">
        <f t="shared" si="65"/>
        <v>23.556896853965323</v>
      </c>
      <c r="EM24">
        <f t="shared" si="66"/>
        <v>17.437627530384749</v>
      </c>
      <c r="EN24">
        <f t="shared" si="67"/>
        <v>11.877551391165332</v>
      </c>
      <c r="EO24">
        <f t="shared" si="68"/>
        <v>5.9527208275883625</v>
      </c>
      <c r="EQ24" s="1">
        <v>38475</v>
      </c>
      <c r="ER24" s="1">
        <v>41080</v>
      </c>
      <c r="ES24" s="1">
        <v>238</v>
      </c>
      <c r="ET24" s="1">
        <v>565.90030000000002</v>
      </c>
      <c r="EU24" s="1">
        <v>59</v>
      </c>
      <c r="EV24" s="1">
        <v>471.59249999999997</v>
      </c>
      <c r="EX24" s="1">
        <v>0.27221529999999999</v>
      </c>
      <c r="EY24" s="1">
        <v>0.194829</v>
      </c>
      <c r="EZ24" s="1">
        <v>0.61841769999999996</v>
      </c>
      <c r="FA24" s="1">
        <v>0.46205249999999998</v>
      </c>
      <c r="FB24" s="1">
        <v>5.4403600000000003E-2</v>
      </c>
      <c r="FC24" s="1">
        <v>7.1748000000000003E-3</v>
      </c>
      <c r="FF24">
        <v>10363</v>
      </c>
      <c r="FG24">
        <v>14196</v>
      </c>
      <c r="FI24">
        <f t="shared" si="55"/>
        <v>2.2966322493486444E-2</v>
      </c>
      <c r="FJ24">
        <f t="shared" si="56"/>
        <v>4.1561003099464637E-3</v>
      </c>
    </row>
    <row r="25" spans="1:166" x14ac:dyDescent="0.25">
      <c r="A25">
        <v>2041</v>
      </c>
      <c r="B25" s="1">
        <v>14737</v>
      </c>
      <c r="C25" s="1">
        <v>14564</v>
      </c>
      <c r="D25" s="1">
        <v>38150</v>
      </c>
      <c r="E25" s="1">
        <v>41851</v>
      </c>
      <c r="F25" s="1">
        <v>4702</v>
      </c>
      <c r="G25" s="1">
        <v>4474</v>
      </c>
      <c r="H25" s="1">
        <v>35602</v>
      </c>
      <c r="I25" s="1">
        <v>40574</v>
      </c>
      <c r="J25" s="1">
        <v>33678</v>
      </c>
      <c r="K25" s="1">
        <v>38770</v>
      </c>
      <c r="L25" s="1">
        <v>1097961</v>
      </c>
      <c r="P25">
        <v>2041</v>
      </c>
      <c r="Q25">
        <f t="shared" si="0"/>
        <v>973.97824818938466</v>
      </c>
      <c r="R25">
        <f t="shared" si="1"/>
        <v>962.54456175817324</v>
      </c>
      <c r="S25">
        <f t="shared" si="2"/>
        <v>2521.3591754376757</v>
      </c>
      <c r="T25">
        <f t="shared" si="3"/>
        <v>2765.9607562579863</v>
      </c>
      <c r="U25">
        <f t="shared" si="24"/>
        <v>7223.8427416432205</v>
      </c>
      <c r="W25">
        <f t="shared" si="4"/>
        <v>2225.8016857245098</v>
      </c>
      <c r="X25">
        <f t="shared" si="5"/>
        <v>2562.335392705601</v>
      </c>
      <c r="Z25">
        <f t="shared" si="25"/>
        <v>295.55748971316598</v>
      </c>
      <c r="AA25">
        <f t="shared" si="26"/>
        <v>203.62536355238535</v>
      </c>
      <c r="AB25">
        <f t="shared" si="27"/>
        <v>0.11722149410222801</v>
      </c>
      <c r="AC25">
        <f t="shared" si="28"/>
        <v>7.3618312585123621E-2</v>
      </c>
      <c r="AE25" s="1">
        <v>66204</v>
      </c>
      <c r="AF25" s="1">
        <v>4402</v>
      </c>
      <c r="AG25" s="1">
        <v>6348</v>
      </c>
      <c r="AH25" s="1">
        <v>3047</v>
      </c>
      <c r="AI25" s="1">
        <v>62260</v>
      </c>
      <c r="AJ25" s="1">
        <v>4475</v>
      </c>
      <c r="AK25" s="1">
        <v>6626</v>
      </c>
      <c r="AL25" s="1">
        <v>2815</v>
      </c>
      <c r="AM25" s="1">
        <v>59467</v>
      </c>
      <c r="AN25" s="1">
        <v>4169</v>
      </c>
      <c r="AO25" s="1">
        <v>6056</v>
      </c>
      <c r="AP25" s="1">
        <v>2756</v>
      </c>
      <c r="AR25" s="1">
        <v>15.57827</v>
      </c>
      <c r="AS25" s="1">
        <v>15.43994</v>
      </c>
      <c r="AT25" s="1">
        <v>15.78191</v>
      </c>
      <c r="AU25" s="1">
        <v>17.59638</v>
      </c>
      <c r="AW25">
        <f t="shared" si="57"/>
        <v>6737</v>
      </c>
      <c r="AX25">
        <f t="shared" si="29"/>
        <v>233</v>
      </c>
      <c r="AY25">
        <f t="shared" si="30"/>
        <v>292</v>
      </c>
      <c r="AZ25">
        <f t="shared" si="31"/>
        <v>291</v>
      </c>
      <c r="BB25">
        <f t="shared" si="58"/>
        <v>0.10176122288683463</v>
      </c>
      <c r="BC25">
        <f t="shared" si="72"/>
        <v>5.2930486142662429E-2</v>
      </c>
      <c r="BD25">
        <f t="shared" si="73"/>
        <v>4.5998739760554505E-2</v>
      </c>
      <c r="BE25">
        <f t="shared" si="74"/>
        <v>9.5503774204135208E-2</v>
      </c>
      <c r="BF25">
        <f t="shared" si="32"/>
        <v>9.4411319858501763E-2</v>
      </c>
      <c r="BH25">
        <f t="shared" si="33"/>
        <v>3344.7272003997418</v>
      </c>
      <c r="BI25">
        <f t="shared" si="34"/>
        <v>238.27090093868273</v>
      </c>
      <c r="BJ25">
        <f t="shared" si="35"/>
        <v>360.61463914000984</v>
      </c>
      <c r="BK25">
        <f t="shared" si="36"/>
        <v>170.81817999863367</v>
      </c>
      <c r="BL25">
        <f t="shared" si="37"/>
        <v>4114.430920477068</v>
      </c>
      <c r="BN25">
        <f t="shared" si="38"/>
        <v>310.7583445061062</v>
      </c>
      <c r="BO25">
        <f t="shared" si="8"/>
        <v>295.68967105919165</v>
      </c>
      <c r="BP25">
        <f t="shared" si="9"/>
        <v>2352.9601406011047</v>
      </c>
      <c r="BQ25">
        <f t="shared" si="10"/>
        <v>2681.562966820662</v>
      </c>
      <c r="BR25">
        <f t="shared" si="39"/>
        <v>5640.9711229870645</v>
      </c>
      <c r="BT25" s="1">
        <v>57.118859999999998</v>
      </c>
      <c r="BU25" s="1">
        <v>48.8643</v>
      </c>
      <c r="BV25" s="1">
        <v>16.047720000000002</v>
      </c>
      <c r="BW25" s="1">
        <v>15.324350000000001</v>
      </c>
      <c r="BY25">
        <f t="shared" si="40"/>
        <v>926.17811528359664</v>
      </c>
      <c r="BZ25">
        <f t="shared" si="41"/>
        <v>753.91089669137568</v>
      </c>
      <c r="CA25">
        <f t="shared" si="42"/>
        <v>1970.2443602320425</v>
      </c>
      <c r="CB25">
        <f t="shared" si="43"/>
        <v>2144.1849645472853</v>
      </c>
      <c r="CC25">
        <f t="shared" si="44"/>
        <v>5794.5183367542995</v>
      </c>
      <c r="CD25" s="4">
        <f t="shared" si="45"/>
        <v>-1.5956977404130157E-3</v>
      </c>
      <c r="CF25">
        <f t="shared" si="11"/>
        <v>247.48420816127435</v>
      </c>
      <c r="CG25">
        <f t="shared" si="12"/>
        <v>162.81938866688535</v>
      </c>
      <c r="CI25">
        <v>1.9264648492287648</v>
      </c>
      <c r="CJ25">
        <v>3.8344999999999914</v>
      </c>
      <c r="CK25">
        <v>2</v>
      </c>
      <c r="CL25">
        <f t="shared" si="71"/>
        <v>15.977584449223697</v>
      </c>
      <c r="CM25">
        <f t="shared" si="69"/>
        <v>17.267616498950758</v>
      </c>
      <c r="CN25">
        <f t="shared" si="70"/>
        <v>3900202.138313551</v>
      </c>
      <c r="CS25">
        <f t="shared" si="62"/>
        <v>14.798089051966507</v>
      </c>
      <c r="CT25">
        <f t="shared" si="47"/>
        <v>12.045675019076418</v>
      </c>
      <c r="CU25">
        <f t="shared" si="48"/>
        <v>31.479745651214174</v>
      </c>
      <c r="CV25">
        <f t="shared" si="49"/>
        <v>34.258896345809966</v>
      </c>
      <c r="CW25">
        <f t="shared" si="50"/>
        <v>92.582406068067058</v>
      </c>
      <c r="CX25">
        <f t="shared" si="63"/>
        <v>2.3737848138327449E-2</v>
      </c>
      <c r="CZ25" s="1">
        <v>0</v>
      </c>
      <c r="DA25" s="1">
        <v>0</v>
      </c>
      <c r="DB25" s="1">
        <v>10307</v>
      </c>
      <c r="DC25" s="1">
        <v>14724</v>
      </c>
      <c r="DE25" s="1">
        <v>7.6954279999999997</v>
      </c>
      <c r="DF25" s="1">
        <v>7.994872</v>
      </c>
      <c r="DH25">
        <f t="shared" si="13"/>
        <v>681.19656674275564</v>
      </c>
      <c r="DI25">
        <f t="shared" si="14"/>
        <v>973.1190694402186</v>
      </c>
      <c r="DK25">
        <f t="shared" si="15"/>
        <v>273.52524405816706</v>
      </c>
      <c r="DL25">
        <f t="shared" si="16"/>
        <v>405.94732384871702</v>
      </c>
      <c r="DM25">
        <f t="shared" si="51"/>
        <v>0.11726126805001691</v>
      </c>
      <c r="DN25">
        <f t="shared" si="17"/>
        <v>4.3702726859338865</v>
      </c>
      <c r="DO25">
        <f t="shared" si="18"/>
        <v>27.109472965280286</v>
      </c>
      <c r="DP25">
        <f t="shared" si="19"/>
        <v>6.4860576487292354</v>
      </c>
      <c r="DQ25">
        <f t="shared" si="20"/>
        <v>27.772838697080729</v>
      </c>
      <c r="DR25">
        <f t="shared" si="52"/>
        <v>10.856330334663122</v>
      </c>
      <c r="DS25">
        <f t="shared" si="22"/>
        <v>81.726075733403931</v>
      </c>
      <c r="DT25">
        <f t="shared" si="64"/>
        <v>0.1172612680500169</v>
      </c>
      <c r="DV25" s="1">
        <v>2650</v>
      </c>
      <c r="DW25" s="1">
        <v>651.74009999999998</v>
      </c>
      <c r="DX25" s="1">
        <v>6231</v>
      </c>
      <c r="DY25" s="1">
        <v>566.63779999999997</v>
      </c>
      <c r="EA25" s="1">
        <v>14732</v>
      </c>
      <c r="EB25" s="1">
        <v>14564</v>
      </c>
      <c r="ED25">
        <f t="shared" si="53"/>
        <v>1.3697513504617105</v>
      </c>
      <c r="EE25">
        <f t="shared" si="54"/>
        <v>2.8001720367653311</v>
      </c>
      <c r="EG25" s="1">
        <v>355946</v>
      </c>
      <c r="EH25" s="1">
        <v>265263</v>
      </c>
      <c r="EI25" s="1">
        <v>178800</v>
      </c>
      <c r="EJ25" s="1">
        <v>92511</v>
      </c>
      <c r="EL25">
        <f t="shared" si="65"/>
        <v>23.524710696208096</v>
      </c>
      <c r="EM25">
        <f t="shared" si="66"/>
        <v>17.531410195389885</v>
      </c>
      <c r="EN25">
        <f t="shared" si="67"/>
        <v>11.81701233468562</v>
      </c>
      <c r="EO25">
        <f t="shared" si="68"/>
        <v>6.1141142510855788</v>
      </c>
      <c r="EQ25" s="1">
        <v>38150</v>
      </c>
      <c r="ER25" s="1">
        <v>41851</v>
      </c>
      <c r="ES25" s="1">
        <v>211</v>
      </c>
      <c r="ET25" s="1">
        <v>525.26369999999997</v>
      </c>
      <c r="EU25" s="1">
        <v>58</v>
      </c>
      <c r="EV25" s="1">
        <v>573.84910000000002</v>
      </c>
      <c r="EX25" s="1">
        <v>0.27179019999999998</v>
      </c>
      <c r="EY25" s="1">
        <v>0.19598450000000001</v>
      </c>
      <c r="EZ25" s="1">
        <v>0.62352479999999999</v>
      </c>
      <c r="FA25" s="1">
        <v>0.46616099999999999</v>
      </c>
      <c r="FB25" s="1">
        <v>5.1163599999999997E-2</v>
      </c>
      <c r="FC25" s="1">
        <v>8.2243999999999998E-3</v>
      </c>
      <c r="FF25">
        <v>10300</v>
      </c>
      <c r="FG25">
        <v>14730</v>
      </c>
      <c r="FI25">
        <f t="shared" si="55"/>
        <v>2.0485436893203885E-2</v>
      </c>
      <c r="FJ25">
        <f t="shared" si="56"/>
        <v>3.9375424304141206E-3</v>
      </c>
    </row>
    <row r="26" spans="1:166" x14ac:dyDescent="0.25">
      <c r="A26">
        <v>2042</v>
      </c>
      <c r="B26" s="1">
        <v>15005</v>
      </c>
      <c r="C26" s="1">
        <v>14668</v>
      </c>
      <c r="D26" s="1">
        <v>37518</v>
      </c>
      <c r="E26" s="1">
        <v>42906</v>
      </c>
      <c r="F26" s="1">
        <v>4805</v>
      </c>
      <c r="G26" s="1">
        <v>4447</v>
      </c>
      <c r="H26" s="1">
        <v>35167</v>
      </c>
      <c r="I26" s="1">
        <v>41643</v>
      </c>
      <c r="J26" s="1">
        <v>33190</v>
      </c>
      <c r="K26" s="1">
        <v>39755</v>
      </c>
      <c r="L26" s="1">
        <v>1101743</v>
      </c>
      <c r="P26">
        <v>2042</v>
      </c>
      <c r="Q26">
        <f t="shared" si="0"/>
        <v>991.69054855681054</v>
      </c>
      <c r="R26">
        <f t="shared" si="1"/>
        <v>969.41799175150277</v>
      </c>
      <c r="S26">
        <f t="shared" si="2"/>
        <v>2479.5898700935973</v>
      </c>
      <c r="T26">
        <f t="shared" si="3"/>
        <v>2835.6864162864722</v>
      </c>
      <c r="U26">
        <f t="shared" si="24"/>
        <v>7276.3848266883824</v>
      </c>
      <c r="W26">
        <f t="shared" si="4"/>
        <v>2193.5494372942717</v>
      </c>
      <c r="X26">
        <f t="shared" si="5"/>
        <v>2627.4347056231927</v>
      </c>
      <c r="Z26">
        <f t="shared" si="25"/>
        <v>286.04043279932557</v>
      </c>
      <c r="AA26">
        <f t="shared" si="26"/>
        <v>208.25171066327948</v>
      </c>
      <c r="AB26">
        <f t="shared" si="27"/>
        <v>0.11535796151180774</v>
      </c>
      <c r="AC26">
        <f t="shared" si="28"/>
        <v>7.3439612175453278E-2</v>
      </c>
      <c r="AE26" s="1">
        <v>66645</v>
      </c>
      <c r="AF26" s="1">
        <v>4423</v>
      </c>
      <c r="AG26" s="1">
        <v>6317</v>
      </c>
      <c r="AH26" s="1">
        <v>3039</v>
      </c>
      <c r="AI26" s="1">
        <v>62899</v>
      </c>
      <c r="AJ26" s="1">
        <v>4475</v>
      </c>
      <c r="AK26" s="1">
        <v>6601</v>
      </c>
      <c r="AL26" s="1">
        <v>2835</v>
      </c>
      <c r="AM26" s="1">
        <v>59986</v>
      </c>
      <c r="AN26" s="1">
        <v>4180</v>
      </c>
      <c r="AO26" s="1">
        <v>6009</v>
      </c>
      <c r="AP26" s="1">
        <v>2770</v>
      </c>
      <c r="AR26" s="1">
        <v>15.528980000000001</v>
      </c>
      <c r="AS26" s="1">
        <v>14.89669</v>
      </c>
      <c r="AT26" s="1">
        <v>16.124500000000001</v>
      </c>
      <c r="AU26" s="1">
        <v>16.867789999999999</v>
      </c>
      <c r="AW26">
        <f t="shared" si="57"/>
        <v>6659</v>
      </c>
      <c r="AX26">
        <f t="shared" si="29"/>
        <v>243</v>
      </c>
      <c r="AY26">
        <f t="shared" si="30"/>
        <v>308</v>
      </c>
      <c r="AZ26">
        <f t="shared" si="31"/>
        <v>269</v>
      </c>
      <c r="BB26">
        <f t="shared" si="58"/>
        <v>9.9917473178783106E-2</v>
      </c>
      <c r="BC26">
        <f t="shared" si="72"/>
        <v>5.4940085914537647E-2</v>
      </c>
      <c r="BD26">
        <f t="shared" si="73"/>
        <v>4.8757321513376604E-2</v>
      </c>
      <c r="BE26">
        <f t="shared" si="74"/>
        <v>8.851595919710431E-2</v>
      </c>
      <c r="BF26">
        <f t="shared" si="32"/>
        <v>9.2994628469113702E-2</v>
      </c>
      <c r="BH26">
        <f t="shared" si="33"/>
        <v>3368.3641036484241</v>
      </c>
      <c r="BI26">
        <f t="shared" si="34"/>
        <v>229.88740547594517</v>
      </c>
      <c r="BJ26">
        <f t="shared" si="35"/>
        <v>367.05263685995016</v>
      </c>
      <c r="BK26">
        <f t="shared" si="36"/>
        <v>164.9087150490586</v>
      </c>
      <c r="BL26">
        <f t="shared" si="37"/>
        <v>4130.2128610333784</v>
      </c>
      <c r="BN26">
        <f t="shared" si="38"/>
        <v>317.56568382642286</v>
      </c>
      <c r="BO26">
        <f t="shared" si="8"/>
        <v>293.90522288784655</v>
      </c>
      <c r="BP26">
        <f t="shared" si="9"/>
        <v>2324.2106978405441</v>
      </c>
      <c r="BQ26">
        <f t="shared" si="10"/>
        <v>2752.213896271327</v>
      </c>
      <c r="BR26">
        <f t="shared" si="39"/>
        <v>5687.8955008261401</v>
      </c>
      <c r="BT26" s="1">
        <v>58.109229999999997</v>
      </c>
      <c r="BU26" s="1">
        <v>48.960380000000001</v>
      </c>
      <c r="BV26" s="1">
        <v>16.0107</v>
      </c>
      <c r="BW26" s="1">
        <v>15.23978</v>
      </c>
      <c r="BY26">
        <f t="shared" si="40"/>
        <v>962.87713018799377</v>
      </c>
      <c r="BZ26">
        <f t="shared" si="41"/>
        <v>750.83458394264721</v>
      </c>
      <c r="CA26">
        <f t="shared" si="42"/>
        <v>1941.6815343320247</v>
      </c>
      <c r="CB26">
        <f t="shared" si="43"/>
        <v>2188.5328285994347</v>
      </c>
      <c r="CC26">
        <f t="shared" si="44"/>
        <v>5843.9260770621004</v>
      </c>
      <c r="CD26" s="4">
        <f t="shared" si="45"/>
        <v>1.5018980811873917E-3</v>
      </c>
      <c r="CF26">
        <f t="shared" si="11"/>
        <v>238.96259790681628</v>
      </c>
      <c r="CG26">
        <f t="shared" si="12"/>
        <v>165.59966724099644</v>
      </c>
      <c r="CI26">
        <v>1.9030351552745657</v>
      </c>
      <c r="CJ26">
        <v>3.8344999999999914</v>
      </c>
      <c r="CK26">
        <v>2</v>
      </c>
      <c r="CL26">
        <f t="shared" si="71"/>
        <v>16.264946004832527</v>
      </c>
      <c r="CM26">
        <f t="shared" si="69"/>
        <v>17.578179660395119</v>
      </c>
      <c r="CN26">
        <f t="shared" si="70"/>
        <v>3975338.1615570299</v>
      </c>
      <c r="CS26">
        <f t="shared" si="62"/>
        <v>15.661144531795818</v>
      </c>
      <c r="CT26">
        <f t="shared" si="47"/>
        <v>12.212283966388053</v>
      </c>
      <c r="CU26">
        <f t="shared" si="48"/>
        <v>31.581345314490758</v>
      </c>
      <c r="CV26">
        <f t="shared" si="49"/>
        <v>35.59636828697321</v>
      </c>
      <c r="CW26">
        <f t="shared" si="50"/>
        <v>95.051142099647848</v>
      </c>
      <c r="CX26">
        <f t="shared" si="63"/>
        <v>2.3910202915270719E-2</v>
      </c>
      <c r="CZ26" s="1">
        <v>0</v>
      </c>
      <c r="DA26" s="1">
        <v>0</v>
      </c>
      <c r="DB26" s="1">
        <v>10366</v>
      </c>
      <c r="DC26" s="1">
        <v>15233</v>
      </c>
      <c r="DE26" s="1">
        <v>8.1087019999999992</v>
      </c>
      <c r="DF26" s="1">
        <v>7.8979489999999997</v>
      </c>
      <c r="DH26">
        <f t="shared" si="13"/>
        <v>685.09591645050978</v>
      </c>
      <c r="DI26">
        <f t="shared" si="14"/>
        <v>1006.7592220037251</v>
      </c>
      <c r="DK26">
        <f t="shared" si="15"/>
        <v>289.86441554937397</v>
      </c>
      <c r="DL26">
        <f t="shared" si="16"/>
        <v>414.88919640577535</v>
      </c>
      <c r="DM26">
        <f t="shared" si="51"/>
        <v>0.12059591491435294</v>
      </c>
      <c r="DN26">
        <f t="shared" si="17"/>
        <v>4.7146290676329059</v>
      </c>
      <c r="DO26">
        <f t="shared" si="18"/>
        <v>26.866716246857852</v>
      </c>
      <c r="DP26">
        <f t="shared" si="19"/>
        <v>6.7481503775282947</v>
      </c>
      <c r="DQ26">
        <f t="shared" si="20"/>
        <v>28.848217909444916</v>
      </c>
      <c r="DR26">
        <f t="shared" si="52"/>
        <v>11.4627794451612</v>
      </c>
      <c r="DS26">
        <f t="shared" si="22"/>
        <v>83.588362654486644</v>
      </c>
      <c r="DT26">
        <f t="shared" si="64"/>
        <v>0.12059591491435291</v>
      </c>
      <c r="DV26" s="1">
        <v>2696</v>
      </c>
      <c r="DW26" s="1">
        <v>677.39779999999996</v>
      </c>
      <c r="DX26" s="1">
        <v>6350</v>
      </c>
      <c r="DY26" s="1">
        <v>575.97460000000001</v>
      </c>
      <c r="EA26" s="1">
        <v>14994</v>
      </c>
      <c r="EB26" s="1">
        <v>14668</v>
      </c>
      <c r="ED26">
        <f t="shared" si="53"/>
        <v>1.4483885741078979</v>
      </c>
      <c r="EE26">
        <f t="shared" si="54"/>
        <v>2.9006710301628638</v>
      </c>
      <c r="EG26" s="1">
        <v>355803</v>
      </c>
      <c r="EH26" s="1">
        <v>266869</v>
      </c>
      <c r="EI26" s="1">
        <v>177247</v>
      </c>
      <c r="EJ26" s="1">
        <v>95195</v>
      </c>
      <c r="EL26">
        <f t="shared" si="65"/>
        <v>23.515259729967269</v>
      </c>
      <c r="EM26">
        <f t="shared" si="66"/>
        <v>17.637551816248418</v>
      </c>
      <c r="EN26">
        <f t="shared" si="67"/>
        <v>11.714373519496769</v>
      </c>
      <c r="EO26">
        <f t="shared" si="68"/>
        <v>6.2915016174518881</v>
      </c>
      <c r="EQ26" s="1">
        <v>37518</v>
      </c>
      <c r="ER26" s="1">
        <v>42906</v>
      </c>
      <c r="ES26" s="1">
        <v>185</v>
      </c>
      <c r="ET26" s="1">
        <v>651.52470000000005</v>
      </c>
      <c r="EU26" s="1">
        <v>48</v>
      </c>
      <c r="EV26" s="1">
        <v>685.40890000000002</v>
      </c>
      <c r="EX26" s="1">
        <v>0.27348660000000002</v>
      </c>
      <c r="EY26" s="1">
        <v>0.19737560000000001</v>
      </c>
      <c r="EZ26" s="1">
        <v>0.61547030000000003</v>
      </c>
      <c r="FA26" s="1">
        <v>0.46934320000000002</v>
      </c>
      <c r="FB26" s="1">
        <v>5.1170300000000002E-2</v>
      </c>
      <c r="FC26" s="1">
        <v>1.0460300000000001E-2</v>
      </c>
      <c r="FF26">
        <v>10334</v>
      </c>
      <c r="FG26">
        <v>15234</v>
      </c>
      <c r="FI26">
        <f t="shared" si="55"/>
        <v>1.7902070834139732E-2</v>
      </c>
      <c r="FJ26">
        <f t="shared" si="56"/>
        <v>3.1508467900748325E-3</v>
      </c>
    </row>
    <row r="27" spans="1:166" x14ac:dyDescent="0.25">
      <c r="A27">
        <v>2043</v>
      </c>
      <c r="B27" s="1">
        <v>15101</v>
      </c>
      <c r="C27" s="1">
        <v>14681</v>
      </c>
      <c r="D27" s="1">
        <v>37102</v>
      </c>
      <c r="E27" s="1">
        <v>43591</v>
      </c>
      <c r="F27" s="1">
        <v>4785</v>
      </c>
      <c r="G27" s="1">
        <v>4428</v>
      </c>
      <c r="H27" s="1">
        <v>34748</v>
      </c>
      <c r="I27" s="1">
        <v>42387</v>
      </c>
      <c r="J27" s="1">
        <v>32748</v>
      </c>
      <c r="K27" s="1">
        <v>40388</v>
      </c>
      <c r="L27" s="1">
        <v>1105712</v>
      </c>
      <c r="P27">
        <v>2043</v>
      </c>
      <c r="Q27">
        <f t="shared" si="0"/>
        <v>998.03525316603782</v>
      </c>
      <c r="R27">
        <f t="shared" si="1"/>
        <v>970.27717050066894</v>
      </c>
      <c r="S27">
        <f t="shared" si="2"/>
        <v>2452.0961501202792</v>
      </c>
      <c r="T27">
        <f t="shared" si="3"/>
        <v>2880.958527300229</v>
      </c>
      <c r="U27">
        <f t="shared" si="24"/>
        <v>7301.3671010872149</v>
      </c>
      <c r="W27">
        <f t="shared" si="4"/>
        <v>2164.3373598226217</v>
      </c>
      <c r="X27">
        <f t="shared" si="5"/>
        <v>2669.2701016402843</v>
      </c>
      <c r="Z27">
        <f t="shared" si="25"/>
        <v>287.75879029765747</v>
      </c>
      <c r="AA27">
        <f t="shared" si="26"/>
        <v>211.68842565994464</v>
      </c>
      <c r="AB27">
        <f t="shared" si="27"/>
        <v>0.11735216430381103</v>
      </c>
      <c r="AC27">
        <f t="shared" si="28"/>
        <v>7.347847032644364E-2</v>
      </c>
      <c r="AE27" s="1">
        <v>66797</v>
      </c>
      <c r="AF27" s="1">
        <v>4436</v>
      </c>
      <c r="AG27" s="1">
        <v>6362</v>
      </c>
      <c r="AH27" s="1">
        <v>3098</v>
      </c>
      <c r="AI27" s="1">
        <v>63073</v>
      </c>
      <c r="AJ27" s="1">
        <v>4517</v>
      </c>
      <c r="AK27" s="1">
        <v>6659</v>
      </c>
      <c r="AL27" s="1">
        <v>2886</v>
      </c>
      <c r="AM27" s="1">
        <v>60081</v>
      </c>
      <c r="AN27" s="1">
        <v>4193</v>
      </c>
      <c r="AO27" s="1">
        <v>6048</v>
      </c>
      <c r="AP27" s="1">
        <v>2814</v>
      </c>
      <c r="AR27" s="1">
        <v>15.536860000000001</v>
      </c>
      <c r="AS27" s="1">
        <v>15.012890000000001</v>
      </c>
      <c r="AT27" s="1">
        <v>15.546889999999999</v>
      </c>
      <c r="AU27" s="1">
        <v>17.069700000000001</v>
      </c>
      <c r="AW27">
        <f t="shared" si="57"/>
        <v>6716</v>
      </c>
      <c r="AX27">
        <f t="shared" si="29"/>
        <v>243</v>
      </c>
      <c r="AY27">
        <f t="shared" si="30"/>
        <v>314</v>
      </c>
      <c r="AZ27">
        <f t="shared" si="31"/>
        <v>284</v>
      </c>
      <c r="BB27">
        <f t="shared" si="58"/>
        <v>0.10054343757953202</v>
      </c>
      <c r="BC27">
        <f t="shared" si="72"/>
        <v>5.4779080252479712E-2</v>
      </c>
      <c r="BD27">
        <f t="shared" si="73"/>
        <v>4.9355548569632188E-2</v>
      </c>
      <c r="BE27">
        <f t="shared" si="74"/>
        <v>9.167204648160103E-2</v>
      </c>
      <c r="BF27">
        <f t="shared" si="32"/>
        <v>9.3651246080824854E-2</v>
      </c>
      <c r="BH27">
        <f t="shared" si="33"/>
        <v>3379.3961084060488</v>
      </c>
      <c r="BI27">
        <f t="shared" si="34"/>
        <v>233.85504962938526</v>
      </c>
      <c r="BJ27">
        <f t="shared" si="35"/>
        <v>357.01371451566376</v>
      </c>
      <c r="BK27">
        <f t="shared" si="36"/>
        <v>169.88481993211286</v>
      </c>
      <c r="BL27">
        <f t="shared" si="37"/>
        <v>4140.1496924832109</v>
      </c>
      <c r="BN27">
        <f t="shared" si="38"/>
        <v>316.24387036616724</v>
      </c>
      <c r="BO27">
        <f t="shared" si="8"/>
        <v>292.64950010060363</v>
      </c>
      <c r="BP27">
        <f t="shared" si="9"/>
        <v>2296.5187058481879</v>
      </c>
      <c r="BQ27">
        <f t="shared" si="10"/>
        <v>2801.3853569928378</v>
      </c>
      <c r="BR27">
        <f t="shared" si="39"/>
        <v>5706.7974333077964</v>
      </c>
      <c r="BT27" s="1">
        <v>57.854619999999997</v>
      </c>
      <c r="BU27" s="1">
        <v>49.80491</v>
      </c>
      <c r="BV27" s="1">
        <v>16.15363</v>
      </c>
      <c r="BW27" s="1">
        <v>15.08135</v>
      </c>
      <c r="BY27">
        <f t="shared" si="40"/>
        <v>954.66795828923591</v>
      </c>
      <c r="BZ27">
        <f t="shared" si="41"/>
        <v>760.52261151911307</v>
      </c>
      <c r="CA27">
        <f t="shared" si="42"/>
        <v>1935.6743845890724</v>
      </c>
      <c r="CB27">
        <f t="shared" si="43"/>
        <v>2204.4754046940084</v>
      </c>
      <c r="CC27">
        <f t="shared" si="44"/>
        <v>5855.3403590914295</v>
      </c>
      <c r="CD27" s="4">
        <f t="shared" si="45"/>
        <v>9.6799870334507432E-5</v>
      </c>
      <c r="CF27">
        <f t="shared" si="11"/>
        <v>242.54421176760718</v>
      </c>
      <c r="CG27">
        <f t="shared" si="12"/>
        <v>166.58255411411326</v>
      </c>
      <c r="CI27">
        <v>1.8715040493936073</v>
      </c>
      <c r="CJ27">
        <v>3.8344999999999914</v>
      </c>
      <c r="CK27">
        <v>2</v>
      </c>
      <c r="CL27">
        <f t="shared" si="71"/>
        <v>16.557475842537084</v>
      </c>
      <c r="CM27">
        <f t="shared" si="69"/>
        <v>17.894328391640162</v>
      </c>
      <c r="CN27">
        <f t="shared" si="70"/>
        <v>4050990.2443125057</v>
      </c>
      <c r="CS27">
        <f t="shared" si="62"/>
        <v>15.806891657018225</v>
      </c>
      <c r="CT27">
        <f t="shared" si="47"/>
        <v>12.592334767930931</v>
      </c>
      <c r="CU27">
        <f t="shared" si="48"/>
        <v>32.049881861851404</v>
      </c>
      <c r="CV27">
        <f t="shared" si="49"/>
        <v>36.500548258688205</v>
      </c>
      <c r="CW27">
        <f t="shared" si="50"/>
        <v>96.949656545488764</v>
      </c>
      <c r="CX27">
        <f t="shared" si="63"/>
        <v>2.3932335231269388E-2</v>
      </c>
      <c r="CZ27" s="1">
        <v>0</v>
      </c>
      <c r="DA27" s="1">
        <v>0</v>
      </c>
      <c r="DB27" s="1">
        <v>10388</v>
      </c>
      <c r="DC27" s="1">
        <v>15508</v>
      </c>
      <c r="DE27" s="1">
        <v>7.8958120000000003</v>
      </c>
      <c r="DF27" s="1">
        <v>7.8726750000000001</v>
      </c>
      <c r="DH27">
        <f t="shared" si="13"/>
        <v>686.54991125679101</v>
      </c>
      <c r="DI27">
        <f t="shared" si="14"/>
        <v>1024.9341570822405</v>
      </c>
      <c r="DK27">
        <f t="shared" si="15"/>
        <v>282.85320177722667</v>
      </c>
      <c r="DL27">
        <f t="shared" si="16"/>
        <v>421.02751091328406</v>
      </c>
      <c r="DM27">
        <f t="shared" si="51"/>
        <v>0.12021175021834796</v>
      </c>
      <c r="DN27">
        <f t="shared" si="17"/>
        <v>4.6833350554106969</v>
      </c>
      <c r="DO27">
        <f t="shared" si="18"/>
        <v>27.366546806440706</v>
      </c>
      <c r="DP27">
        <f t="shared" si="19"/>
        <v>6.9711528409902179</v>
      </c>
      <c r="DQ27">
        <f t="shared" si="20"/>
        <v>29.529395417697987</v>
      </c>
      <c r="DR27">
        <f t="shared" si="52"/>
        <v>11.654487896400916</v>
      </c>
      <c r="DS27">
        <f t="shared" si="22"/>
        <v>85.295168649087856</v>
      </c>
      <c r="DT27">
        <f t="shared" si="64"/>
        <v>0.12021175021834793</v>
      </c>
      <c r="DV27" s="1">
        <v>2663</v>
      </c>
      <c r="DW27" s="1">
        <v>669.69820000000004</v>
      </c>
      <c r="DX27" s="1">
        <v>6360</v>
      </c>
      <c r="DY27" s="1">
        <v>575.27</v>
      </c>
      <c r="EA27" s="1">
        <v>15089</v>
      </c>
      <c r="EB27" s="1">
        <v>14681</v>
      </c>
      <c r="ED27">
        <f t="shared" si="53"/>
        <v>1.41439827670123</v>
      </c>
      <c r="EE27">
        <f t="shared" si="54"/>
        <v>2.9016849853373445</v>
      </c>
      <c r="EG27" s="1">
        <v>356109</v>
      </c>
      <c r="EH27" s="1">
        <v>267992</v>
      </c>
      <c r="EI27" s="1">
        <v>175831</v>
      </c>
      <c r="EJ27" s="1">
        <v>97539</v>
      </c>
      <c r="EL27">
        <f t="shared" si="65"/>
        <v>23.535483475909182</v>
      </c>
      <c r="EM27">
        <f t="shared" si="66"/>
        <v>17.711771642041771</v>
      </c>
      <c r="EN27">
        <f t="shared" si="67"/>
        <v>11.620789126510669</v>
      </c>
      <c r="EO27">
        <f t="shared" si="68"/>
        <v>6.4464181549938528</v>
      </c>
      <c r="EQ27" s="1">
        <v>37102</v>
      </c>
      <c r="ER27" s="1">
        <v>43591</v>
      </c>
      <c r="ES27" s="1">
        <v>189</v>
      </c>
      <c r="ET27" s="1">
        <v>572.67589999999996</v>
      </c>
      <c r="EU27" s="1">
        <v>46</v>
      </c>
      <c r="EV27" s="1">
        <v>604.88879999999995</v>
      </c>
      <c r="EX27" s="1">
        <v>0.2748835</v>
      </c>
      <c r="EY27" s="1">
        <v>0.19780110000000001</v>
      </c>
      <c r="EZ27" s="1">
        <v>0.62043950000000003</v>
      </c>
      <c r="FA27" s="1">
        <v>0.46006730000000001</v>
      </c>
      <c r="FB27" s="1">
        <v>5.2159799999999999E-2</v>
      </c>
      <c r="FC27" s="1">
        <v>1.12158E-2</v>
      </c>
      <c r="FF27">
        <v>10303</v>
      </c>
      <c r="FG27">
        <v>15561</v>
      </c>
      <c r="FI27">
        <f t="shared" si="55"/>
        <v>1.8344171600504708E-2</v>
      </c>
      <c r="FJ27">
        <f t="shared" si="56"/>
        <v>2.9561082192661142E-3</v>
      </c>
    </row>
    <row r="28" spans="1:166" x14ac:dyDescent="0.25">
      <c r="A28">
        <v>2044</v>
      </c>
      <c r="B28" s="1">
        <v>15115</v>
      </c>
      <c r="C28" s="1">
        <v>14660</v>
      </c>
      <c r="D28" s="1">
        <v>36606</v>
      </c>
      <c r="E28" s="1">
        <v>44878</v>
      </c>
      <c r="F28" s="1">
        <v>4859</v>
      </c>
      <c r="G28" s="1">
        <v>4467</v>
      </c>
      <c r="H28" s="1">
        <v>34273</v>
      </c>
      <c r="I28" s="1">
        <v>43769</v>
      </c>
      <c r="J28" s="1">
        <v>32286</v>
      </c>
      <c r="K28" s="1">
        <v>41660</v>
      </c>
      <c r="L28" s="1">
        <v>1112511</v>
      </c>
      <c r="P28">
        <v>2044</v>
      </c>
      <c r="Q28">
        <f t="shared" si="0"/>
        <v>998.9605225882168</v>
      </c>
      <c r="R28">
        <f t="shared" si="1"/>
        <v>968.88926636740041</v>
      </c>
      <c r="S28">
        <f t="shared" si="2"/>
        <v>2419.3151763059386</v>
      </c>
      <c r="T28">
        <f t="shared" si="3"/>
        <v>2966.0172234676807</v>
      </c>
      <c r="U28">
        <f t="shared" si="24"/>
        <v>7353.1821887292372</v>
      </c>
      <c r="W28">
        <f t="shared" si="4"/>
        <v>2133.8034688907155</v>
      </c>
      <c r="X28">
        <f t="shared" si="5"/>
        <v>2753.3374377125447</v>
      </c>
      <c r="Z28">
        <f t="shared" si="25"/>
        <v>285.5117074152231</v>
      </c>
      <c r="AA28">
        <f t="shared" si="26"/>
        <v>212.67978575513598</v>
      </c>
      <c r="AB28">
        <f t="shared" si="27"/>
        <v>0.11801344041960336</v>
      </c>
      <c r="AC28">
        <f t="shared" si="28"/>
        <v>7.1705512723383366E-2</v>
      </c>
      <c r="AE28" s="1">
        <v>67480</v>
      </c>
      <c r="AF28" s="1">
        <v>4463</v>
      </c>
      <c r="AG28" s="1">
        <v>6465</v>
      </c>
      <c r="AH28" s="1">
        <v>3076</v>
      </c>
      <c r="AI28" s="1">
        <v>63789</v>
      </c>
      <c r="AJ28" s="1">
        <v>4588</v>
      </c>
      <c r="AK28" s="1">
        <v>6788</v>
      </c>
      <c r="AL28" s="1">
        <v>2877</v>
      </c>
      <c r="AM28" s="1">
        <v>60752</v>
      </c>
      <c r="AN28" s="1">
        <v>4236</v>
      </c>
      <c r="AO28" s="1">
        <v>6153</v>
      </c>
      <c r="AP28" s="1">
        <v>2805</v>
      </c>
      <c r="AR28" s="1">
        <v>15.292249999999999</v>
      </c>
      <c r="AS28" s="1">
        <v>15.42136</v>
      </c>
      <c r="AT28" s="1">
        <v>16.110340000000001</v>
      </c>
      <c r="AU28" s="1">
        <v>16.782019999999999</v>
      </c>
      <c r="AW28">
        <f t="shared" si="57"/>
        <v>6728</v>
      </c>
      <c r="AX28">
        <f t="shared" si="29"/>
        <v>227</v>
      </c>
      <c r="AY28">
        <f t="shared" si="30"/>
        <v>312</v>
      </c>
      <c r="AZ28">
        <f t="shared" si="31"/>
        <v>271</v>
      </c>
      <c r="BB28">
        <f t="shared" si="58"/>
        <v>9.9703615886188507E-2</v>
      </c>
      <c r="BC28">
        <f t="shared" si="72"/>
        <v>5.0862648442751512E-2</v>
      </c>
      <c r="BD28">
        <f t="shared" si="73"/>
        <v>4.8259860788863108E-2</v>
      </c>
      <c r="BE28">
        <f t="shared" si="74"/>
        <v>8.8101430429128741E-2</v>
      </c>
      <c r="BF28">
        <f t="shared" si="32"/>
        <v>9.25089588140003E-2</v>
      </c>
      <c r="BH28">
        <f t="shared" si="33"/>
        <v>3363.950078673678</v>
      </c>
      <c r="BI28">
        <f t="shared" si="34"/>
        <v>243.99360500667296</v>
      </c>
      <c r="BJ28">
        <f t="shared" si="35"/>
        <v>377.11942125515458</v>
      </c>
      <c r="BK28">
        <f t="shared" si="36"/>
        <v>166.50085009291396</v>
      </c>
      <c r="BL28">
        <f t="shared" si="37"/>
        <v>4151.5639550284195</v>
      </c>
      <c r="BN28">
        <f t="shared" si="38"/>
        <v>321.13458016911318</v>
      </c>
      <c r="BO28">
        <f t="shared" si="8"/>
        <v>295.22703634810216</v>
      </c>
      <c r="BP28">
        <f t="shared" si="9"/>
        <v>2265.1256361671153</v>
      </c>
      <c r="BQ28">
        <f t="shared" si="10"/>
        <v>2892.7226670965042</v>
      </c>
      <c r="BR28">
        <f t="shared" si="39"/>
        <v>5774.2099197808348</v>
      </c>
      <c r="BT28" s="1">
        <v>57.282110000000003</v>
      </c>
      <c r="BU28" s="1">
        <v>50.393949999999997</v>
      </c>
      <c r="BV28" s="1">
        <v>15.787039999999999</v>
      </c>
      <c r="BW28" s="1">
        <v>15.143140000000001</v>
      </c>
      <c r="BY28">
        <f t="shared" si="40"/>
        <v>959.83871898501627</v>
      </c>
      <c r="BZ28">
        <f t="shared" si="41"/>
        <v>776.29486281196648</v>
      </c>
      <c r="CA28">
        <f t="shared" si="42"/>
        <v>1865.8863572460325</v>
      </c>
      <c r="CB28">
        <f t="shared" si="43"/>
        <v>2285.6773294532868</v>
      </c>
      <c r="CC28">
        <f t="shared" si="44"/>
        <v>5887.6972684963021</v>
      </c>
      <c r="CD28" s="4">
        <f t="shared" si="45"/>
        <v>-2.6832910043594893E-4</v>
      </c>
      <c r="CF28">
        <f t="shared" si="11"/>
        <v>235.18889689559893</v>
      </c>
      <c r="CG28">
        <f t="shared" si="12"/>
        <v>168.04838232951801</v>
      </c>
      <c r="CI28">
        <v>1.8380180502524297</v>
      </c>
      <c r="CJ28">
        <v>3.8344999999999914</v>
      </c>
      <c r="CK28">
        <v>2</v>
      </c>
      <c r="CL28">
        <f t="shared" si="71"/>
        <v>16.855266915410947</v>
      </c>
      <c r="CM28">
        <f t="shared" si="69"/>
        <v>18.21616315080157</v>
      </c>
      <c r="CN28">
        <f t="shared" si="70"/>
        <v>4126804.6907753539</v>
      </c>
      <c r="CS28">
        <f t="shared" si="62"/>
        <v>16.17833780423857</v>
      </c>
      <c r="CT28">
        <f t="shared" si="47"/>
        <v>13.084657117758018</v>
      </c>
      <c r="CU28">
        <f t="shared" si="48"/>
        <v>31.450012585205702</v>
      </c>
      <c r="CV28">
        <f t="shared" si="49"/>
        <v>38.525701470438833</v>
      </c>
      <c r="CW28">
        <f t="shared" si="50"/>
        <v>99.238708977641124</v>
      </c>
      <c r="CX28">
        <f t="shared" si="63"/>
        <v>2.4047348109172553E-2</v>
      </c>
      <c r="CZ28" s="1">
        <v>0</v>
      </c>
      <c r="DA28" s="1">
        <v>0</v>
      </c>
      <c r="DB28" s="1">
        <v>10328</v>
      </c>
      <c r="DC28" s="1">
        <v>16210</v>
      </c>
      <c r="DE28" s="1">
        <v>8.0033750000000001</v>
      </c>
      <c r="DF28" s="1">
        <v>7.94482</v>
      </c>
      <c r="DH28">
        <f t="shared" si="13"/>
        <v>682.58447087602394</v>
      </c>
      <c r="DI28">
        <f t="shared" si="14"/>
        <v>1071.3298095372143</v>
      </c>
      <c r="DK28">
        <f t="shared" si="15"/>
        <v>285.05046551077851</v>
      </c>
      <c r="DL28">
        <f t="shared" si="16"/>
        <v>444.11908459686725</v>
      </c>
      <c r="DM28">
        <f t="shared" si="51"/>
        <v>0.12384630473602344</v>
      </c>
      <c r="DN28">
        <f t="shared" si="17"/>
        <v>4.8046016805463152</v>
      </c>
      <c r="DO28">
        <f t="shared" si="18"/>
        <v>26.645410904659386</v>
      </c>
      <c r="DP28">
        <f t="shared" si="19"/>
        <v>7.4857457131081722</v>
      </c>
      <c r="DQ28">
        <f t="shared" si="20"/>
        <v>31.039955757330659</v>
      </c>
      <c r="DR28">
        <f t="shared" si="52"/>
        <v>12.290347393654487</v>
      </c>
      <c r="DS28">
        <f t="shared" si="22"/>
        <v>86.948361583986639</v>
      </c>
      <c r="DT28">
        <f t="shared" si="64"/>
        <v>0.12384630473602344</v>
      </c>
      <c r="DV28" s="1">
        <v>2627</v>
      </c>
      <c r="DW28" s="1">
        <v>671.59400000000005</v>
      </c>
      <c r="DX28" s="1">
        <v>6117</v>
      </c>
      <c r="DY28" s="1">
        <v>565.12660000000005</v>
      </c>
      <c r="EA28" s="1">
        <v>15106</v>
      </c>
      <c r="EB28" s="1">
        <v>14660</v>
      </c>
      <c r="ED28">
        <f t="shared" si="53"/>
        <v>1.399227399104265</v>
      </c>
      <c r="EE28">
        <f t="shared" si="54"/>
        <v>2.7416098425159854</v>
      </c>
      <c r="EG28" s="1">
        <v>357665</v>
      </c>
      <c r="EH28" s="1">
        <v>270645</v>
      </c>
      <c r="EI28" s="1">
        <v>175228</v>
      </c>
      <c r="EJ28" s="1">
        <v>100265</v>
      </c>
      <c r="EL28">
        <f t="shared" si="65"/>
        <v>23.638320563117073</v>
      </c>
      <c r="EM28">
        <f t="shared" si="66"/>
        <v>17.887110197544686</v>
      </c>
      <c r="EN28">
        <f t="shared" si="67"/>
        <v>11.580936450683959</v>
      </c>
      <c r="EO28">
        <f t="shared" si="68"/>
        <v>6.6265813296266991</v>
      </c>
      <c r="EQ28" s="1">
        <v>36606</v>
      </c>
      <c r="ER28" s="1">
        <v>44878</v>
      </c>
      <c r="ES28" s="1">
        <v>193</v>
      </c>
      <c r="ET28" s="1">
        <v>503.94470000000001</v>
      </c>
      <c r="EU28" s="1">
        <v>48</v>
      </c>
      <c r="EV28" s="1">
        <v>733.86180000000002</v>
      </c>
      <c r="EX28" s="1">
        <v>0.27558470000000002</v>
      </c>
      <c r="EY28" s="1">
        <v>0.2002931</v>
      </c>
      <c r="EZ28" s="1">
        <v>0.62913649999999999</v>
      </c>
      <c r="FA28" s="1">
        <v>0.48141400000000001</v>
      </c>
      <c r="FB28" s="1">
        <v>5.0962500000000001E-2</v>
      </c>
      <c r="FC28" s="1">
        <v>1.25846E-2</v>
      </c>
      <c r="FF28">
        <v>10259</v>
      </c>
      <c r="FG28">
        <v>16228</v>
      </c>
      <c r="FI28">
        <f t="shared" si="55"/>
        <v>1.8812749780680378E-2</v>
      </c>
      <c r="FJ28">
        <f t="shared" si="56"/>
        <v>2.9578506285432584E-3</v>
      </c>
    </row>
    <row r="29" spans="1:166" x14ac:dyDescent="0.25">
      <c r="A29">
        <v>2045</v>
      </c>
      <c r="B29" s="1">
        <v>15261</v>
      </c>
      <c r="C29" s="1">
        <v>14564</v>
      </c>
      <c r="D29" s="1">
        <v>36122</v>
      </c>
      <c r="E29" s="1">
        <v>45980</v>
      </c>
      <c r="F29" s="1">
        <v>4872</v>
      </c>
      <c r="G29" s="1">
        <v>4359</v>
      </c>
      <c r="H29" s="1">
        <v>33843</v>
      </c>
      <c r="I29" s="1">
        <v>44851</v>
      </c>
      <c r="J29" s="1">
        <v>31908</v>
      </c>
      <c r="K29" s="1">
        <v>42690</v>
      </c>
      <c r="L29" s="1">
        <v>1117530</v>
      </c>
      <c r="P29">
        <v>2045</v>
      </c>
      <c r="Q29">
        <f t="shared" si="0"/>
        <v>1008.6097608480831</v>
      </c>
      <c r="R29">
        <f t="shared" si="1"/>
        <v>962.54456175817324</v>
      </c>
      <c r="S29">
        <f t="shared" si="2"/>
        <v>2387.3272905677513</v>
      </c>
      <c r="T29">
        <f t="shared" si="3"/>
        <v>3038.8491451277678</v>
      </c>
      <c r="U29">
        <f t="shared" si="24"/>
        <v>7397.3307583017759</v>
      </c>
      <c r="W29">
        <f t="shared" si="4"/>
        <v>2108.8211944918839</v>
      </c>
      <c r="X29">
        <f t="shared" si="5"/>
        <v>2821.4108309157114</v>
      </c>
      <c r="Z29">
        <f t="shared" si="25"/>
        <v>278.50609607586739</v>
      </c>
      <c r="AA29">
        <f t="shared" si="26"/>
        <v>217.43831421205641</v>
      </c>
      <c r="AB29">
        <f t="shared" si="27"/>
        <v>0.1166602070760199</v>
      </c>
      <c r="AC29">
        <f t="shared" si="28"/>
        <v>7.155284906481077E-2</v>
      </c>
      <c r="AE29" s="1">
        <v>68056</v>
      </c>
      <c r="AF29" s="1">
        <v>4499</v>
      </c>
      <c r="AG29" s="1">
        <v>6431</v>
      </c>
      <c r="AH29" s="1">
        <v>3116</v>
      </c>
      <c r="AI29" s="1">
        <v>64374</v>
      </c>
      <c r="AJ29" s="1">
        <v>4631</v>
      </c>
      <c r="AK29" s="1">
        <v>6774</v>
      </c>
      <c r="AL29" s="1">
        <v>2915</v>
      </c>
      <c r="AM29" s="1">
        <v>61344</v>
      </c>
      <c r="AN29" s="1">
        <v>4268</v>
      </c>
      <c r="AO29" s="1">
        <v>6137</v>
      </c>
      <c r="AP29" s="1">
        <v>2849</v>
      </c>
      <c r="AR29" s="1">
        <v>15.31273</v>
      </c>
      <c r="AS29" s="1">
        <v>14.839219999999999</v>
      </c>
      <c r="AT29" s="1">
        <v>15.67098</v>
      </c>
      <c r="AU29" s="1">
        <v>17.426729999999999</v>
      </c>
      <c r="AW29">
        <f t="shared" si="57"/>
        <v>6712</v>
      </c>
      <c r="AX29">
        <f t="shared" si="29"/>
        <v>231</v>
      </c>
      <c r="AY29">
        <f t="shared" si="30"/>
        <v>294</v>
      </c>
      <c r="AZ29">
        <f t="shared" si="31"/>
        <v>267</v>
      </c>
      <c r="BB29">
        <f t="shared" si="58"/>
        <v>9.8624662043023392E-2</v>
      </c>
      <c r="BC29">
        <f t="shared" si="72"/>
        <v>5.1344743276283619E-2</v>
      </c>
      <c r="BD29">
        <f t="shared" si="73"/>
        <v>4.5716062820712174E-2</v>
      </c>
      <c r="BE29">
        <f t="shared" si="74"/>
        <v>8.5686777920410781E-2</v>
      </c>
      <c r="BF29">
        <f t="shared" si="32"/>
        <v>9.1398504299529851E-2</v>
      </c>
      <c r="BH29">
        <f t="shared" si="33"/>
        <v>3399.3468485552416</v>
      </c>
      <c r="BI29">
        <f t="shared" si="34"/>
        <v>236.98355688841497</v>
      </c>
      <c r="BJ29">
        <f t="shared" si="35"/>
        <v>366.07806536115561</v>
      </c>
      <c r="BK29">
        <f t="shared" si="36"/>
        <v>175.18092718232657</v>
      </c>
      <c r="BL29">
        <f t="shared" si="37"/>
        <v>4177.5893979871389</v>
      </c>
      <c r="BN29">
        <f t="shared" si="38"/>
        <v>321.9937589182793</v>
      </c>
      <c r="BO29">
        <f t="shared" si="8"/>
        <v>288.08924366272157</v>
      </c>
      <c r="BP29">
        <f t="shared" si="9"/>
        <v>2236.706646771619</v>
      </c>
      <c r="BQ29">
        <f t="shared" si="10"/>
        <v>2964.2327752963356</v>
      </c>
      <c r="BR29">
        <f t="shared" si="39"/>
        <v>5811.0224246489561</v>
      </c>
      <c r="BT29" s="1">
        <v>56.001190000000001</v>
      </c>
      <c r="BU29" s="1">
        <v>49.809010000000001</v>
      </c>
      <c r="BV29" s="1">
        <v>15.96771</v>
      </c>
      <c r="BW29" s="1">
        <v>14.961119999999999</v>
      </c>
      <c r="BY29">
        <f t="shared" si="40"/>
        <v>940.88575695668783</v>
      </c>
      <c r="BZ29">
        <f t="shared" si="41"/>
        <v>748.7332809647263</v>
      </c>
      <c r="CA29">
        <f t="shared" si="42"/>
        <v>1863.5620141265836</v>
      </c>
      <c r="CB29">
        <f t="shared" si="43"/>
        <v>2314.0279264502051</v>
      </c>
      <c r="CC29">
        <f t="shared" si="44"/>
        <v>5867.2089784982027</v>
      </c>
      <c r="CD29" s="4">
        <f t="shared" si="45"/>
        <v>5.4258964973996626E-4</v>
      </c>
      <c r="CF29">
        <f t="shared" si="11"/>
        <v>232.04356373635326</v>
      </c>
      <c r="CG29">
        <f t="shared" si="12"/>
        <v>169.74319141203486</v>
      </c>
      <c r="CI29">
        <v>1.8320502579634734</v>
      </c>
      <c r="CJ29">
        <v>3.8344999999999914</v>
      </c>
      <c r="CK29">
        <v>2</v>
      </c>
      <c r="CL29">
        <f t="shared" si="71"/>
        <v>17.158413848316059</v>
      </c>
      <c r="CM29">
        <f t="shared" si="69"/>
        <v>18.54378620276378</v>
      </c>
      <c r="CN29">
        <f t="shared" si="70"/>
        <v>4202656.1058904687</v>
      </c>
      <c r="CS29">
        <f t="shared" si="62"/>
        <v>16.144107201848971</v>
      </c>
      <c r="CT29">
        <f t="shared" si="47"/>
        <v>12.847075496800278</v>
      </c>
      <c r="CU29">
        <f t="shared" si="48"/>
        <v>31.975768270385338</v>
      </c>
      <c r="CV29">
        <f t="shared" si="49"/>
        <v>39.705048818593291</v>
      </c>
      <c r="CW29">
        <f t="shared" si="50"/>
        <v>100.67199978762787</v>
      </c>
      <c r="CX29">
        <f t="shared" si="63"/>
        <v>2.395437486463034E-2</v>
      </c>
      <c r="CZ29" s="1">
        <v>0</v>
      </c>
      <c r="DA29" s="1">
        <v>0</v>
      </c>
      <c r="DB29" s="1">
        <v>10077</v>
      </c>
      <c r="DC29" s="1">
        <v>16747</v>
      </c>
      <c r="DE29" s="1">
        <v>7.8374790000000001</v>
      </c>
      <c r="DF29" s="1">
        <v>7.8828569999999996</v>
      </c>
      <c r="DH29">
        <f t="shared" si="13"/>
        <v>665.99571194981536</v>
      </c>
      <c r="DI29">
        <f t="shared" si="14"/>
        <v>1106.8205009450789</v>
      </c>
      <c r="DK29">
        <f t="shared" si="15"/>
        <v>272.35791931756137</v>
      </c>
      <c r="DL29">
        <f t="shared" si="16"/>
        <v>455.25322138630401</v>
      </c>
      <c r="DM29">
        <f t="shared" si="51"/>
        <v>0.12401316253952625</v>
      </c>
      <c r="DN29">
        <f t="shared" si="17"/>
        <v>4.673229894516993</v>
      </c>
      <c r="DO29">
        <f t="shared" si="18"/>
        <v>27.302538375868345</v>
      </c>
      <c r="DP29">
        <f t="shared" si="19"/>
        <v>7.8114231783252572</v>
      </c>
      <c r="DQ29">
        <f t="shared" si="20"/>
        <v>31.893625640268034</v>
      </c>
      <c r="DR29">
        <f t="shared" si="52"/>
        <v>12.484653072842249</v>
      </c>
      <c r="DS29">
        <f t="shared" si="22"/>
        <v>88.187346714785619</v>
      </c>
      <c r="DT29">
        <f t="shared" si="64"/>
        <v>0.12401316253952627</v>
      </c>
      <c r="DV29" s="1">
        <v>2647</v>
      </c>
      <c r="DW29" s="1">
        <v>688.34180000000003</v>
      </c>
      <c r="DX29" s="1">
        <v>5986</v>
      </c>
      <c r="DY29" s="1">
        <v>573.35509999999999</v>
      </c>
      <c r="EA29" s="1">
        <v>15251</v>
      </c>
      <c r="EB29" s="1">
        <v>14564</v>
      </c>
      <c r="ED29">
        <f t="shared" si="53"/>
        <v>1.4450387888079177</v>
      </c>
      <c r="EE29">
        <f t="shared" si="54"/>
        <v>2.721960463965468</v>
      </c>
      <c r="EG29" s="1">
        <v>357985</v>
      </c>
      <c r="EH29" s="1">
        <v>271882</v>
      </c>
      <c r="EI29" s="1">
        <v>175052</v>
      </c>
      <c r="EJ29" s="1">
        <v>102980</v>
      </c>
      <c r="EL29">
        <f t="shared" si="65"/>
        <v>23.659469578481165</v>
      </c>
      <c r="EM29">
        <f t="shared" si="66"/>
        <v>17.968864360061499</v>
      </c>
      <c r="EN29">
        <f t="shared" si="67"/>
        <v>11.56930449223371</v>
      </c>
      <c r="EO29">
        <f t="shared" si="68"/>
        <v>6.8060175068564055</v>
      </c>
      <c r="EQ29" s="1">
        <v>36122</v>
      </c>
      <c r="ER29" s="1">
        <v>45980</v>
      </c>
      <c r="ES29" s="1">
        <v>192</v>
      </c>
      <c r="ET29" s="1">
        <v>619.97789999999998</v>
      </c>
      <c r="EU29" s="1">
        <v>54</v>
      </c>
      <c r="EV29" s="1">
        <v>942.47370000000001</v>
      </c>
      <c r="EX29" s="1">
        <v>0.27584229999999998</v>
      </c>
      <c r="EY29" s="1">
        <v>0.2024968</v>
      </c>
      <c r="EZ29" s="1">
        <v>0.62945039999999997</v>
      </c>
      <c r="FA29" s="1">
        <v>0.48334379999999999</v>
      </c>
      <c r="FB29" s="1">
        <v>5.6066100000000001E-2</v>
      </c>
      <c r="FC29" s="1">
        <v>1.31685E-2</v>
      </c>
      <c r="FF29">
        <v>10038</v>
      </c>
      <c r="FG29">
        <v>16707</v>
      </c>
      <c r="FI29">
        <f t="shared" si="55"/>
        <v>1.9127316198445904E-2</v>
      </c>
      <c r="FJ29">
        <f t="shared" si="56"/>
        <v>3.2321781289279942E-3</v>
      </c>
    </row>
    <row r="30" spans="1:166" x14ac:dyDescent="0.25">
      <c r="A30">
        <v>2046</v>
      </c>
      <c r="B30" s="1">
        <v>15354</v>
      </c>
      <c r="C30" s="1">
        <v>14891</v>
      </c>
      <c r="D30" s="1">
        <v>35845</v>
      </c>
      <c r="E30" s="1">
        <v>47140</v>
      </c>
      <c r="F30" s="1">
        <v>4976</v>
      </c>
      <c r="G30" s="1">
        <v>4465</v>
      </c>
      <c r="H30" s="1">
        <v>33671</v>
      </c>
      <c r="I30" s="1">
        <v>46028</v>
      </c>
      <c r="J30" s="1">
        <v>31655</v>
      </c>
      <c r="K30" s="1">
        <v>43787</v>
      </c>
      <c r="L30" s="1">
        <v>1120350</v>
      </c>
      <c r="P30">
        <v>2046</v>
      </c>
      <c r="Q30">
        <f t="shared" si="0"/>
        <v>1014.7561934382719</v>
      </c>
      <c r="R30">
        <f t="shared" si="1"/>
        <v>984.15621183335338</v>
      </c>
      <c r="S30">
        <f t="shared" si="2"/>
        <v>2369.0201741432106</v>
      </c>
      <c r="T30">
        <f t="shared" si="3"/>
        <v>3115.5143258225958</v>
      </c>
      <c r="U30">
        <f t="shared" si="24"/>
        <v>7483.4469052374316</v>
      </c>
      <c r="W30">
        <f t="shared" si="4"/>
        <v>2092.1002542196493</v>
      </c>
      <c r="X30">
        <f t="shared" si="5"/>
        <v>2893.9122992107341</v>
      </c>
      <c r="Z30">
        <f t="shared" si="25"/>
        <v>276.91991992356134</v>
      </c>
      <c r="AA30">
        <f t="shared" si="26"/>
        <v>221.60202661186167</v>
      </c>
      <c r="AB30">
        <f t="shared" si="27"/>
        <v>0.11689217464081467</v>
      </c>
      <c r="AC30">
        <f t="shared" si="28"/>
        <v>7.1128553245651219E-2</v>
      </c>
      <c r="AE30" s="1">
        <v>68816</v>
      </c>
      <c r="AF30" s="1">
        <v>4517</v>
      </c>
      <c r="AG30" s="1">
        <v>6476</v>
      </c>
      <c r="AH30" s="1">
        <v>3176</v>
      </c>
      <c r="AI30" s="1">
        <v>65225</v>
      </c>
      <c r="AJ30" s="1">
        <v>4662</v>
      </c>
      <c r="AK30" s="1">
        <v>6831</v>
      </c>
      <c r="AL30" s="1">
        <v>2981</v>
      </c>
      <c r="AM30" s="1">
        <v>62079</v>
      </c>
      <c r="AN30" s="1">
        <v>4278</v>
      </c>
      <c r="AO30" s="1">
        <v>6181</v>
      </c>
      <c r="AP30" s="1">
        <v>2904</v>
      </c>
      <c r="AR30" s="1">
        <v>15.019209999999999</v>
      </c>
      <c r="AS30" s="1">
        <v>15.51435</v>
      </c>
      <c r="AT30" s="1">
        <v>15.78565</v>
      </c>
      <c r="AU30" s="1">
        <v>16.766580000000001</v>
      </c>
      <c r="AW30">
        <f t="shared" si="57"/>
        <v>6737</v>
      </c>
      <c r="AX30">
        <f t="shared" si="29"/>
        <v>239</v>
      </c>
      <c r="AY30">
        <f t="shared" si="30"/>
        <v>295</v>
      </c>
      <c r="AZ30">
        <f t="shared" si="31"/>
        <v>272</v>
      </c>
      <c r="BB30">
        <f t="shared" si="58"/>
        <v>9.7898744478028363E-2</v>
      </c>
      <c r="BC30">
        <f t="shared" si="72"/>
        <v>5.2911224263891964E-2</v>
      </c>
      <c r="BD30">
        <f t="shared" si="73"/>
        <v>4.555281037677579E-2</v>
      </c>
      <c r="BE30">
        <f t="shared" si="74"/>
        <v>8.5642317380352648E-2</v>
      </c>
      <c r="BF30">
        <f t="shared" si="32"/>
        <v>9.0895945050310303E-2</v>
      </c>
      <c r="BH30">
        <f t="shared" si="33"/>
        <v>3378.263620524569</v>
      </c>
      <c r="BI30">
        <f t="shared" si="34"/>
        <v>249.42398464210433</v>
      </c>
      <c r="BJ30">
        <f t="shared" si="35"/>
        <v>371.85969923780954</v>
      </c>
      <c r="BK30">
        <f t="shared" si="36"/>
        <v>172.36092672833209</v>
      </c>
      <c r="BL30">
        <f t="shared" si="37"/>
        <v>4171.9082311328148</v>
      </c>
      <c r="BN30">
        <f t="shared" si="38"/>
        <v>328.86718891160876</v>
      </c>
      <c r="BO30">
        <f t="shared" si="8"/>
        <v>295.0948550020766</v>
      </c>
      <c r="BP30">
        <f t="shared" si="9"/>
        <v>2225.3390510134204</v>
      </c>
      <c r="BQ30">
        <f t="shared" si="10"/>
        <v>3042.0214974323812</v>
      </c>
      <c r="BR30">
        <f t="shared" si="39"/>
        <v>5891.3225923594873</v>
      </c>
      <c r="BT30" s="1">
        <v>57.439880000000002</v>
      </c>
      <c r="BU30" s="1">
        <v>50.748269999999998</v>
      </c>
      <c r="BV30" s="1">
        <v>15.569509999999999</v>
      </c>
      <c r="BW30" s="1">
        <v>14.89371</v>
      </c>
      <c r="BY30">
        <f t="shared" si="40"/>
        <v>985.6580077755865</v>
      </c>
      <c r="BZ30">
        <f t="shared" si="41"/>
        <v>781.40298157754842</v>
      </c>
      <c r="CA30">
        <f t="shared" si="42"/>
        <v>1807.853850232083</v>
      </c>
      <c r="CB30">
        <f t="shared" si="43"/>
        <v>2364.0538050328937</v>
      </c>
      <c r="CC30">
        <f t="shared" si="44"/>
        <v>5938.9686446181113</v>
      </c>
      <c r="CD30" s="4">
        <f t="shared" si="45"/>
        <v>-5.7586783805163577E-4</v>
      </c>
      <c r="CF30">
        <f t="shared" si="11"/>
        <v>224.96830009421842</v>
      </c>
      <c r="CG30">
        <f t="shared" si="12"/>
        <v>172.21413939939364</v>
      </c>
      <c r="CI30">
        <v>1.8340168202402083</v>
      </c>
      <c r="CJ30">
        <v>3.8344999999999914</v>
      </c>
      <c r="CK30">
        <v>2</v>
      </c>
      <c r="CL30">
        <f t="shared" si="71"/>
        <v>17.467012967970327</v>
      </c>
      <c r="CM30">
        <f t="shared" si="69"/>
        <v>18.87730165167525</v>
      </c>
      <c r="CN30">
        <f t="shared" si="70"/>
        <v>4279650.8779197522</v>
      </c>
      <c r="CS30">
        <f t="shared" si="62"/>
        <v>17.216501203799965</v>
      </c>
      <c r="CT30">
        <f t="shared" si="47"/>
        <v>13.648776012425717</v>
      </c>
      <c r="CU30">
        <f t="shared" si="48"/>
        <v>31.57780664619888</v>
      </c>
      <c r="CV30">
        <f t="shared" si="49"/>
        <v>41.292958469489143</v>
      </c>
      <c r="CW30">
        <f t="shared" si="50"/>
        <v>103.73604233191369</v>
      </c>
      <c r="CX30">
        <f t="shared" si="63"/>
        <v>2.4239370287685146E-2</v>
      </c>
      <c r="CZ30" s="1">
        <v>0</v>
      </c>
      <c r="DA30" s="1">
        <v>0</v>
      </c>
      <c r="DB30" s="1">
        <v>10020</v>
      </c>
      <c r="DC30" s="1">
        <v>17246</v>
      </c>
      <c r="DE30" s="1">
        <v>7.7839010000000002</v>
      </c>
      <c r="DF30" s="1">
        <v>7.6374180000000003</v>
      </c>
      <c r="DH30">
        <f t="shared" si="13"/>
        <v>662.22854358808684</v>
      </c>
      <c r="DI30">
        <f t="shared" si="14"/>
        <v>1139.7997467784576</v>
      </c>
      <c r="DK30">
        <f t="shared" si="15"/>
        <v>268.96599994685317</v>
      </c>
      <c r="DL30">
        <f t="shared" si="16"/>
        <v>454.22109630952292</v>
      </c>
      <c r="DM30">
        <f t="shared" si="51"/>
        <v>0.12176981215614392</v>
      </c>
      <c r="DN30">
        <f t="shared" si="17"/>
        <v>4.6980326090147901</v>
      </c>
      <c r="DO30">
        <f t="shared" si="18"/>
        <v>26.879774037184092</v>
      </c>
      <c r="DP30">
        <f t="shared" si="19"/>
        <v>7.933885779564136</v>
      </c>
      <c r="DQ30">
        <f t="shared" si="20"/>
        <v>33.359072689925007</v>
      </c>
      <c r="DR30">
        <f t="shared" si="52"/>
        <v>12.631918388578926</v>
      </c>
      <c r="DS30">
        <f t="shared" si="22"/>
        <v>91.10412394333477</v>
      </c>
      <c r="DT30">
        <f t="shared" si="64"/>
        <v>0.12176981215614394</v>
      </c>
      <c r="DV30" s="1">
        <v>2661</v>
      </c>
      <c r="DW30" s="1">
        <v>659.18589999999995</v>
      </c>
      <c r="DX30" s="1">
        <v>6191</v>
      </c>
      <c r="DY30" s="1">
        <v>570.1558</v>
      </c>
      <c r="EA30" s="1">
        <v>15342</v>
      </c>
      <c r="EB30" s="1">
        <v>14891</v>
      </c>
      <c r="ED30">
        <f t="shared" si="53"/>
        <v>1.391150781984724</v>
      </c>
      <c r="EE30">
        <f t="shared" si="54"/>
        <v>2.7994696985853804</v>
      </c>
      <c r="EG30" s="1">
        <v>357611</v>
      </c>
      <c r="EH30" s="1">
        <v>273052</v>
      </c>
      <c r="EI30" s="1">
        <v>174886</v>
      </c>
      <c r="EJ30" s="1">
        <v>105386</v>
      </c>
      <c r="EL30">
        <f t="shared" si="65"/>
        <v>23.634751666774381</v>
      </c>
      <c r="EM30">
        <f t="shared" si="66"/>
        <v>18.046190447486456</v>
      </c>
      <c r="EN30">
        <f t="shared" si="67"/>
        <v>11.558333440513589</v>
      </c>
      <c r="EO30">
        <f t="shared" si="68"/>
        <v>6.9650316661251619</v>
      </c>
      <c r="EQ30" s="1">
        <v>35845</v>
      </c>
      <c r="ER30" s="1">
        <v>47140</v>
      </c>
      <c r="ES30" s="1">
        <v>192</v>
      </c>
      <c r="ET30" s="1">
        <v>478.25380000000001</v>
      </c>
      <c r="EU30" s="1">
        <v>60</v>
      </c>
      <c r="EV30" s="1">
        <v>650.65060000000005</v>
      </c>
      <c r="EX30" s="1">
        <v>0.2751363</v>
      </c>
      <c r="EY30" s="1">
        <v>0.2003142</v>
      </c>
      <c r="EZ30" s="1">
        <v>0.62572079999999997</v>
      </c>
      <c r="FA30" s="1">
        <v>0.47495710000000002</v>
      </c>
      <c r="FB30" s="1">
        <v>5.6295400000000002E-2</v>
      </c>
      <c r="FC30" s="1">
        <v>1.2953599999999999E-2</v>
      </c>
      <c r="FF30">
        <v>10111</v>
      </c>
      <c r="FG30">
        <v>17243</v>
      </c>
      <c r="FI30">
        <f t="shared" si="55"/>
        <v>1.8989219661754524E-2</v>
      </c>
      <c r="FJ30">
        <f t="shared" si="56"/>
        <v>3.4796729107463898E-3</v>
      </c>
    </row>
    <row r="31" spans="1:166" x14ac:dyDescent="0.25">
      <c r="A31">
        <v>2047</v>
      </c>
      <c r="B31" s="1">
        <v>15427</v>
      </c>
      <c r="C31" s="1">
        <v>14871</v>
      </c>
      <c r="D31" s="1">
        <v>35202</v>
      </c>
      <c r="E31" s="1">
        <v>48255</v>
      </c>
      <c r="F31" s="1">
        <v>4943</v>
      </c>
      <c r="G31" s="1">
        <v>4380</v>
      </c>
      <c r="H31" s="1">
        <v>33147</v>
      </c>
      <c r="I31" s="1">
        <v>47147</v>
      </c>
      <c r="J31" s="1">
        <v>31100</v>
      </c>
      <c r="K31" s="1">
        <v>44838</v>
      </c>
      <c r="L31" s="1">
        <v>1124683</v>
      </c>
      <c r="P31">
        <v>2047</v>
      </c>
      <c r="Q31">
        <f t="shared" si="0"/>
        <v>1019.580812568205</v>
      </c>
      <c r="R31">
        <f t="shared" si="1"/>
        <v>982.83439837309766</v>
      </c>
      <c r="S31">
        <f t="shared" si="2"/>
        <v>2326.5238713959911</v>
      </c>
      <c r="T31">
        <f t="shared" si="3"/>
        <v>3189.2054262318488</v>
      </c>
      <c r="U31">
        <f t="shared" si="24"/>
        <v>7518.144508569143</v>
      </c>
      <c r="W31">
        <f t="shared" si="4"/>
        <v>2055.4199306975552</v>
      </c>
      <c r="X31">
        <f t="shared" si="5"/>
        <v>2963.3735965471692</v>
      </c>
      <c r="Z31">
        <f t="shared" si="25"/>
        <v>271.10394069843596</v>
      </c>
      <c r="AA31">
        <f t="shared" si="26"/>
        <v>225.83182968467963</v>
      </c>
      <c r="AB31">
        <f t="shared" si="27"/>
        <v>0.11652747003011177</v>
      </c>
      <c r="AC31">
        <f t="shared" si="28"/>
        <v>7.081131488964866E-2</v>
      </c>
      <c r="AE31" s="1">
        <v>69313</v>
      </c>
      <c r="AF31" s="1">
        <v>4548</v>
      </c>
      <c r="AG31" s="1">
        <v>6409</v>
      </c>
      <c r="AH31" s="1">
        <v>3187</v>
      </c>
      <c r="AI31" s="1">
        <v>65873</v>
      </c>
      <c r="AJ31" s="1">
        <v>4688</v>
      </c>
      <c r="AK31" s="1">
        <v>6756</v>
      </c>
      <c r="AL31" s="1">
        <v>2977</v>
      </c>
      <c r="AM31" s="1">
        <v>62632</v>
      </c>
      <c r="AN31" s="1">
        <v>4311</v>
      </c>
      <c r="AO31" s="1">
        <v>6102</v>
      </c>
      <c r="AP31" s="1">
        <v>2893</v>
      </c>
      <c r="AR31" s="1">
        <v>15.20266</v>
      </c>
      <c r="AS31" s="1">
        <v>15.221209999999999</v>
      </c>
      <c r="AT31" s="1">
        <v>15.98085</v>
      </c>
      <c r="AU31" s="1">
        <v>17.123380000000001</v>
      </c>
      <c r="AW31">
        <f t="shared" si="57"/>
        <v>6681</v>
      </c>
      <c r="AX31">
        <f t="shared" si="29"/>
        <v>237</v>
      </c>
      <c r="AY31">
        <f t="shared" si="30"/>
        <v>307</v>
      </c>
      <c r="AZ31">
        <f t="shared" si="31"/>
        <v>294</v>
      </c>
      <c r="BB31">
        <f t="shared" si="58"/>
        <v>9.6388844805447751E-2</v>
      </c>
      <c r="BC31">
        <f t="shared" si="72"/>
        <v>5.2110817941952506E-2</v>
      </c>
      <c r="BD31">
        <f t="shared" si="73"/>
        <v>4.7901388672179745E-2</v>
      </c>
      <c r="BE31">
        <f t="shared" si="74"/>
        <v>9.2249764668967685E-2</v>
      </c>
      <c r="BF31">
        <f t="shared" si="32"/>
        <v>9.009430005871287E-2</v>
      </c>
      <c r="BH31">
        <f t="shared" si="33"/>
        <v>3453.4993962687854</v>
      </c>
      <c r="BI31">
        <f t="shared" si="34"/>
        <v>246.07593262379308</v>
      </c>
      <c r="BJ31">
        <f t="shared" si="35"/>
        <v>372.32472294840159</v>
      </c>
      <c r="BK31">
        <f t="shared" si="36"/>
        <v>175.79263997361048</v>
      </c>
      <c r="BL31">
        <f t="shared" si="37"/>
        <v>4247.6926918145909</v>
      </c>
      <c r="BN31">
        <f t="shared" si="38"/>
        <v>326.68619670218698</v>
      </c>
      <c r="BO31">
        <f t="shared" si="8"/>
        <v>289.47714779599005</v>
      </c>
      <c r="BP31">
        <f t="shared" si="9"/>
        <v>2190.7075383547217</v>
      </c>
      <c r="BQ31">
        <f t="shared" si="10"/>
        <v>3115.9769605336855</v>
      </c>
      <c r="BR31">
        <f t="shared" si="39"/>
        <v>5922.8478433865839</v>
      </c>
      <c r="BT31" s="1">
        <v>56.640169999999998</v>
      </c>
      <c r="BU31" s="1">
        <v>50.963590000000003</v>
      </c>
      <c r="BV31" s="1">
        <v>15.896280000000001</v>
      </c>
      <c r="BW31" s="1">
        <v>14.94965</v>
      </c>
      <c r="BY31">
        <f t="shared" si="40"/>
        <v>965.4894167786149</v>
      </c>
      <c r="BZ31">
        <f t="shared" si="41"/>
        <v>769.7797507019726</v>
      </c>
      <c r="CA31">
        <f t="shared" si="42"/>
        <v>1817.0718116075714</v>
      </c>
      <c r="CB31">
        <f t="shared" si="43"/>
        <v>2430.6221292253558</v>
      </c>
      <c r="CC31">
        <f t="shared" si="44"/>
        <v>5982.9631083135146</v>
      </c>
      <c r="CD31" s="4">
        <f t="shared" si="45"/>
        <v>1.2490183362388052E-3</v>
      </c>
      <c r="CF31">
        <f t="shared" si="11"/>
        <v>224.86585727861493</v>
      </c>
      <c r="CG31">
        <f t="shared" si="12"/>
        <v>176.16043047411353</v>
      </c>
      <c r="CI31">
        <v>1.8195141093423359</v>
      </c>
      <c r="CJ31">
        <v>3.8344999999999914</v>
      </c>
      <c r="CK31">
        <v>2</v>
      </c>
      <c r="CL31">
        <f t="shared" si="71"/>
        <v>17.781162333556026</v>
      </c>
      <c r="CM31">
        <f t="shared" si="69"/>
        <v>19.21681547402817</v>
      </c>
      <c r="CN31">
        <f t="shared" si="70"/>
        <v>4358140.394868358</v>
      </c>
      <c r="CS31">
        <f t="shared" si="62"/>
        <v>17.167524051070881</v>
      </c>
      <c r="CT31">
        <f t="shared" si="47"/>
        <v>13.687578708316064</v>
      </c>
      <c r="CU31">
        <f t="shared" si="48"/>
        <v>32.309648853922958</v>
      </c>
      <c r="CV31">
        <f t="shared" si="49"/>
        <v>43.219286651289643</v>
      </c>
      <c r="CW31">
        <f t="shared" si="50"/>
        <v>106.38403826459955</v>
      </c>
      <c r="CX31">
        <f t="shared" si="63"/>
        <v>2.4410420185147108E-2</v>
      </c>
      <c r="CZ31" s="1">
        <v>0</v>
      </c>
      <c r="DA31" s="1">
        <v>0</v>
      </c>
      <c r="DB31" s="1">
        <v>9755</v>
      </c>
      <c r="DC31" s="1">
        <v>17689</v>
      </c>
      <c r="DE31" s="1">
        <v>7.8254190000000001</v>
      </c>
      <c r="DF31" s="1">
        <v>7.8025149999999996</v>
      </c>
      <c r="DH31">
        <f t="shared" si="13"/>
        <v>644.71451523969927</v>
      </c>
      <c r="DI31">
        <f t="shared" si="14"/>
        <v>1169.0779149231205</v>
      </c>
      <c r="DK31">
        <f t="shared" si="15"/>
        <v>263.24930493680824</v>
      </c>
      <c r="DL31">
        <f t="shared" si="16"/>
        <v>475.95977786813063</v>
      </c>
      <c r="DM31">
        <f t="shared" si="51"/>
        <v>0.12355233843541248</v>
      </c>
      <c r="DN31">
        <f t="shared" si="17"/>
        <v>4.6808786252771784</v>
      </c>
      <c r="DO31">
        <f t="shared" si="18"/>
        <v>27.628770228645781</v>
      </c>
      <c r="DP31">
        <f t="shared" si="19"/>
        <v>8.4631180745164976</v>
      </c>
      <c r="DQ31">
        <f t="shared" si="20"/>
        <v>34.756168576773149</v>
      </c>
      <c r="DR31">
        <f t="shared" si="52"/>
        <v>13.143996699793675</v>
      </c>
      <c r="DS31">
        <f t="shared" si="22"/>
        <v>93.240041564805878</v>
      </c>
      <c r="DT31">
        <f t="shared" si="64"/>
        <v>0.12355233843541248</v>
      </c>
      <c r="DV31" s="1">
        <v>2758</v>
      </c>
      <c r="DW31" s="1">
        <v>697.66869999999994</v>
      </c>
      <c r="DX31" s="1">
        <v>6188</v>
      </c>
      <c r="DY31" s="1">
        <v>565.73490000000004</v>
      </c>
      <c r="EA31" s="1">
        <v>15419</v>
      </c>
      <c r="EB31" s="1">
        <v>14871</v>
      </c>
      <c r="ED31">
        <f t="shared" si="53"/>
        <v>1.5260365012740682</v>
      </c>
      <c r="EE31">
        <f t="shared" si="54"/>
        <v>2.7764170101723291</v>
      </c>
      <c r="EG31" s="1">
        <v>357793</v>
      </c>
      <c r="EH31" s="1">
        <v>274442</v>
      </c>
      <c r="EI31" s="1">
        <v>174589</v>
      </c>
      <c r="EJ31" s="1">
        <v>107792</v>
      </c>
      <c r="EL31">
        <f t="shared" si="65"/>
        <v>23.646780169262708</v>
      </c>
      <c r="EM31">
        <f t="shared" si="66"/>
        <v>18.138056482974225</v>
      </c>
      <c r="EN31">
        <f t="shared" si="67"/>
        <v>11.538704510628792</v>
      </c>
      <c r="EO31">
        <f t="shared" si="68"/>
        <v>7.1240458253939174</v>
      </c>
      <c r="EQ31" s="1">
        <v>35202</v>
      </c>
      <c r="ER31" s="1">
        <v>48255</v>
      </c>
      <c r="ES31" s="1">
        <v>195</v>
      </c>
      <c r="ET31" s="1">
        <v>566.87220000000002</v>
      </c>
      <c r="EU31" s="1">
        <v>63</v>
      </c>
      <c r="EV31" s="1">
        <v>856.95730000000003</v>
      </c>
      <c r="EX31" s="1">
        <v>0.277472</v>
      </c>
      <c r="EY31" s="1">
        <v>0.1994176</v>
      </c>
      <c r="EZ31" s="1">
        <v>0.62383710000000003</v>
      </c>
      <c r="FA31" s="1">
        <v>0.47151979999999999</v>
      </c>
      <c r="FB31" s="1">
        <v>5.4249800000000001E-2</v>
      </c>
      <c r="FC31" s="1">
        <v>1.37568E-2</v>
      </c>
      <c r="FF31">
        <v>9815</v>
      </c>
      <c r="FG31">
        <v>17686</v>
      </c>
      <c r="FI31">
        <f t="shared" si="55"/>
        <v>1.9867549668874173E-2</v>
      </c>
      <c r="FJ31">
        <f t="shared" si="56"/>
        <v>3.5621395454031438E-3</v>
      </c>
    </row>
    <row r="32" spans="1:166" x14ac:dyDescent="0.25">
      <c r="A32">
        <v>2048</v>
      </c>
      <c r="B32" s="1">
        <v>15599</v>
      </c>
      <c r="C32" s="1">
        <v>15133</v>
      </c>
      <c r="D32" s="1">
        <v>34583</v>
      </c>
      <c r="E32" s="1">
        <v>49456</v>
      </c>
      <c r="F32" s="1">
        <v>4981</v>
      </c>
      <c r="G32" s="1">
        <v>4540</v>
      </c>
      <c r="H32" s="1">
        <v>32538</v>
      </c>
      <c r="I32" s="1">
        <v>48434</v>
      </c>
      <c r="J32" s="1">
        <v>30537</v>
      </c>
      <c r="K32" s="1">
        <v>46069</v>
      </c>
      <c r="L32" s="1">
        <v>1127441</v>
      </c>
      <c r="P32">
        <v>2048</v>
      </c>
      <c r="Q32">
        <f t="shared" si="0"/>
        <v>1030.9484083264038</v>
      </c>
      <c r="R32">
        <f t="shared" si="1"/>
        <v>1000.1501547024469</v>
      </c>
      <c r="S32">
        <f t="shared" si="2"/>
        <v>2285.6137448010786</v>
      </c>
      <c r="T32">
        <f t="shared" si="3"/>
        <v>3268.5803245202019</v>
      </c>
      <c r="U32">
        <f t="shared" si="24"/>
        <v>7585.2926323501306</v>
      </c>
      <c r="W32">
        <f t="shared" si="4"/>
        <v>2018.2108817913579</v>
      </c>
      <c r="X32">
        <f t="shared" si="5"/>
        <v>3044.7312150259049</v>
      </c>
      <c r="Z32">
        <f t="shared" si="25"/>
        <v>267.4028630097207</v>
      </c>
      <c r="AA32">
        <f t="shared" si="26"/>
        <v>223.84910949429695</v>
      </c>
      <c r="AB32">
        <f t="shared" si="27"/>
        <v>0.11699389873637345</v>
      </c>
      <c r="AC32">
        <f t="shared" si="28"/>
        <v>6.8485118084762375E-2</v>
      </c>
      <c r="AE32" s="1">
        <v>69998</v>
      </c>
      <c r="AF32" s="1">
        <v>4488</v>
      </c>
      <c r="AG32" s="1">
        <v>6404</v>
      </c>
      <c r="AH32" s="1">
        <v>3149</v>
      </c>
      <c r="AI32" s="1">
        <v>66625</v>
      </c>
      <c r="AJ32" s="1">
        <v>4663</v>
      </c>
      <c r="AK32" s="1">
        <v>6723</v>
      </c>
      <c r="AL32" s="1">
        <v>2961</v>
      </c>
      <c r="AM32" s="1">
        <v>63363</v>
      </c>
      <c r="AN32" s="1">
        <v>4272</v>
      </c>
      <c r="AO32" s="1">
        <v>6098</v>
      </c>
      <c r="AP32" s="1">
        <v>2873</v>
      </c>
      <c r="AR32" s="1">
        <v>15.06621</v>
      </c>
      <c r="AS32" s="1">
        <v>15.30254</v>
      </c>
      <c r="AT32" s="1">
        <v>15.56367</v>
      </c>
      <c r="AU32" s="1">
        <v>16.80864</v>
      </c>
      <c r="AW32">
        <f t="shared" si="57"/>
        <v>6635</v>
      </c>
      <c r="AX32">
        <f t="shared" si="29"/>
        <v>216</v>
      </c>
      <c r="AY32">
        <f t="shared" si="30"/>
        <v>306</v>
      </c>
      <c r="AZ32">
        <f t="shared" si="31"/>
        <v>276</v>
      </c>
      <c r="BB32">
        <f t="shared" si="58"/>
        <v>9.4788422526357899E-2</v>
      </c>
      <c r="BC32">
        <f t="shared" si="72"/>
        <v>4.8128342245989303E-2</v>
      </c>
      <c r="BD32">
        <f t="shared" si="73"/>
        <v>4.7782635852592133E-2</v>
      </c>
      <c r="BE32">
        <f t="shared" si="74"/>
        <v>8.7646872022864405E-2</v>
      </c>
      <c r="BF32">
        <f t="shared" si="32"/>
        <v>8.8447030545342045E-2</v>
      </c>
      <c r="BH32">
        <f t="shared" si="33"/>
        <v>3461.5738195076556</v>
      </c>
      <c r="BI32">
        <f t="shared" si="34"/>
        <v>246.07148934770478</v>
      </c>
      <c r="BJ32">
        <f t="shared" si="35"/>
        <v>360.83402602618759</v>
      </c>
      <c r="BK32">
        <f t="shared" si="36"/>
        <v>171.6340071603187</v>
      </c>
      <c r="BL32">
        <f t="shared" si="37"/>
        <v>4240.1133420418664</v>
      </c>
      <c r="BN32">
        <f t="shared" si="38"/>
        <v>329.1976422766727</v>
      </c>
      <c r="BO32">
        <f t="shared" si="8"/>
        <v>300.05165547803534</v>
      </c>
      <c r="BP32">
        <f t="shared" si="9"/>
        <v>2150.458318489937</v>
      </c>
      <c r="BQ32">
        <f t="shared" si="10"/>
        <v>3201.0356567011372</v>
      </c>
      <c r="BR32">
        <f t="shared" si="39"/>
        <v>5980.7432729457823</v>
      </c>
      <c r="BT32" s="1">
        <v>56.258400000000002</v>
      </c>
      <c r="BU32" s="1">
        <v>48.961350000000003</v>
      </c>
      <c r="BV32" s="1">
        <v>15.75501</v>
      </c>
      <c r="BW32" s="1">
        <v>14.8018</v>
      </c>
      <c r="BY32">
        <f t="shared" si="40"/>
        <v>966.35406373196031</v>
      </c>
      <c r="BZ32">
        <f t="shared" si="41"/>
        <v>766.55195543405785</v>
      </c>
      <c r="CA32">
        <f t="shared" si="42"/>
        <v>1767.8356881573186</v>
      </c>
      <c r="CB32">
        <f t="shared" si="43"/>
        <v>2472.2775671888339</v>
      </c>
      <c r="CC32">
        <f t="shared" si="44"/>
        <v>5973.0192745121713</v>
      </c>
      <c r="CD32" s="4">
        <f t="shared" si="45"/>
        <v>-8.6695714344386943E-5</v>
      </c>
      <c r="CF32">
        <f t="shared" si="11"/>
        <v>219.82491838110874</v>
      </c>
      <c r="CG32">
        <f t="shared" si="12"/>
        <v>172.88690011290831</v>
      </c>
      <c r="CI32">
        <v>1.7957816341996704</v>
      </c>
      <c r="CJ32">
        <v>3.8344999999999914</v>
      </c>
      <c r="CK32">
        <v>2</v>
      </c>
      <c r="CL32">
        <f t="shared" si="71"/>
        <v>18.100961767878658</v>
      </c>
      <c r="CM32">
        <f t="shared" si="69"/>
        <v>19.562435552333113</v>
      </c>
      <c r="CN32">
        <f t="shared" si="70"/>
        <v>4437437.3742579352</v>
      </c>
      <c r="CS32">
        <f t="shared" si="62"/>
        <v>17.491937961846389</v>
      </c>
      <c r="CT32">
        <f t="shared" si="47"/>
        <v>13.875327638404507</v>
      </c>
      <c r="CU32">
        <f t="shared" si="48"/>
        <v>31.999526203227084</v>
      </c>
      <c r="CV32">
        <f t="shared" si="49"/>
        <v>44.750601723269142</v>
      </c>
      <c r="CW32">
        <f t="shared" si="50"/>
        <v>108.11739352674712</v>
      </c>
      <c r="CX32">
        <f t="shared" si="63"/>
        <v>2.4364826905264755E-2</v>
      </c>
      <c r="CZ32" s="1">
        <v>0</v>
      </c>
      <c r="DA32" s="1">
        <v>0</v>
      </c>
      <c r="DB32" s="1">
        <v>9743</v>
      </c>
      <c r="DC32" s="1">
        <v>18593</v>
      </c>
      <c r="DE32" s="1">
        <v>7.9012539999999998</v>
      </c>
      <c r="DF32" s="1">
        <v>7.8844200000000004</v>
      </c>
      <c r="DH32">
        <f t="shared" si="13"/>
        <v>643.9214271635459</v>
      </c>
      <c r="DI32">
        <f t="shared" si="14"/>
        <v>1228.8238833266764</v>
      </c>
      <c r="DK32">
        <f t="shared" si="15"/>
        <v>265.47344445578955</v>
      </c>
      <c r="DL32">
        <f t="shared" si="16"/>
        <v>505.53540795652896</v>
      </c>
      <c r="DM32">
        <f t="shared" si="51"/>
        <v>0.12908192941923635</v>
      </c>
      <c r="DN32">
        <f t="shared" si="17"/>
        <v>4.8053246684813047</v>
      </c>
      <c r="DO32">
        <f t="shared" si="18"/>
        <v>27.19420153474578</v>
      </c>
      <c r="DP32">
        <f t="shared" si="19"/>
        <v>9.1506770917300706</v>
      </c>
      <c r="DQ32">
        <f t="shared" si="20"/>
        <v>35.599924631539068</v>
      </c>
      <c r="DR32">
        <f t="shared" si="52"/>
        <v>13.956001760211375</v>
      </c>
      <c r="DS32">
        <f t="shared" si="22"/>
        <v>94.161391766535743</v>
      </c>
      <c r="DT32">
        <f t="shared" si="64"/>
        <v>0.12908192941923638</v>
      </c>
      <c r="DV32" s="1">
        <v>2888</v>
      </c>
      <c r="DW32" s="1">
        <v>687.09119999999996</v>
      </c>
      <c r="DX32" s="1">
        <v>6145</v>
      </c>
      <c r="DY32" s="1">
        <v>584.82360000000006</v>
      </c>
      <c r="EA32" s="1">
        <v>15588</v>
      </c>
      <c r="EB32" s="1">
        <v>15133</v>
      </c>
      <c r="ED32">
        <f t="shared" si="53"/>
        <v>1.5737400439993954</v>
      </c>
      <c r="EE32">
        <f t="shared" si="54"/>
        <v>2.850153153331525</v>
      </c>
      <c r="EG32" s="1">
        <v>357265</v>
      </c>
      <c r="EH32" s="1">
        <v>275702</v>
      </c>
      <c r="EI32" s="1">
        <v>174555</v>
      </c>
      <c r="EJ32" s="1">
        <v>109980</v>
      </c>
      <c r="EL32">
        <f t="shared" si="65"/>
        <v>23.61188429391196</v>
      </c>
      <c r="EM32">
        <f t="shared" si="66"/>
        <v>18.22133073097033</v>
      </c>
      <c r="EN32">
        <f t="shared" si="67"/>
        <v>11.536457427746356</v>
      </c>
      <c r="EO32">
        <f t="shared" si="68"/>
        <v>7.2686522179458866</v>
      </c>
      <c r="EQ32" s="1">
        <v>34583</v>
      </c>
      <c r="ER32" s="1">
        <v>49456</v>
      </c>
      <c r="ES32" s="1">
        <v>193</v>
      </c>
      <c r="ET32" s="1">
        <v>692.58299999999997</v>
      </c>
      <c r="EU32" s="1">
        <v>74</v>
      </c>
      <c r="EV32" s="1">
        <v>648.59169999999995</v>
      </c>
      <c r="EX32" s="1">
        <v>0.2781556</v>
      </c>
      <c r="EY32" s="1">
        <v>0.20185339999999999</v>
      </c>
      <c r="EZ32" s="1">
        <v>0.63077380000000005</v>
      </c>
      <c r="FA32" s="1">
        <v>0.47759449999999998</v>
      </c>
      <c r="FB32" s="1">
        <v>5.14796E-2</v>
      </c>
      <c r="FC32" s="1">
        <v>1.3828200000000001E-2</v>
      </c>
      <c r="FF32">
        <v>9770</v>
      </c>
      <c r="FG32">
        <v>18553</v>
      </c>
      <c r="FI32">
        <f t="shared" si="55"/>
        <v>1.9754350051177073E-2</v>
      </c>
      <c r="FJ32">
        <f t="shared" si="56"/>
        <v>3.988573276559047E-3</v>
      </c>
    </row>
    <row r="33" spans="1:166" x14ac:dyDescent="0.25">
      <c r="A33">
        <v>2049</v>
      </c>
      <c r="B33" s="1">
        <v>15344</v>
      </c>
      <c r="C33" s="1">
        <v>15120</v>
      </c>
      <c r="D33" s="1">
        <v>33847</v>
      </c>
      <c r="E33" s="1">
        <v>50460</v>
      </c>
      <c r="F33" s="1">
        <v>4929</v>
      </c>
      <c r="G33" s="1">
        <v>4608</v>
      </c>
      <c r="H33" s="1">
        <v>31834</v>
      </c>
      <c r="I33" s="1">
        <v>49421</v>
      </c>
      <c r="J33" s="1">
        <v>29827</v>
      </c>
      <c r="K33" s="1">
        <v>46981</v>
      </c>
      <c r="L33" s="1">
        <v>1131020</v>
      </c>
      <c r="P33">
        <v>2049</v>
      </c>
      <c r="Q33">
        <f t="shared" si="0"/>
        <v>1014.0952867081442</v>
      </c>
      <c r="R33">
        <f t="shared" si="1"/>
        <v>999.29097595328074</v>
      </c>
      <c r="S33">
        <f t="shared" si="2"/>
        <v>2236.9710094636703</v>
      </c>
      <c r="T33">
        <f t="shared" si="3"/>
        <v>3334.9353602250358</v>
      </c>
      <c r="U33">
        <f t="shared" si="24"/>
        <v>7585.2926323501306</v>
      </c>
      <c r="W33">
        <f t="shared" si="4"/>
        <v>1971.2865039522819</v>
      </c>
      <c r="X33">
        <f t="shared" si="5"/>
        <v>3105.0059088135636</v>
      </c>
      <c r="Z33">
        <f t="shared" si="25"/>
        <v>265.68450551138835</v>
      </c>
      <c r="AA33">
        <f t="shared" si="26"/>
        <v>229.9294514114722</v>
      </c>
      <c r="AB33">
        <f t="shared" si="27"/>
        <v>0.11876975802877665</v>
      </c>
      <c r="AC33">
        <f t="shared" si="28"/>
        <v>6.8945699564011032E-2</v>
      </c>
      <c r="AE33" s="1">
        <v>70452</v>
      </c>
      <c r="AF33" s="1">
        <v>4429</v>
      </c>
      <c r="AG33" s="1">
        <v>6341</v>
      </c>
      <c r="AH33" s="1">
        <v>3085</v>
      </c>
      <c r="AI33" s="1">
        <v>67084</v>
      </c>
      <c r="AJ33" s="1">
        <v>4607</v>
      </c>
      <c r="AK33" s="1">
        <v>6676</v>
      </c>
      <c r="AL33" s="1">
        <v>2888</v>
      </c>
      <c r="AM33" s="1">
        <v>63764</v>
      </c>
      <c r="AN33" s="1">
        <v>4198</v>
      </c>
      <c r="AO33" s="1">
        <v>6040</v>
      </c>
      <c r="AP33" s="1">
        <v>2806</v>
      </c>
      <c r="AR33" s="1">
        <v>14.86713</v>
      </c>
      <c r="AS33" s="1">
        <v>14.72631</v>
      </c>
      <c r="AT33" s="1">
        <v>15.59412</v>
      </c>
      <c r="AU33" s="1">
        <v>17.275010000000002</v>
      </c>
      <c r="AW33">
        <f t="shared" si="57"/>
        <v>6688</v>
      </c>
      <c r="AX33">
        <f t="shared" si="29"/>
        <v>231</v>
      </c>
      <c r="AY33">
        <f t="shared" si="30"/>
        <v>301</v>
      </c>
      <c r="AZ33">
        <f t="shared" si="31"/>
        <v>279</v>
      </c>
      <c r="BB33">
        <f t="shared" si="58"/>
        <v>9.4929881337648334E-2</v>
      </c>
      <c r="BC33">
        <f t="shared" si="72"/>
        <v>5.2156242944231206E-2</v>
      </c>
      <c r="BD33">
        <f t="shared" si="73"/>
        <v>4.7468853493139881E-2</v>
      </c>
      <c r="BE33">
        <f t="shared" si="74"/>
        <v>9.0437601296596434E-2</v>
      </c>
      <c r="BF33">
        <f t="shared" si="32"/>
        <v>8.8948723119076714E-2</v>
      </c>
      <c r="BH33">
        <f t="shared" si="33"/>
        <v>3439.3664316603654</v>
      </c>
      <c r="BI33">
        <f t="shared" si="34"/>
        <v>233.96156066037841</v>
      </c>
      <c r="BJ33">
        <f t="shared" si="35"/>
        <v>359.01249081005034</v>
      </c>
      <c r="BK33">
        <f t="shared" si="36"/>
        <v>172.04729756526018</v>
      </c>
      <c r="BL33">
        <f t="shared" si="37"/>
        <v>4204.3877806960545</v>
      </c>
      <c r="BN33">
        <f t="shared" si="38"/>
        <v>325.76092728000799</v>
      </c>
      <c r="BO33">
        <f t="shared" si="8"/>
        <v>304.54582124290459</v>
      </c>
      <c r="BP33">
        <f t="shared" si="9"/>
        <v>2103.9304846889377</v>
      </c>
      <c r="BQ33">
        <f t="shared" si="10"/>
        <v>3266.2671509647544</v>
      </c>
      <c r="BR33">
        <f t="shared" si="39"/>
        <v>6000.5043841766046</v>
      </c>
      <c r="BT33" s="1">
        <v>57.795310000000001</v>
      </c>
      <c r="BU33" s="1">
        <v>49.708500000000001</v>
      </c>
      <c r="BV33" s="1">
        <v>15.598129999999999</v>
      </c>
      <c r="BW33" s="1">
        <v>14.62204</v>
      </c>
      <c r="BY33">
        <f t="shared" si="40"/>
        <v>982.38964177535343</v>
      </c>
      <c r="BZ33">
        <f t="shared" si="41"/>
        <v>789.90613609373293</v>
      </c>
      <c r="CA33">
        <f t="shared" si="42"/>
        <v>1712.3640696241816</v>
      </c>
      <c r="CB33">
        <f t="shared" si="43"/>
        <v>2492.0219046352645</v>
      </c>
      <c r="CC33">
        <f t="shared" si="44"/>
        <v>5976.681752128532</v>
      </c>
      <c r="CD33" s="4">
        <f t="shared" si="45"/>
        <v>-1.8064366086036898E-3</v>
      </c>
      <c r="CF33">
        <f t="shared" si="11"/>
        <v>216.23746811237092</v>
      </c>
      <c r="CG33">
        <f t="shared" si="12"/>
        <v>175.42632092078418</v>
      </c>
      <c r="CI33">
        <v>1.7684569403288748</v>
      </c>
      <c r="CJ33">
        <v>3.8344999999999914</v>
      </c>
      <c r="CK33">
        <v>2</v>
      </c>
      <c r="CL33">
        <f t="shared" si="71"/>
        <v>18.426512889086236</v>
      </c>
      <c r="CM33">
        <f t="shared" si="69"/>
        <v>19.914271709399337</v>
      </c>
      <c r="CN33">
        <f t="shared" si="70"/>
        <v>4517124.0596539713</v>
      </c>
      <c r="CS33">
        <f t="shared" si="62"/>
        <v>18.102015396278357</v>
      </c>
      <c r="CT33">
        <f t="shared" si="47"/>
        <v>14.555215597899476</v>
      </c>
      <c r="CU33">
        <f t="shared" si="48"/>
        <v>31.552898599738146</v>
      </c>
      <c r="CV33">
        <f t="shared" si="49"/>
        <v>45.919273745646933</v>
      </c>
      <c r="CW33">
        <f t="shared" si="50"/>
        <v>110.12940333956291</v>
      </c>
      <c r="CX33">
        <f t="shared" si="63"/>
        <v>2.4380424775847145E-2</v>
      </c>
      <c r="CZ33" s="1">
        <v>0</v>
      </c>
      <c r="DA33" s="1">
        <v>0</v>
      </c>
      <c r="DB33" s="1">
        <v>9376</v>
      </c>
      <c r="DC33" s="1">
        <v>19197</v>
      </c>
      <c r="DE33" s="1">
        <v>7.7674240000000001</v>
      </c>
      <c r="DF33" s="1">
        <v>7.6616080000000002</v>
      </c>
      <c r="DH33">
        <f t="shared" si="13"/>
        <v>619.66615016785454</v>
      </c>
      <c r="DI33">
        <f t="shared" si="14"/>
        <v>1268.7426498263974</v>
      </c>
      <c r="DK33">
        <f t="shared" si="15"/>
        <v>251.14640753060146</v>
      </c>
      <c r="DL33">
        <f t="shared" si="16"/>
        <v>507.20748247066047</v>
      </c>
      <c r="DM33">
        <f t="shared" si="51"/>
        <v>0.12688543935456864</v>
      </c>
      <c r="DN33">
        <f t="shared" si="17"/>
        <v>4.6277525154103314</v>
      </c>
      <c r="DO33">
        <f t="shared" si="18"/>
        <v>26.925146084327814</v>
      </c>
      <c r="DP33">
        <f t="shared" si="19"/>
        <v>9.3460652131866055</v>
      </c>
      <c r="DQ33">
        <f t="shared" si="20"/>
        <v>36.573208532460328</v>
      </c>
      <c r="DR33">
        <f t="shared" si="52"/>
        <v>13.973817728596938</v>
      </c>
      <c r="DS33">
        <f t="shared" si="22"/>
        <v>96.155585610965971</v>
      </c>
      <c r="DT33">
        <f t="shared" si="64"/>
        <v>0.12688543935456864</v>
      </c>
      <c r="DV33" s="1">
        <v>2711</v>
      </c>
      <c r="DW33" s="1">
        <v>686.71289999999999</v>
      </c>
      <c r="DX33" s="1">
        <v>6141</v>
      </c>
      <c r="DY33" s="1">
        <v>581.23500000000001</v>
      </c>
      <c r="EA33" s="1">
        <v>15335</v>
      </c>
      <c r="EB33" s="1">
        <v>15120</v>
      </c>
      <c r="ED33">
        <f t="shared" si="53"/>
        <v>1.4764751563129828</v>
      </c>
      <c r="EE33">
        <f t="shared" si="54"/>
        <v>2.8308201349180853</v>
      </c>
      <c r="EG33" s="1">
        <v>356846</v>
      </c>
      <c r="EH33" s="1">
        <v>277179</v>
      </c>
      <c r="EI33" s="1">
        <v>174655</v>
      </c>
      <c r="EJ33" s="1">
        <v>112160</v>
      </c>
      <c r="EL33">
        <f t="shared" si="65"/>
        <v>23.5841923019196</v>
      </c>
      <c r="EM33">
        <f t="shared" si="66"/>
        <v>18.318946655010212</v>
      </c>
      <c r="EN33">
        <f t="shared" si="67"/>
        <v>11.543066495047634</v>
      </c>
      <c r="EO33">
        <f t="shared" si="68"/>
        <v>7.4127298851137544</v>
      </c>
      <c r="EQ33" s="1">
        <v>33847</v>
      </c>
      <c r="ER33" s="1">
        <v>50460</v>
      </c>
      <c r="ES33" s="1">
        <v>174</v>
      </c>
      <c r="ET33" s="1">
        <v>576.57600000000002</v>
      </c>
      <c r="EU33" s="1">
        <v>80</v>
      </c>
      <c r="EV33" s="1">
        <v>600.68780000000004</v>
      </c>
      <c r="EX33" s="1">
        <v>0.28122140000000001</v>
      </c>
      <c r="EY33" s="1">
        <v>0.2017815</v>
      </c>
      <c r="EZ33" s="1">
        <v>0.64202119999999996</v>
      </c>
      <c r="FA33" s="1">
        <v>0.47422989999999998</v>
      </c>
      <c r="FB33" s="1">
        <v>5.1805400000000001E-2</v>
      </c>
      <c r="FC33" s="1">
        <v>1.5493399999999999E-2</v>
      </c>
      <c r="FF33">
        <v>9509</v>
      </c>
      <c r="FG33">
        <v>19255</v>
      </c>
      <c r="FI33">
        <f t="shared" si="55"/>
        <v>1.8298454096119465E-2</v>
      </c>
      <c r="FJ33">
        <f t="shared" si="56"/>
        <v>4.1547649961049078E-3</v>
      </c>
    </row>
    <row r="34" spans="1:166" x14ac:dyDescent="0.25">
      <c r="A34">
        <v>2050</v>
      </c>
      <c r="B34" s="1">
        <v>15157</v>
      </c>
      <c r="C34" s="1">
        <v>15154</v>
      </c>
      <c r="D34" s="1">
        <v>33397</v>
      </c>
      <c r="E34" s="1">
        <v>51563</v>
      </c>
      <c r="F34" s="1">
        <v>4920</v>
      </c>
      <c r="G34" s="1">
        <v>4715</v>
      </c>
      <c r="H34" s="1">
        <v>31433</v>
      </c>
      <c r="I34" s="1">
        <v>50579</v>
      </c>
      <c r="J34" s="1">
        <v>29397</v>
      </c>
      <c r="K34" s="1">
        <v>48101</v>
      </c>
      <c r="L34" s="1">
        <v>1133214</v>
      </c>
      <c r="P34">
        <v>2050</v>
      </c>
      <c r="Q34">
        <f t="shared" si="0"/>
        <v>1001.7363308547536</v>
      </c>
      <c r="R34">
        <f t="shared" si="1"/>
        <v>1001.5380588357153</v>
      </c>
      <c r="S34">
        <f t="shared" si="2"/>
        <v>2207.2302066079178</v>
      </c>
      <c r="T34">
        <f t="shared" si="3"/>
        <v>3407.8333725581356</v>
      </c>
      <c r="U34">
        <f t="shared" si="24"/>
        <v>7618.3379688565219</v>
      </c>
      <c r="W34">
        <f t="shared" si="4"/>
        <v>1942.8675145567852</v>
      </c>
      <c r="X34">
        <f t="shared" si="5"/>
        <v>3179.0274625878806</v>
      </c>
      <c r="Z34">
        <f t="shared" si="25"/>
        <v>264.36269205113263</v>
      </c>
      <c r="AA34">
        <f t="shared" si="26"/>
        <v>228.80590997025502</v>
      </c>
      <c r="AB34">
        <f t="shared" si="27"/>
        <v>0.11977123693744954</v>
      </c>
      <c r="AC34">
        <f t="shared" si="28"/>
        <v>6.7141167115955205E-2</v>
      </c>
      <c r="AE34" s="1">
        <v>70969</v>
      </c>
      <c r="AF34" s="1">
        <v>4464</v>
      </c>
      <c r="AG34" s="1">
        <v>6404</v>
      </c>
      <c r="AH34" s="1">
        <v>3123</v>
      </c>
      <c r="AI34" s="1">
        <v>67713</v>
      </c>
      <c r="AJ34" s="1">
        <v>4612</v>
      </c>
      <c r="AK34" s="1">
        <v>6754</v>
      </c>
      <c r="AL34" s="1">
        <v>2933</v>
      </c>
      <c r="AM34" s="1">
        <v>64292</v>
      </c>
      <c r="AN34" s="1">
        <v>4234</v>
      </c>
      <c r="AO34" s="1">
        <v>6110</v>
      </c>
      <c r="AP34" s="1">
        <v>2862</v>
      </c>
      <c r="AR34" s="1">
        <v>14.94509</v>
      </c>
      <c r="AS34" s="1">
        <v>15.051360000000001</v>
      </c>
      <c r="AT34" s="1">
        <v>15.723100000000001</v>
      </c>
      <c r="AU34" s="1">
        <v>16.86403</v>
      </c>
      <c r="AW34">
        <f t="shared" si="57"/>
        <v>6677</v>
      </c>
      <c r="AX34">
        <f t="shared" si="29"/>
        <v>230</v>
      </c>
      <c r="AY34">
        <f t="shared" si="30"/>
        <v>294</v>
      </c>
      <c r="AZ34">
        <f t="shared" si="31"/>
        <v>261</v>
      </c>
      <c r="BB34">
        <f t="shared" si="58"/>
        <v>9.4083332159111729E-2</v>
      </c>
      <c r="BC34">
        <f t="shared" si="72"/>
        <v>5.1523297491039427E-2</v>
      </c>
      <c r="BD34">
        <f t="shared" si="73"/>
        <v>4.5908806995627729E-2</v>
      </c>
      <c r="BE34">
        <f t="shared" si="74"/>
        <v>8.3573487031700283E-2</v>
      </c>
      <c r="BF34">
        <f t="shared" si="32"/>
        <v>8.782956685499059E-2</v>
      </c>
      <c r="BH34">
        <f t="shared" si="33"/>
        <v>3489.8193728175238</v>
      </c>
      <c r="BI34">
        <f t="shared" si="34"/>
        <v>239.38525751835985</v>
      </c>
      <c r="BJ34">
        <f t="shared" si="35"/>
        <v>366.21117425125556</v>
      </c>
      <c r="BK34">
        <f t="shared" si="36"/>
        <v>170.57123270331121</v>
      </c>
      <c r="BL34">
        <f t="shared" si="37"/>
        <v>4265.9870372904506</v>
      </c>
      <c r="BN34">
        <f t="shared" si="38"/>
        <v>325.16611122289294</v>
      </c>
      <c r="BO34">
        <f t="shared" si="8"/>
        <v>311.61752325527237</v>
      </c>
      <c r="BP34">
        <f t="shared" si="9"/>
        <v>2077.4281248108118</v>
      </c>
      <c r="BQ34">
        <f t="shared" si="10"/>
        <v>3342.800150313557</v>
      </c>
      <c r="BR34">
        <f t="shared" si="39"/>
        <v>6057.0119096025337</v>
      </c>
      <c r="BT34" s="1">
        <v>56.645060000000001</v>
      </c>
      <c r="BU34" s="1">
        <v>50.195880000000002</v>
      </c>
      <c r="BV34" s="1">
        <v>15.70622</v>
      </c>
      <c r="BW34" s="1">
        <v>14.69693</v>
      </c>
      <c r="BY34">
        <f t="shared" si="40"/>
        <v>961.07991853406634</v>
      </c>
      <c r="BZ34">
        <f t="shared" si="41"/>
        <v>816.1728210179557</v>
      </c>
      <c r="CA34">
        <f t="shared" si="42"/>
        <v>1702.5107700129618</v>
      </c>
      <c r="CB34">
        <f t="shared" si="43"/>
        <v>2563.4758081074633</v>
      </c>
      <c r="CC34">
        <f t="shared" si="44"/>
        <v>6043.2393176724472</v>
      </c>
      <c r="CD34" s="4">
        <f t="shared" si="45"/>
        <v>-4.5917002535134088E-4</v>
      </c>
      <c r="CF34">
        <f t="shared" si="11"/>
        <v>216.65266058129515</v>
      </c>
      <c r="CG34">
        <f t="shared" si="12"/>
        <v>175.4632010847987</v>
      </c>
      <c r="CI34">
        <v>1.7628280272972603</v>
      </c>
      <c r="CJ34">
        <v>3.8344999999999914</v>
      </c>
      <c r="CK34">
        <v>2</v>
      </c>
      <c r="CL34">
        <f t="shared" si="71"/>
        <v>18.757919142959061</v>
      </c>
      <c r="CM34">
        <f t="shared" si="69"/>
        <v>20.272435743231618</v>
      </c>
      <c r="CN34">
        <f t="shared" si="70"/>
        <v>4597007.4535901872</v>
      </c>
      <c r="CS34">
        <f t="shared" si="62"/>
        <v>18.027859401783697</v>
      </c>
      <c r="CT34">
        <f t="shared" si="47"/>
        <v>15.30970378333561</v>
      </c>
      <c r="CU34">
        <f t="shared" si="48"/>
        <v>31.935559363920106</v>
      </c>
      <c r="CV34">
        <f t="shared" si="49"/>
        <v>48.085471933411434</v>
      </c>
      <c r="CW34">
        <f t="shared" si="50"/>
        <v>113.35859448245085</v>
      </c>
      <c r="CX34">
        <f t="shared" si="63"/>
        <v>2.4659214853767455E-2</v>
      </c>
      <c r="CZ34" s="1">
        <v>0</v>
      </c>
      <c r="DA34" s="1">
        <v>0</v>
      </c>
      <c r="DB34" s="1">
        <v>9361</v>
      </c>
      <c r="DC34" s="1">
        <v>19997</v>
      </c>
      <c r="DE34" s="1">
        <v>7.5793699999999999</v>
      </c>
      <c r="DF34" s="1">
        <v>7.6059549999999998</v>
      </c>
      <c r="DH34">
        <f t="shared" si="13"/>
        <v>618.67479007266274</v>
      </c>
      <c r="DI34">
        <f t="shared" si="14"/>
        <v>1321.6151882366239</v>
      </c>
      <c r="DK34">
        <f t="shared" si="15"/>
        <v>244.67393838742385</v>
      </c>
      <c r="DL34">
        <f t="shared" si="16"/>
        <v>524.50659975906103</v>
      </c>
      <c r="DM34">
        <f t="shared" si="51"/>
        <v>0.12727950983128278</v>
      </c>
      <c r="DN34">
        <f t="shared" si="17"/>
        <v>4.5895739526606434</v>
      </c>
      <c r="DO34">
        <f t="shared" si="18"/>
        <v>27.345985411259463</v>
      </c>
      <c r="DP34">
        <f t="shared" si="19"/>
        <v>9.838652388228855</v>
      </c>
      <c r="DQ34">
        <f t="shared" si="20"/>
        <v>38.246819545182575</v>
      </c>
      <c r="DR34">
        <f t="shared" si="52"/>
        <v>14.428226340889498</v>
      </c>
      <c r="DS34">
        <f t="shared" si="22"/>
        <v>98.93036814156136</v>
      </c>
      <c r="DT34">
        <f t="shared" si="64"/>
        <v>0.12727950983128275</v>
      </c>
      <c r="DV34" s="1">
        <v>2747</v>
      </c>
      <c r="DW34" s="1">
        <v>675.51179999999999</v>
      </c>
      <c r="DX34" s="1">
        <v>6197</v>
      </c>
      <c r="DY34" s="1">
        <v>564.53470000000004</v>
      </c>
      <c r="EA34" s="1">
        <v>15146</v>
      </c>
      <c r="EB34" s="1">
        <v>15154</v>
      </c>
      <c r="ED34">
        <f t="shared" si="53"/>
        <v>1.4716787521108832</v>
      </c>
      <c r="EE34">
        <f t="shared" si="54"/>
        <v>2.7745564054805452</v>
      </c>
      <c r="EG34" s="1">
        <v>356058</v>
      </c>
      <c r="EH34" s="1">
        <v>278139</v>
      </c>
      <c r="EI34" s="1">
        <v>175277</v>
      </c>
      <c r="EJ34" s="1">
        <v>113975</v>
      </c>
      <c r="EL34">
        <f t="shared" si="65"/>
        <v>23.532112851585531</v>
      </c>
      <c r="EM34">
        <f t="shared" si="66"/>
        <v>18.382393701102483</v>
      </c>
      <c r="EN34">
        <f t="shared" si="67"/>
        <v>11.584174893661586</v>
      </c>
      <c r="EO34">
        <f t="shared" si="68"/>
        <v>7.532684456631956</v>
      </c>
      <c r="EQ34" s="1">
        <v>33397</v>
      </c>
      <c r="ER34" s="1">
        <v>51563</v>
      </c>
      <c r="ES34" s="1">
        <v>186</v>
      </c>
      <c r="ET34" s="1">
        <v>632.63379999999995</v>
      </c>
      <c r="EU34" s="1">
        <v>89</v>
      </c>
      <c r="EV34" s="1">
        <v>819.46990000000005</v>
      </c>
      <c r="EX34" s="1">
        <v>0.28151080000000001</v>
      </c>
      <c r="EY34" s="1">
        <v>0.2031336</v>
      </c>
      <c r="EZ34" s="1">
        <v>0.63933649999999997</v>
      </c>
      <c r="FA34" s="1">
        <v>0.48854629999999999</v>
      </c>
      <c r="FB34" s="1">
        <v>5.1911199999999998E-2</v>
      </c>
      <c r="FC34" s="1">
        <v>1.5842100000000001E-2</v>
      </c>
      <c r="FF34">
        <v>9406</v>
      </c>
      <c r="FG34">
        <v>19746</v>
      </c>
      <c r="FI34">
        <f t="shared" si="55"/>
        <v>1.9774611949819266E-2</v>
      </c>
      <c r="FJ34">
        <f t="shared" si="56"/>
        <v>4.5072419730578343E-3</v>
      </c>
    </row>
    <row r="35" spans="1:166" x14ac:dyDescent="0.25">
      <c r="A35">
        <v>2051</v>
      </c>
      <c r="B35" s="1">
        <v>15192</v>
      </c>
      <c r="C35" s="1">
        <v>15258</v>
      </c>
      <c r="D35" s="1">
        <v>33295</v>
      </c>
      <c r="E35" s="1">
        <v>52356</v>
      </c>
      <c r="F35" s="1">
        <v>4968</v>
      </c>
      <c r="G35" s="1">
        <v>4685</v>
      </c>
      <c r="H35" s="1">
        <v>31394</v>
      </c>
      <c r="I35" s="1">
        <v>51413</v>
      </c>
      <c r="J35" s="1">
        <v>29416</v>
      </c>
      <c r="K35" s="1">
        <v>48813</v>
      </c>
      <c r="L35" s="1">
        <v>1137305</v>
      </c>
      <c r="P35">
        <v>2051</v>
      </c>
      <c r="Q35">
        <f t="shared" ref="Q35:Q54" si="75">B35*$N$5/1000</f>
        <v>1004.0495044102011</v>
      </c>
      <c r="R35">
        <f t="shared" ref="R35:R54" si="76">C35*$N$5/1000</f>
        <v>1008.4114888290447</v>
      </c>
      <c r="S35">
        <f t="shared" ref="S35:S54" si="77">D35*$N$5/1000</f>
        <v>2200.4889579606138</v>
      </c>
      <c r="T35">
        <f t="shared" ref="T35:T54" si="78">E35*$N$5/1000</f>
        <v>3460.243276257273</v>
      </c>
      <c r="U35">
        <f t="shared" si="24"/>
        <v>7673.1932274571336</v>
      </c>
      <c r="W35">
        <f t="shared" ref="W35:W54" si="79">J35*$N$5/1000</f>
        <v>1944.123237344028</v>
      </c>
      <c r="X35">
        <f t="shared" ref="X35:X54" si="80">K35*$N$5/1000</f>
        <v>3226.0840217729819</v>
      </c>
      <c r="Z35">
        <f t="shared" si="25"/>
        <v>256.3657206165858</v>
      </c>
      <c r="AA35">
        <f t="shared" si="26"/>
        <v>234.15925448429107</v>
      </c>
      <c r="AB35">
        <f t="shared" si="27"/>
        <v>0.11650397957651304</v>
      </c>
      <c r="AC35">
        <f t="shared" si="28"/>
        <v>6.7671327068530962E-2</v>
      </c>
      <c r="AE35" s="1">
        <v>71634</v>
      </c>
      <c r="AF35" s="1">
        <v>4464</v>
      </c>
      <c r="AG35" s="1">
        <v>6376</v>
      </c>
      <c r="AH35" s="1">
        <v>3177</v>
      </c>
      <c r="AI35" s="1">
        <v>68520</v>
      </c>
      <c r="AJ35" s="1">
        <v>4590</v>
      </c>
      <c r="AK35" s="1">
        <v>6717</v>
      </c>
      <c r="AL35" s="1">
        <v>2980</v>
      </c>
      <c r="AM35" s="1">
        <v>65015</v>
      </c>
      <c r="AN35" s="1">
        <v>4231</v>
      </c>
      <c r="AO35" s="1">
        <v>6071</v>
      </c>
      <c r="AP35" s="1">
        <v>2912</v>
      </c>
      <c r="AR35" s="1">
        <v>14.92479</v>
      </c>
      <c r="AS35" s="1">
        <v>14.7658</v>
      </c>
      <c r="AT35" s="1">
        <v>15.5059</v>
      </c>
      <c r="AU35" s="1">
        <v>16.749559999999999</v>
      </c>
      <c r="AW35">
        <f t="shared" si="57"/>
        <v>6619</v>
      </c>
      <c r="AX35">
        <f t="shared" si="29"/>
        <v>233</v>
      </c>
      <c r="AY35">
        <f t="shared" si="30"/>
        <v>305</v>
      </c>
      <c r="AZ35">
        <f t="shared" si="31"/>
        <v>265</v>
      </c>
      <c r="BB35">
        <f t="shared" si="58"/>
        <v>9.2400256861267002E-2</v>
      </c>
      <c r="BC35">
        <f t="shared" si="72"/>
        <v>5.2195340501792115E-2</v>
      </c>
      <c r="BD35">
        <f t="shared" si="73"/>
        <v>4.783563362609787E-2</v>
      </c>
      <c r="BE35">
        <f t="shared" si="74"/>
        <v>8.341202392193893E-2</v>
      </c>
      <c r="BF35">
        <f t="shared" si="32"/>
        <v>8.6653979521546742E-2</v>
      </c>
      <c r="BH35">
        <f t="shared" ref="BH35:BH54" si="81">AI35*$N$5/1000*AR35*365.25/7/1000</f>
        <v>3526.614122689356</v>
      </c>
      <c r="BI35">
        <f t="shared" si="34"/>
        <v>233.7233089383665</v>
      </c>
      <c r="BJ35">
        <f t="shared" si="35"/>
        <v>359.17383029406972</v>
      </c>
      <c r="BK35">
        <f t="shared" si="36"/>
        <v>172.12819949591284</v>
      </c>
      <c r="BL35">
        <f t="shared" si="37"/>
        <v>4291.6394614177052</v>
      </c>
      <c r="BN35">
        <f t="shared" ref="BN35:BN54" si="82">F35*$N$5/1000</f>
        <v>328.33846352750652</v>
      </c>
      <c r="BO35">
        <f t="shared" ref="BO35:BO54" si="83">G35*$N$5/1000</f>
        <v>309.63480306488884</v>
      </c>
      <c r="BP35">
        <f t="shared" ref="BP35:BP54" si="84">H35*$N$5/1000</f>
        <v>2074.8505885633131</v>
      </c>
      <c r="BQ35">
        <f t="shared" ref="BQ35:BQ54" si="85">I35*$N$5/1000</f>
        <v>3397.9197716062181</v>
      </c>
      <c r="BR35">
        <f t="shared" si="39"/>
        <v>6110.7436267619269</v>
      </c>
      <c r="BT35" s="1">
        <v>57.670499999999997</v>
      </c>
      <c r="BU35" s="1">
        <v>49.807940000000002</v>
      </c>
      <c r="BV35" s="1">
        <v>15.72884</v>
      </c>
      <c r="BW35" s="1">
        <v>14.60131</v>
      </c>
      <c r="BY35">
        <f t="shared" si="40"/>
        <v>988.02438393646196</v>
      </c>
      <c r="BZ35">
        <f t="shared" si="41"/>
        <v>804.71210512235564</v>
      </c>
      <c r="CA35">
        <f t="shared" si="42"/>
        <v>1702.8473097429273</v>
      </c>
      <c r="CB35">
        <f t="shared" si="43"/>
        <v>2588.7918140304882</v>
      </c>
      <c r="CC35">
        <f t="shared" si="44"/>
        <v>6084.3756128322329</v>
      </c>
      <c r="CD35" s="4">
        <f t="shared" si="45"/>
        <v>-3.3764429008442676E-4</v>
      </c>
      <c r="CF35">
        <f t="shared" ref="CF35:CF54" si="86">BV35*Z35*365.25/7/1000</f>
        <v>210.40150074832192</v>
      </c>
      <c r="CG35">
        <f t="shared" ref="CG35:CG54" si="87">BW35*AA35*365.25/7/1000</f>
        <v>178.40019833719174</v>
      </c>
      <c r="CI35">
        <v>1.7573116115272853</v>
      </c>
      <c r="CJ35">
        <v>3.8344999999999914</v>
      </c>
      <c r="CK35">
        <v>2</v>
      </c>
      <c r="CL35">
        <f t="shared" si="71"/>
        <v>19.095285835780221</v>
      </c>
      <c r="CM35">
        <f t="shared" si="69"/>
        <v>20.637041462554738</v>
      </c>
      <c r="CN35">
        <f t="shared" si="70"/>
        <v>4678044.7893990194</v>
      </c>
      <c r="CS35">
        <f t="shared" si="62"/>
        <v>18.8666080239874</v>
      </c>
      <c r="CT35">
        <f t="shared" si="47"/>
        <v>15.3662076628238</v>
      </c>
      <c r="CU35">
        <f t="shared" si="48"/>
        <v>32.516356114230575</v>
      </c>
      <c r="CV35">
        <f t="shared" si="49"/>
        <v>49.433719658240165</v>
      </c>
      <c r="CW35">
        <f t="shared" si="50"/>
        <v>116.18289145928193</v>
      </c>
      <c r="CX35">
        <f t="shared" si="63"/>
        <v>2.4835780051222583E-2</v>
      </c>
      <c r="CZ35" s="1">
        <v>0</v>
      </c>
      <c r="DA35" s="1">
        <v>0</v>
      </c>
      <c r="DB35" s="1">
        <v>9447</v>
      </c>
      <c r="DC35" s="1">
        <v>20548</v>
      </c>
      <c r="DE35" s="1">
        <v>7.8365799999999997</v>
      </c>
      <c r="DF35" s="1">
        <v>7.6992770000000004</v>
      </c>
      <c r="DH35">
        <f t="shared" ref="DH35:DH54" si="88">DB35*$N$5/1000</f>
        <v>624.35858795176205</v>
      </c>
      <c r="DI35">
        <f t="shared" ref="DI35:DI54" si="89">DC35*$N$5/1000</f>
        <v>1358.0311490666675</v>
      </c>
      <c r="DK35">
        <f t="shared" ref="DK35:DK54" si="90">DE35*365.25/7*DB35*$N$5/10^6</f>
        <v>255.30119392331642</v>
      </c>
      <c r="DL35">
        <f t="shared" ref="DL35:DL54" si="91">DF35*365.25/7*DC35*$N$5/10^6</f>
        <v>545.57173304565845</v>
      </c>
      <c r="DM35">
        <f t="shared" si="51"/>
        <v>0.13162779189369841</v>
      </c>
      <c r="DN35">
        <f t="shared" ref="DN35:DN54" si="92">DB35*DE35*CL35*$N$5*365.25/7/10^9</f>
        <v>4.8750492721816832</v>
      </c>
      <c r="DO35">
        <f t="shared" ref="DO35:DO54" si="93">CU35-DN35</f>
        <v>27.641306842048891</v>
      </c>
      <c r="DP35">
        <f t="shared" ref="DP35:DP54" si="94">DC35*DF35*CL35*$N$5*365.25/7/10^9</f>
        <v>10.417848186428829</v>
      </c>
      <c r="DQ35">
        <f t="shared" ref="DQ35:DQ54" si="95">CV35-DP35</f>
        <v>39.015871471811337</v>
      </c>
      <c r="DR35">
        <f t="shared" si="52"/>
        <v>15.292897458610511</v>
      </c>
      <c r="DS35">
        <f t="shared" ref="DS35:DS54" si="96">CW35-DR35</f>
        <v>100.88999400067142</v>
      </c>
      <c r="DT35">
        <f t="shared" si="64"/>
        <v>0.13162779189369839</v>
      </c>
      <c r="DV35" s="1">
        <v>2748</v>
      </c>
      <c r="DW35" s="1">
        <v>681.33230000000003</v>
      </c>
      <c r="DX35" s="1">
        <v>6237</v>
      </c>
      <c r="DY35" s="1">
        <v>573.08730000000003</v>
      </c>
      <c r="EA35" s="1">
        <v>15183</v>
      </c>
      <c r="EB35" s="1">
        <v>15258</v>
      </c>
      <c r="ED35">
        <f t="shared" si="53"/>
        <v>1.4848997252814096</v>
      </c>
      <c r="EE35">
        <f t="shared" si="54"/>
        <v>2.8347707882509812</v>
      </c>
      <c r="EG35" s="1">
        <v>356059</v>
      </c>
      <c r="EH35" s="1">
        <v>279034</v>
      </c>
      <c r="EI35" s="1">
        <v>176126</v>
      </c>
      <c r="EJ35" s="1">
        <v>116026</v>
      </c>
      <c r="EL35">
        <f t="shared" si="65"/>
        <v>23.532178942258543</v>
      </c>
      <c r="EM35">
        <f t="shared" si="66"/>
        <v>18.441544853448924</v>
      </c>
      <c r="EN35">
        <f t="shared" si="67"/>
        <v>11.640285875049438</v>
      </c>
      <c r="EO35">
        <f t="shared" si="68"/>
        <v>7.6682364269811734</v>
      </c>
      <c r="EQ35" s="1">
        <v>33295</v>
      </c>
      <c r="ER35" s="1">
        <v>52356</v>
      </c>
      <c r="ES35" s="1">
        <v>205</v>
      </c>
      <c r="ET35" s="1">
        <v>642.4529</v>
      </c>
      <c r="EU35" s="1">
        <v>103</v>
      </c>
      <c r="EV35" s="1">
        <v>748.28420000000006</v>
      </c>
      <c r="EX35" s="1">
        <v>0.28232970000000002</v>
      </c>
      <c r="EY35" s="1">
        <v>0.203157</v>
      </c>
      <c r="EZ35" s="1">
        <v>0.63812679999999999</v>
      </c>
      <c r="FA35" s="1">
        <v>0.48949680000000001</v>
      </c>
      <c r="FB35" s="1">
        <v>5.3522100000000003E-2</v>
      </c>
      <c r="FC35" s="1">
        <v>1.5942700000000001E-2</v>
      </c>
      <c r="FF35">
        <v>9538</v>
      </c>
      <c r="FG35">
        <v>20369</v>
      </c>
      <c r="FI35">
        <f t="shared" si="55"/>
        <v>2.1492975466554834E-2</v>
      </c>
      <c r="FJ35">
        <f t="shared" si="56"/>
        <v>5.0567038146202559E-3</v>
      </c>
    </row>
    <row r="36" spans="1:166" x14ac:dyDescent="0.25">
      <c r="A36">
        <v>2052</v>
      </c>
      <c r="B36" s="1">
        <v>15115</v>
      </c>
      <c r="C36" s="1">
        <v>15304</v>
      </c>
      <c r="D36" s="1">
        <v>33295</v>
      </c>
      <c r="E36" s="1">
        <v>53380</v>
      </c>
      <c r="F36" s="1">
        <v>4880</v>
      </c>
      <c r="G36" s="1">
        <v>4662</v>
      </c>
      <c r="H36" s="1">
        <v>31447</v>
      </c>
      <c r="I36" s="1">
        <v>52438</v>
      </c>
      <c r="J36" s="1">
        <v>29438</v>
      </c>
      <c r="K36" s="1">
        <v>49742</v>
      </c>
      <c r="L36" s="1">
        <v>1139888</v>
      </c>
      <c r="P36">
        <v>2052</v>
      </c>
      <c r="Q36">
        <f t="shared" si="75"/>
        <v>998.9605225882168</v>
      </c>
      <c r="R36">
        <f t="shared" si="76"/>
        <v>1011.4516597876327</v>
      </c>
      <c r="S36">
        <f t="shared" si="77"/>
        <v>2200.4889579606138</v>
      </c>
      <c r="T36">
        <f t="shared" si="78"/>
        <v>3527.9201254223626</v>
      </c>
      <c r="U36">
        <f t="shared" si="24"/>
        <v>7738.8212657588265</v>
      </c>
      <c r="W36">
        <f t="shared" si="79"/>
        <v>1945.5772321503093</v>
      </c>
      <c r="X36">
        <f t="shared" si="80"/>
        <v>3287.4822570018578</v>
      </c>
      <c r="Z36">
        <f t="shared" si="25"/>
        <v>254.91172581030446</v>
      </c>
      <c r="AA36">
        <f t="shared" si="26"/>
        <v>240.43786842050486</v>
      </c>
      <c r="AB36">
        <f t="shared" si="27"/>
        <v>0.11584321970265805</v>
      </c>
      <c r="AC36">
        <f t="shared" si="28"/>
        <v>6.8152866242038188E-2</v>
      </c>
      <c r="AE36" s="1">
        <v>72581</v>
      </c>
      <c r="AF36" s="1">
        <v>4510</v>
      </c>
      <c r="AG36" s="1">
        <v>6392</v>
      </c>
      <c r="AH36" s="1">
        <v>3192</v>
      </c>
      <c r="AI36" s="1">
        <v>69438</v>
      </c>
      <c r="AJ36" s="1">
        <v>4654</v>
      </c>
      <c r="AK36" s="1">
        <v>6748</v>
      </c>
      <c r="AL36" s="1">
        <v>3045</v>
      </c>
      <c r="AM36" s="1">
        <v>65833</v>
      </c>
      <c r="AN36" s="1">
        <v>4287</v>
      </c>
      <c r="AO36" s="1">
        <v>6101</v>
      </c>
      <c r="AP36" s="1">
        <v>2959</v>
      </c>
      <c r="AR36" s="1">
        <v>14.780849999999999</v>
      </c>
      <c r="AS36" s="1">
        <v>14.787559999999999</v>
      </c>
      <c r="AT36" s="1">
        <v>15.356999999999999</v>
      </c>
      <c r="AU36" s="1">
        <v>16.218039999999998</v>
      </c>
      <c r="AW36">
        <f t="shared" si="57"/>
        <v>6748</v>
      </c>
      <c r="AX36">
        <f t="shared" si="29"/>
        <v>223</v>
      </c>
      <c r="AY36">
        <f t="shared" si="30"/>
        <v>291</v>
      </c>
      <c r="AZ36">
        <f t="shared" si="31"/>
        <v>233</v>
      </c>
      <c r="BB36">
        <f t="shared" si="58"/>
        <v>9.2971989914715975E-2</v>
      </c>
      <c r="BC36">
        <f t="shared" si="72"/>
        <v>4.9445676274944568E-2</v>
      </c>
      <c r="BD36">
        <f t="shared" si="73"/>
        <v>4.5525657071339175E-2</v>
      </c>
      <c r="BE36">
        <f t="shared" si="74"/>
        <v>7.2994987468671682E-2</v>
      </c>
      <c r="BF36">
        <f t="shared" si="32"/>
        <v>8.6472454571675794E-2</v>
      </c>
      <c r="BH36">
        <f t="shared" si="81"/>
        <v>3539.3945039288633</v>
      </c>
      <c r="BI36">
        <f t="shared" ref="BI36:BI54" si="97">AJ36*$N$5/1000*AS36*365.25/7/1000</f>
        <v>237.33143092785471</v>
      </c>
      <c r="BJ36">
        <f t="shared" ref="BJ36:BJ54" si="98">AK36*$N$5/1000*AT36*365.25/7/1000</f>
        <v>357.36648224198444</v>
      </c>
      <c r="BK36">
        <f t="shared" ref="BK36:BK54" si="99">AL36*$N$5/1000*AU36*365.25/7/1000</f>
        <v>170.30132352716342</v>
      </c>
      <c r="BL36">
        <f t="shared" si="37"/>
        <v>4304.3937406258665</v>
      </c>
      <c r="BN36">
        <f t="shared" si="82"/>
        <v>322.5224843023816</v>
      </c>
      <c r="BO36">
        <f t="shared" si="83"/>
        <v>308.11471758559486</v>
      </c>
      <c r="BP36">
        <f t="shared" si="84"/>
        <v>2078.3533942329905</v>
      </c>
      <c r="BQ36">
        <f t="shared" si="85"/>
        <v>3465.6627114443213</v>
      </c>
      <c r="BR36">
        <f t="shared" si="39"/>
        <v>6174.6533075652878</v>
      </c>
      <c r="BT36" s="1">
        <v>58.234050000000003</v>
      </c>
      <c r="BU36" s="1">
        <v>51.955329999999996</v>
      </c>
      <c r="BV36" s="1">
        <v>15.6868</v>
      </c>
      <c r="BW36" s="1">
        <v>14.39575</v>
      </c>
      <c r="BY36">
        <f t="shared" si="40"/>
        <v>980.00699596003869</v>
      </c>
      <c r="BZ36">
        <f t="shared" si="41"/>
        <v>835.28510263049782</v>
      </c>
      <c r="CA36">
        <f t="shared" si="42"/>
        <v>1701.1630425007002</v>
      </c>
      <c r="CB36">
        <f t="shared" si="43"/>
        <v>2603.2314007949703</v>
      </c>
      <c r="CC36">
        <f t="shared" si="44"/>
        <v>6119.6865418862071</v>
      </c>
      <c r="CD36" s="4">
        <f t="shared" si="45"/>
        <v>7.0266980401356705E-4</v>
      </c>
      <c r="CF36">
        <f t="shared" si="86"/>
        <v>208.64902391087227</v>
      </c>
      <c r="CG36">
        <f t="shared" si="87"/>
        <v>180.60482543369497</v>
      </c>
      <c r="CI36">
        <v>1.7446770687416659</v>
      </c>
      <c r="CJ36">
        <v>3.8344999999999914</v>
      </c>
      <c r="CK36">
        <v>2</v>
      </c>
      <c r="CL36">
        <f t="shared" si="71"/>
        <v>19.438720167797264</v>
      </c>
      <c r="CM36">
        <f t="shared" si="69"/>
        <v>21.00820472297686</v>
      </c>
      <c r="CN36">
        <f t="shared" si="70"/>
        <v>4760252.6136755757</v>
      </c>
      <c r="CS36">
        <f t="shared" si="62"/>
        <v>19.050081756950814</v>
      </c>
      <c r="CT36">
        <f t="shared" si="47"/>
        <v>16.236873370364066</v>
      </c>
      <c r="CU36">
        <f t="shared" si="48"/>
        <v>33.068432342969714</v>
      </c>
      <c r="CV36">
        <f t="shared" si="49"/>
        <v>50.603486732076313</v>
      </c>
      <c r="CW36">
        <f t="shared" si="50"/>
        <v>118.9588742023609</v>
      </c>
      <c r="CX36">
        <f t="shared" si="63"/>
        <v>2.4990033902950404E-2</v>
      </c>
      <c r="CZ36" s="1">
        <v>0</v>
      </c>
      <c r="DA36" s="1">
        <v>0</v>
      </c>
      <c r="DB36" s="1">
        <v>9397</v>
      </c>
      <c r="DC36" s="1">
        <v>20840</v>
      </c>
      <c r="DE36" s="1">
        <v>7.7157369999999998</v>
      </c>
      <c r="DF36" s="1">
        <v>7.6417989999999998</v>
      </c>
      <c r="DH36">
        <f t="shared" si="88"/>
        <v>621.05405430112285</v>
      </c>
      <c r="DI36">
        <f t="shared" si="89"/>
        <v>1377.3296255864</v>
      </c>
      <c r="DK36">
        <f t="shared" si="90"/>
        <v>250.03396137756067</v>
      </c>
      <c r="DL36">
        <f t="shared" si="91"/>
        <v>549.19387368397167</v>
      </c>
      <c r="DM36">
        <f t="shared" si="51"/>
        <v>0.13059947263494884</v>
      </c>
      <c r="DN36">
        <f t="shared" si="92"/>
        <v>4.8603402076642315</v>
      </c>
      <c r="DO36">
        <f t="shared" si="93"/>
        <v>28.208092135305485</v>
      </c>
      <c r="DP36">
        <f t="shared" si="94"/>
        <v>10.675626028411319</v>
      </c>
      <c r="DQ36">
        <f t="shared" si="95"/>
        <v>39.92786070366499</v>
      </c>
      <c r="DR36">
        <f t="shared" si="52"/>
        <v>15.53596623607555</v>
      </c>
      <c r="DS36">
        <f t="shared" si="96"/>
        <v>103.42290796628535</v>
      </c>
      <c r="DT36">
        <f t="shared" si="64"/>
        <v>0.13059947263494881</v>
      </c>
      <c r="DV36" s="1">
        <v>2734</v>
      </c>
      <c r="DW36" s="1">
        <v>676.07399999999996</v>
      </c>
      <c r="DX36" s="1">
        <v>6343</v>
      </c>
      <c r="DY36" s="1">
        <v>583.95839999999998</v>
      </c>
      <c r="EA36" s="1">
        <v>15102</v>
      </c>
      <c r="EB36" s="1">
        <v>15304</v>
      </c>
      <c r="ED36">
        <f t="shared" si="53"/>
        <v>1.4659331473447055</v>
      </c>
      <c r="EE36">
        <f t="shared" si="54"/>
        <v>2.9376364063529943</v>
      </c>
      <c r="EG36" s="1">
        <v>355284</v>
      </c>
      <c r="EH36" s="1">
        <v>279833</v>
      </c>
      <c r="EI36" s="1">
        <v>177407</v>
      </c>
      <c r="EJ36" s="1">
        <v>117519</v>
      </c>
      <c r="EL36">
        <f t="shared" si="65"/>
        <v>23.480958670673633</v>
      </c>
      <c r="EM36">
        <f t="shared" si="66"/>
        <v>18.494351301186136</v>
      </c>
      <c r="EN36">
        <f t="shared" si="67"/>
        <v>11.724948027178815</v>
      </c>
      <c r="EO36">
        <f t="shared" si="68"/>
        <v>7.766909801789259</v>
      </c>
      <c r="EQ36" s="1">
        <v>33295</v>
      </c>
      <c r="ER36" s="1">
        <v>53380</v>
      </c>
      <c r="ES36" s="1">
        <v>189</v>
      </c>
      <c r="ET36" s="1">
        <v>539.66869999999994</v>
      </c>
      <c r="EU36" s="1">
        <v>85</v>
      </c>
      <c r="EV36" s="1">
        <v>630.24419999999998</v>
      </c>
      <c r="EX36" s="1">
        <v>0.28396300000000002</v>
      </c>
      <c r="EY36" s="1">
        <v>0.20464199999999999</v>
      </c>
      <c r="EZ36" s="1">
        <v>0.65279480000000001</v>
      </c>
      <c r="FA36" s="1">
        <v>0.49403079999999999</v>
      </c>
      <c r="FB36" s="1">
        <v>5.3343799999999997E-2</v>
      </c>
      <c r="FC36" s="1">
        <v>1.4146300000000001E-2</v>
      </c>
      <c r="FF36">
        <v>9507</v>
      </c>
      <c r="FG36">
        <v>20660</v>
      </c>
      <c r="FI36">
        <f t="shared" si="55"/>
        <v>1.9880088355948247E-2</v>
      </c>
      <c r="FJ36">
        <f t="shared" si="56"/>
        <v>4.1142303969022263E-3</v>
      </c>
    </row>
    <row r="37" spans="1:166" x14ac:dyDescent="0.25">
      <c r="A37">
        <v>2053</v>
      </c>
      <c r="B37" s="1">
        <v>15017</v>
      </c>
      <c r="C37" s="1">
        <v>15410</v>
      </c>
      <c r="D37" s="1">
        <v>33436</v>
      </c>
      <c r="E37" s="1">
        <v>53693</v>
      </c>
      <c r="F37" s="1">
        <v>4864</v>
      </c>
      <c r="G37" s="1">
        <v>4703</v>
      </c>
      <c r="H37" s="1">
        <v>31717</v>
      </c>
      <c r="I37" s="1">
        <v>52673</v>
      </c>
      <c r="J37" s="1">
        <v>29589</v>
      </c>
      <c r="K37" s="1">
        <v>49974</v>
      </c>
      <c r="L37" s="1">
        <v>1142009</v>
      </c>
      <c r="P37">
        <v>2053</v>
      </c>
      <c r="Q37">
        <f t="shared" si="75"/>
        <v>992.48363663296402</v>
      </c>
      <c r="R37">
        <f t="shared" si="76"/>
        <v>1018.4572711269877</v>
      </c>
      <c r="S37">
        <f t="shared" si="77"/>
        <v>2209.8077428554161</v>
      </c>
      <c r="T37">
        <f t="shared" si="78"/>
        <v>3548.6065060753635</v>
      </c>
      <c r="U37">
        <f t="shared" si="24"/>
        <v>7769.3551566907308</v>
      </c>
      <c r="W37">
        <f t="shared" si="79"/>
        <v>1955.5569237752395</v>
      </c>
      <c r="X37">
        <f t="shared" si="80"/>
        <v>3302.8152931408235</v>
      </c>
      <c r="Z37">
        <f t="shared" si="25"/>
        <v>254.2508190801766</v>
      </c>
      <c r="AA37">
        <f t="shared" si="26"/>
        <v>245.79121293454</v>
      </c>
      <c r="AB37">
        <f t="shared" si="27"/>
        <v>0.11505562866371574</v>
      </c>
      <c r="AC37">
        <f t="shared" si="28"/>
        <v>6.9264149889184695E-2</v>
      </c>
      <c r="AE37" s="1">
        <v>72957</v>
      </c>
      <c r="AF37" s="1">
        <v>4570</v>
      </c>
      <c r="AG37" s="1">
        <v>6400</v>
      </c>
      <c r="AH37" s="1">
        <v>3202</v>
      </c>
      <c r="AI37" s="1">
        <v>69842</v>
      </c>
      <c r="AJ37" s="1">
        <v>4717</v>
      </c>
      <c r="AK37" s="1">
        <v>6753</v>
      </c>
      <c r="AL37" s="1">
        <v>3078</v>
      </c>
      <c r="AM37" s="1">
        <v>66163</v>
      </c>
      <c r="AN37" s="1">
        <v>4334</v>
      </c>
      <c r="AO37" s="1">
        <v>6088</v>
      </c>
      <c r="AP37" s="1">
        <v>2978</v>
      </c>
      <c r="AR37" s="1">
        <v>14.67543</v>
      </c>
      <c r="AS37" s="1">
        <v>14.84539</v>
      </c>
      <c r="AT37" s="1">
        <v>15.78584</v>
      </c>
      <c r="AU37" s="1">
        <v>16.345490000000002</v>
      </c>
      <c r="AW37">
        <f t="shared" si="57"/>
        <v>6794</v>
      </c>
      <c r="AX37">
        <f t="shared" si="29"/>
        <v>236</v>
      </c>
      <c r="AY37">
        <f t="shared" si="30"/>
        <v>312</v>
      </c>
      <c r="AZ37">
        <f t="shared" si="31"/>
        <v>224</v>
      </c>
      <c r="BB37">
        <f t="shared" si="58"/>
        <v>9.3123346628836159E-2</v>
      </c>
      <c r="BC37">
        <f t="shared" si="72"/>
        <v>5.1641137855579868E-2</v>
      </c>
      <c r="BD37">
        <f t="shared" si="73"/>
        <v>4.8750000000000002E-2</v>
      </c>
      <c r="BE37">
        <f t="shared" si="74"/>
        <v>6.9956277326670827E-2</v>
      </c>
      <c r="BF37">
        <f t="shared" si="32"/>
        <v>8.6836759287952342E-2</v>
      </c>
      <c r="BH37">
        <f t="shared" si="81"/>
        <v>3534.5966505050264</v>
      </c>
      <c r="BI37">
        <f t="shared" si="97"/>
        <v>241.48482603021941</v>
      </c>
      <c r="BJ37">
        <f t="shared" si="98"/>
        <v>367.61803162064598</v>
      </c>
      <c r="BK37">
        <f t="shared" si="99"/>
        <v>173.49977612342823</v>
      </c>
      <c r="BL37">
        <f t="shared" si="37"/>
        <v>4317.1992842793197</v>
      </c>
      <c r="BN37">
        <f t="shared" si="82"/>
        <v>321.46503353417705</v>
      </c>
      <c r="BO37">
        <f t="shared" si="83"/>
        <v>310.82443517911901</v>
      </c>
      <c r="BP37">
        <f t="shared" si="84"/>
        <v>2096.1978759464423</v>
      </c>
      <c r="BQ37">
        <f t="shared" si="85"/>
        <v>3481.1940196023247</v>
      </c>
      <c r="BR37">
        <f t="shared" si="39"/>
        <v>6209.6813642620637</v>
      </c>
      <c r="BT37" s="1">
        <v>57.611910000000002</v>
      </c>
      <c r="BU37" s="1">
        <v>48.307659999999998</v>
      </c>
      <c r="BV37" s="1">
        <v>15.442220000000001</v>
      </c>
      <c r="BW37" s="1">
        <v>14.46889</v>
      </c>
      <c r="BY37">
        <f t="shared" si="40"/>
        <v>966.35833934115658</v>
      </c>
      <c r="BZ37">
        <f t="shared" si="41"/>
        <v>783.47174490173961</v>
      </c>
      <c r="CA37">
        <f t="shared" si="42"/>
        <v>1689.0176837162319</v>
      </c>
      <c r="CB37">
        <f t="shared" si="43"/>
        <v>2628.1831602583129</v>
      </c>
      <c r="CC37">
        <f t="shared" si="44"/>
        <v>6067.0309282174403</v>
      </c>
      <c r="CD37" s="4">
        <f t="shared" si="45"/>
        <v>1.5596952252963092E-3</v>
      </c>
      <c r="CF37">
        <f t="shared" si="86"/>
        <v>204.86335495968541</v>
      </c>
      <c r="CG37">
        <f t="shared" si="87"/>
        <v>185.56401141003263</v>
      </c>
      <c r="CI37">
        <v>1.732297188951577</v>
      </c>
      <c r="CJ37">
        <v>3.8344999999999914</v>
      </c>
      <c r="CK37">
        <v>2</v>
      </c>
      <c r="CL37">
        <f t="shared" si="71"/>
        <v>19.788331267285731</v>
      </c>
      <c r="CM37">
        <f t="shared" si="69"/>
        <v>21.386043463803336</v>
      </c>
      <c r="CN37">
        <f t="shared" si="70"/>
        <v>4843303.6494405493</v>
      </c>
      <c r="CS37">
        <f t="shared" si="62"/>
        <v>19.122618941786925</v>
      </c>
      <c r="CT37">
        <f t="shared" si="47"/>
        <v>15.503598426674003</v>
      </c>
      <c r="CU37">
        <f t="shared" si="48"/>
        <v>33.422841441680433</v>
      </c>
      <c r="CV37">
        <f t="shared" si="49"/>
        <v>52.007359006293392</v>
      </c>
      <c r="CW37">
        <f t="shared" si="50"/>
        <v>120.05641781643476</v>
      </c>
      <c r="CX37">
        <f t="shared" si="63"/>
        <v>2.4788125318201452E-2</v>
      </c>
      <c r="CZ37" s="1">
        <v>0</v>
      </c>
      <c r="DA37" s="1">
        <v>0</v>
      </c>
      <c r="DB37" s="1">
        <v>9477</v>
      </c>
      <c r="DC37" s="1">
        <v>21059</v>
      </c>
      <c r="DE37" s="1">
        <v>7.6505169999999998</v>
      </c>
      <c r="DF37" s="1">
        <v>7.6912310000000002</v>
      </c>
      <c r="DH37">
        <f t="shared" si="88"/>
        <v>626.34130814214552</v>
      </c>
      <c r="DI37">
        <f t="shared" si="89"/>
        <v>1391.8034829761996</v>
      </c>
      <c r="DK37">
        <f t="shared" si="90"/>
        <v>250.03109572898501</v>
      </c>
      <c r="DL37">
        <f t="shared" si="91"/>
        <v>558.55501927103467</v>
      </c>
      <c r="DM37">
        <f t="shared" si="51"/>
        <v>0.13327542327818509</v>
      </c>
      <c r="DN37">
        <f t="shared" si="92"/>
        <v>4.9476981494075849</v>
      </c>
      <c r="DO37">
        <f t="shared" si="93"/>
        <v>28.475143292272847</v>
      </c>
      <c r="DP37">
        <f t="shared" si="94"/>
        <v>11.052871752340399</v>
      </c>
      <c r="DQ37">
        <f t="shared" si="95"/>
        <v>40.95448725395299</v>
      </c>
      <c r="DR37">
        <f t="shared" si="52"/>
        <v>16.000569901747983</v>
      </c>
      <c r="DS37">
        <f t="shared" si="96"/>
        <v>104.05584791468678</v>
      </c>
      <c r="DT37">
        <f t="shared" si="64"/>
        <v>0.13327542327818509</v>
      </c>
      <c r="DV37" s="1">
        <v>2771</v>
      </c>
      <c r="DW37" s="1">
        <v>667.37929999999994</v>
      </c>
      <c r="DX37" s="1">
        <v>6433</v>
      </c>
      <c r="DY37" s="1">
        <v>575.43939999999998</v>
      </c>
      <c r="EA37" s="1">
        <v>15001</v>
      </c>
      <c r="EB37" s="1">
        <v>15410</v>
      </c>
      <c r="ED37">
        <f t="shared" si="53"/>
        <v>1.4666641558965363</v>
      </c>
      <c r="EE37">
        <f t="shared" si="54"/>
        <v>2.9358547569894706</v>
      </c>
      <c r="EG37" s="1">
        <v>354003</v>
      </c>
      <c r="EH37" s="1">
        <v>280658</v>
      </c>
      <c r="EI37" s="1">
        <v>179523</v>
      </c>
      <c r="EJ37" s="1">
        <v>118474</v>
      </c>
      <c r="EL37">
        <f t="shared" si="65"/>
        <v>23.396296518544261</v>
      </c>
      <c r="EM37">
        <f t="shared" si="66"/>
        <v>18.548876106421684</v>
      </c>
      <c r="EN37">
        <f t="shared" si="67"/>
        <v>11.864795891273864</v>
      </c>
      <c r="EO37">
        <f t="shared" si="68"/>
        <v>7.8300263945164659</v>
      </c>
      <c r="EQ37" s="1">
        <v>33436</v>
      </c>
      <c r="ER37" s="1">
        <v>53693</v>
      </c>
      <c r="ES37" s="1">
        <v>222</v>
      </c>
      <c r="ET37" s="1">
        <v>586.35530000000006</v>
      </c>
      <c r="EU37" s="1">
        <v>91</v>
      </c>
      <c r="EV37" s="1">
        <v>568.81830000000002</v>
      </c>
      <c r="EX37" s="1">
        <v>0.2836379</v>
      </c>
      <c r="EY37" s="1">
        <v>0.20538210000000001</v>
      </c>
      <c r="EZ37" s="1">
        <v>0.64737829999999996</v>
      </c>
      <c r="FA37" s="1">
        <v>0.50157499999999999</v>
      </c>
      <c r="FB37" s="1">
        <v>5.5119399999999999E-2</v>
      </c>
      <c r="FC37" s="1">
        <v>1.51358E-2</v>
      </c>
      <c r="FF37">
        <v>9504</v>
      </c>
      <c r="FG37">
        <v>21027</v>
      </c>
      <c r="FI37">
        <f t="shared" si="55"/>
        <v>2.335858585858586E-2</v>
      </c>
      <c r="FJ37">
        <f t="shared" si="56"/>
        <v>4.3277690588291243E-3</v>
      </c>
    </row>
    <row r="38" spans="1:166" x14ac:dyDescent="0.25">
      <c r="A38">
        <v>2054</v>
      </c>
      <c r="B38" s="1">
        <v>14961</v>
      </c>
      <c r="C38" s="1">
        <v>15405</v>
      </c>
      <c r="D38" s="1">
        <v>33860</v>
      </c>
      <c r="E38" s="1">
        <v>54059</v>
      </c>
      <c r="F38" s="1">
        <v>4961</v>
      </c>
      <c r="G38" s="1">
        <v>4728</v>
      </c>
      <c r="H38" s="1">
        <v>32189</v>
      </c>
      <c r="I38" s="1">
        <v>53107</v>
      </c>
      <c r="J38" s="1">
        <v>29976</v>
      </c>
      <c r="K38" s="1">
        <v>50470</v>
      </c>
      <c r="L38" s="1">
        <v>1144696</v>
      </c>
      <c r="P38">
        <v>2054</v>
      </c>
      <c r="Q38">
        <f t="shared" si="75"/>
        <v>988.78255894424808</v>
      </c>
      <c r="R38">
        <f t="shared" si="76"/>
        <v>1018.1268177619239</v>
      </c>
      <c r="S38">
        <f t="shared" si="77"/>
        <v>2237.8301882128362</v>
      </c>
      <c r="T38">
        <f t="shared" si="78"/>
        <v>3572.7956923980423</v>
      </c>
      <c r="U38">
        <f t="shared" si="24"/>
        <v>7817.5352573170512</v>
      </c>
      <c r="W38">
        <f t="shared" si="79"/>
        <v>1981.1340142311865</v>
      </c>
      <c r="X38">
        <f t="shared" si="80"/>
        <v>3335.5962669551636</v>
      </c>
      <c r="Z38">
        <f t="shared" si="25"/>
        <v>256.69617398164974</v>
      </c>
      <c r="AA38">
        <f t="shared" si="26"/>
        <v>237.19942544287869</v>
      </c>
      <c r="AB38">
        <f t="shared" si="27"/>
        <v>0.11470761961015953</v>
      </c>
      <c r="AC38">
        <f t="shared" si="28"/>
        <v>6.6390425276087267E-2</v>
      </c>
      <c r="AE38" s="1">
        <v>73641</v>
      </c>
      <c r="AF38" s="1">
        <v>4572</v>
      </c>
      <c r="AG38" s="1">
        <v>6468</v>
      </c>
      <c r="AH38" s="1">
        <v>3238</v>
      </c>
      <c r="AI38" s="1">
        <v>70608</v>
      </c>
      <c r="AJ38" s="1">
        <v>4735</v>
      </c>
      <c r="AK38" s="1">
        <v>6837</v>
      </c>
      <c r="AL38" s="1">
        <v>3116</v>
      </c>
      <c r="AM38" s="1">
        <v>66921</v>
      </c>
      <c r="AN38" s="1">
        <v>4348</v>
      </c>
      <c r="AO38" s="1">
        <v>6165</v>
      </c>
      <c r="AP38" s="1">
        <v>3012</v>
      </c>
      <c r="AR38" s="1">
        <v>14.70716</v>
      </c>
      <c r="AS38" s="1">
        <v>14.79612</v>
      </c>
      <c r="AT38" s="1">
        <v>15.38017</v>
      </c>
      <c r="AU38" s="1">
        <v>16.630610000000001</v>
      </c>
      <c r="AW38">
        <f t="shared" si="57"/>
        <v>6720</v>
      </c>
      <c r="AX38">
        <f t="shared" si="29"/>
        <v>224</v>
      </c>
      <c r="AY38">
        <f t="shared" si="30"/>
        <v>303</v>
      </c>
      <c r="AZ38">
        <f t="shared" si="31"/>
        <v>226</v>
      </c>
      <c r="BB38">
        <f t="shared" si="58"/>
        <v>9.1253513667657965E-2</v>
      </c>
      <c r="BC38">
        <f t="shared" si="72"/>
        <v>4.8993875765529306E-2</v>
      </c>
      <c r="BD38">
        <f t="shared" si="73"/>
        <v>4.6846011131725415E-2</v>
      </c>
      <c r="BE38">
        <f t="shared" si="74"/>
        <v>6.9796170475602229E-2</v>
      </c>
      <c r="BF38">
        <f t="shared" si="32"/>
        <v>8.4998691977843238E-2</v>
      </c>
      <c r="BH38">
        <f t="shared" si="81"/>
        <v>3581.0887664336419</v>
      </c>
      <c r="BI38">
        <f t="shared" si="97"/>
        <v>241.60181203475958</v>
      </c>
      <c r="BJ38">
        <f t="shared" si="98"/>
        <v>362.62611294260194</v>
      </c>
      <c r="BK38">
        <f t="shared" si="99"/>
        <v>178.70552805808941</v>
      </c>
      <c r="BL38">
        <f t="shared" si="37"/>
        <v>4364.0222194690932</v>
      </c>
      <c r="BN38">
        <f t="shared" si="82"/>
        <v>327.87582881641703</v>
      </c>
      <c r="BO38">
        <f t="shared" si="83"/>
        <v>312.47670200443855</v>
      </c>
      <c r="BP38">
        <f t="shared" si="84"/>
        <v>2127.3926736084759</v>
      </c>
      <c r="BQ38">
        <f t="shared" si="85"/>
        <v>3509.8773716898727</v>
      </c>
      <c r="BR38">
        <f t="shared" si="39"/>
        <v>6277.6225761192036</v>
      </c>
      <c r="BT38" s="1">
        <v>57.971469999999997</v>
      </c>
      <c r="BU38" s="1">
        <v>48.916429999999998</v>
      </c>
      <c r="BV38" s="1">
        <v>15.63091</v>
      </c>
      <c r="BW38" s="1">
        <v>14.35469</v>
      </c>
      <c r="BY38">
        <f t="shared" si="40"/>
        <v>991.78126263392119</v>
      </c>
      <c r="BZ38">
        <f t="shared" si="41"/>
        <v>797.56223343776628</v>
      </c>
      <c r="CA38">
        <f t="shared" si="42"/>
        <v>1735.0983882333103</v>
      </c>
      <c r="CB38">
        <f t="shared" si="43"/>
        <v>2628.9234839356445</v>
      </c>
      <c r="CC38">
        <f t="shared" si="44"/>
        <v>6153.3653682406421</v>
      </c>
      <c r="CD38" s="4">
        <f t="shared" si="45"/>
        <v>-3.4730013885564404E-4</v>
      </c>
      <c r="CF38">
        <f t="shared" si="86"/>
        <v>209.36102829843051</v>
      </c>
      <c r="CG38">
        <f t="shared" si="87"/>
        <v>177.66408164356929</v>
      </c>
      <c r="CI38">
        <v>1.7152239211331022</v>
      </c>
      <c r="CJ38">
        <v>3.8344999999999914</v>
      </c>
      <c r="CK38">
        <v>2</v>
      </c>
      <c r="CL38">
        <f t="shared" si="71"/>
        <v>20.144230225225293</v>
      </c>
      <c r="CM38">
        <f t="shared" si="69"/>
        <v>21.770677745512621</v>
      </c>
      <c r="CN38">
        <f t="shared" si="70"/>
        <v>4927204.0624121977</v>
      </c>
      <c r="CS38">
        <f t="shared" si="62"/>
        <v>19.978670087562339</v>
      </c>
      <c r="CT38">
        <f t="shared" si="47"/>
        <v>16.066277249315242</v>
      </c>
      <c r="CU38">
        <f t="shared" si="48"/>
        <v>34.952221395989135</v>
      </c>
      <c r="CV38">
        <f t="shared" si="49"/>
        <v>52.957639904900994</v>
      </c>
      <c r="CW38">
        <f t="shared" si="50"/>
        <v>123.95480863776771</v>
      </c>
      <c r="CX38">
        <f t="shared" si="63"/>
        <v>2.5157230564768509E-2</v>
      </c>
      <c r="CZ38" s="1">
        <v>0</v>
      </c>
      <c r="DA38" s="1">
        <v>0</v>
      </c>
      <c r="DB38" s="1">
        <v>9712</v>
      </c>
      <c r="DC38" s="1">
        <v>21524</v>
      </c>
      <c r="DE38" s="1">
        <v>7.626932</v>
      </c>
      <c r="DF38" s="1">
        <v>7.58284</v>
      </c>
      <c r="DH38">
        <f t="shared" si="88"/>
        <v>641.87261630014962</v>
      </c>
      <c r="DI38">
        <f t="shared" si="89"/>
        <v>1422.5356459271438</v>
      </c>
      <c r="DK38">
        <f t="shared" si="90"/>
        <v>255.44117723874464</v>
      </c>
      <c r="DL38">
        <f t="shared" si="91"/>
        <v>562.84295529807673</v>
      </c>
      <c r="DM38">
        <f t="shared" si="51"/>
        <v>0.13298156107554257</v>
      </c>
      <c r="DN38">
        <f t="shared" si="92"/>
        <v>5.1456658832998503</v>
      </c>
      <c r="DO38">
        <f t="shared" si="93"/>
        <v>29.806555512689286</v>
      </c>
      <c r="DP38">
        <f t="shared" si="94"/>
        <v>11.338038072170649</v>
      </c>
      <c r="DQ38">
        <f t="shared" si="95"/>
        <v>41.619601832730346</v>
      </c>
      <c r="DR38">
        <f t="shared" si="52"/>
        <v>16.483703955470499</v>
      </c>
      <c r="DS38">
        <f t="shared" si="96"/>
        <v>107.47110468229721</v>
      </c>
      <c r="DT38">
        <f t="shared" si="64"/>
        <v>0.13298156107554257</v>
      </c>
      <c r="DV38" s="1">
        <v>2737</v>
      </c>
      <c r="DW38" s="1">
        <v>667.08</v>
      </c>
      <c r="DX38" s="1">
        <v>6343</v>
      </c>
      <c r="DY38" s="1">
        <v>580.17359999999996</v>
      </c>
      <c r="EA38" s="1">
        <v>14938</v>
      </c>
      <c r="EB38" s="1">
        <v>15405</v>
      </c>
      <c r="ED38">
        <f t="shared" si="53"/>
        <v>1.4480185915411976</v>
      </c>
      <c r="EE38">
        <f t="shared" si="54"/>
        <v>2.9185967516947779</v>
      </c>
      <c r="EG38" s="1">
        <v>353196</v>
      </c>
      <c r="EH38" s="1">
        <v>281433</v>
      </c>
      <c r="EI38" s="1">
        <v>182033</v>
      </c>
      <c r="EJ38" s="1">
        <v>118991</v>
      </c>
      <c r="EL38">
        <f t="shared" si="65"/>
        <v>23.342961345422946</v>
      </c>
      <c r="EM38">
        <f t="shared" si="66"/>
        <v>18.60009637800659</v>
      </c>
      <c r="EN38">
        <f t="shared" si="67"/>
        <v>12.030683480535949</v>
      </c>
      <c r="EO38">
        <f t="shared" si="68"/>
        <v>7.8641952724640749</v>
      </c>
      <c r="EQ38" s="1">
        <v>33860</v>
      </c>
      <c r="ER38" s="1">
        <v>54059</v>
      </c>
      <c r="ES38" s="1">
        <v>194</v>
      </c>
      <c r="ET38" s="1">
        <v>423.44290000000001</v>
      </c>
      <c r="EU38" s="1">
        <v>80</v>
      </c>
      <c r="EV38" s="1">
        <v>597.2337</v>
      </c>
      <c r="EX38" s="1">
        <v>0.28571079999999999</v>
      </c>
      <c r="EY38" s="1">
        <v>0.20783879999999999</v>
      </c>
      <c r="EZ38" s="1">
        <v>0.65437990000000001</v>
      </c>
      <c r="FA38" s="1">
        <v>0.51352140000000002</v>
      </c>
      <c r="FB38" s="1">
        <v>5.5265300000000003E-2</v>
      </c>
      <c r="FC38" s="1">
        <v>1.5643199999999999E-2</v>
      </c>
      <c r="FF38">
        <v>9774</v>
      </c>
      <c r="FG38">
        <v>21631</v>
      </c>
      <c r="FI38">
        <f t="shared" si="55"/>
        <v>1.9848577859627584E-2</v>
      </c>
      <c r="FJ38">
        <f t="shared" si="56"/>
        <v>3.6983958208127226E-3</v>
      </c>
    </row>
    <row r="39" spans="1:166" x14ac:dyDescent="0.25">
      <c r="A39">
        <v>2055</v>
      </c>
      <c r="B39" s="1">
        <v>15031</v>
      </c>
      <c r="C39" s="1">
        <v>15648</v>
      </c>
      <c r="D39" s="1">
        <v>34458</v>
      </c>
      <c r="E39" s="1">
        <v>54240</v>
      </c>
      <c r="F39" s="1">
        <v>4993</v>
      </c>
      <c r="G39" s="1">
        <v>4794</v>
      </c>
      <c r="H39" s="1">
        <v>32696</v>
      </c>
      <c r="I39" s="1">
        <v>53362</v>
      </c>
      <c r="J39" s="1">
        <v>30510</v>
      </c>
      <c r="K39" s="1">
        <v>50682</v>
      </c>
      <c r="L39" s="1">
        <v>1148149</v>
      </c>
      <c r="P39">
        <v>2055</v>
      </c>
      <c r="Q39">
        <f t="shared" si="75"/>
        <v>993.40890605514301</v>
      </c>
      <c r="R39">
        <f t="shared" si="76"/>
        <v>1034.1868513040301</v>
      </c>
      <c r="S39">
        <f t="shared" si="77"/>
        <v>2277.3524106744808</v>
      </c>
      <c r="T39">
        <f t="shared" si="78"/>
        <v>3584.7581042133561</v>
      </c>
      <c r="U39">
        <f t="shared" si="24"/>
        <v>7889.70627224701</v>
      </c>
      <c r="W39">
        <f t="shared" si="79"/>
        <v>2016.4264336200129</v>
      </c>
      <c r="X39">
        <f t="shared" si="80"/>
        <v>3349.6074896338737</v>
      </c>
      <c r="Z39">
        <f t="shared" si="25"/>
        <v>260.92597705446792</v>
      </c>
      <c r="AA39">
        <f t="shared" si="26"/>
        <v>235.15061457948241</v>
      </c>
      <c r="AB39">
        <f t="shared" si="27"/>
        <v>0.11457426432178311</v>
      </c>
      <c r="AC39">
        <f t="shared" si="28"/>
        <v>6.5597345132743387E-2</v>
      </c>
      <c r="AE39" s="1">
        <v>74363</v>
      </c>
      <c r="AF39" s="1">
        <v>4591</v>
      </c>
      <c r="AG39" s="1">
        <v>6496</v>
      </c>
      <c r="AH39" s="1">
        <v>3248</v>
      </c>
      <c r="AI39" s="1">
        <v>71325</v>
      </c>
      <c r="AJ39" s="1">
        <v>4743</v>
      </c>
      <c r="AK39" s="1">
        <v>6880</v>
      </c>
      <c r="AL39" s="1">
        <v>3110</v>
      </c>
      <c r="AM39" s="1">
        <v>67615</v>
      </c>
      <c r="AN39" s="1">
        <v>4358</v>
      </c>
      <c r="AO39" s="1">
        <v>6201</v>
      </c>
      <c r="AP39" s="1">
        <v>3018</v>
      </c>
      <c r="AR39" s="1">
        <v>14.68317</v>
      </c>
      <c r="AS39" s="1">
        <v>14.691739999999999</v>
      </c>
      <c r="AT39" s="1">
        <v>15.70853</v>
      </c>
      <c r="AU39" s="1">
        <v>16.830010000000001</v>
      </c>
      <c r="AW39">
        <f t="shared" si="57"/>
        <v>6748</v>
      </c>
      <c r="AX39">
        <f t="shared" si="29"/>
        <v>233</v>
      </c>
      <c r="AY39">
        <f t="shared" si="30"/>
        <v>295</v>
      </c>
      <c r="AZ39">
        <f t="shared" si="31"/>
        <v>230</v>
      </c>
      <c r="BB39">
        <f t="shared" si="58"/>
        <v>9.0744052821967916E-2</v>
      </c>
      <c r="BC39">
        <f t="shared" si="72"/>
        <v>5.0751470267915488E-2</v>
      </c>
      <c r="BD39">
        <f t="shared" si="73"/>
        <v>4.5412561576354676E-2</v>
      </c>
      <c r="BE39">
        <f t="shared" si="74"/>
        <v>7.0812807881773396E-2</v>
      </c>
      <c r="BF39">
        <f t="shared" si="32"/>
        <v>8.4624230535074077E-2</v>
      </c>
      <c r="BH39">
        <f t="shared" si="81"/>
        <v>3611.5527818760042</v>
      </c>
      <c r="BI39">
        <f t="shared" si="97"/>
        <v>240.30273716454431</v>
      </c>
      <c r="BJ39">
        <f t="shared" si="98"/>
        <v>372.69738278925638</v>
      </c>
      <c r="BK39">
        <f t="shared" si="99"/>
        <v>180.49996500083222</v>
      </c>
      <c r="BL39">
        <f t="shared" si="37"/>
        <v>4405.052866830637</v>
      </c>
      <c r="BN39">
        <f t="shared" si="82"/>
        <v>329.99073035282606</v>
      </c>
      <c r="BO39">
        <f t="shared" si="83"/>
        <v>316.83868642328224</v>
      </c>
      <c r="BP39">
        <f t="shared" si="84"/>
        <v>2160.900644825957</v>
      </c>
      <c r="BQ39">
        <f t="shared" si="85"/>
        <v>3526.7304933081327</v>
      </c>
      <c r="BR39">
        <f t="shared" si="39"/>
        <v>6334.460554910198</v>
      </c>
      <c r="BT39" s="1">
        <v>57.8123</v>
      </c>
      <c r="BU39" s="1">
        <v>48.783209999999997</v>
      </c>
      <c r="BV39" s="1">
        <v>15.47353</v>
      </c>
      <c r="BW39" s="1">
        <v>14.456989999999999</v>
      </c>
      <c r="BY39">
        <f t="shared" si="40"/>
        <v>995.43790177322637</v>
      </c>
      <c r="BZ39">
        <f t="shared" si="41"/>
        <v>806.493298035934</v>
      </c>
      <c r="CA39">
        <f t="shared" si="42"/>
        <v>1744.6824198166453</v>
      </c>
      <c r="CB39">
        <f t="shared" si="43"/>
        <v>2660.3718150061623</v>
      </c>
      <c r="CC39">
        <f t="shared" si="44"/>
        <v>6206.985434631968</v>
      </c>
      <c r="CD39" s="4">
        <f t="shared" si="45"/>
        <v>1.3679921703442233E-3</v>
      </c>
      <c r="CF39">
        <f t="shared" si="86"/>
        <v>210.66816104221064</v>
      </c>
      <c r="CG39">
        <f t="shared" si="87"/>
        <v>177.38471042674425</v>
      </c>
      <c r="CI39">
        <v>1.6993113735149166</v>
      </c>
      <c r="CJ39">
        <v>3.8344999999999914</v>
      </c>
      <c r="CK39">
        <v>2</v>
      </c>
      <c r="CL39">
        <f t="shared" si="71"/>
        <v>20.506530130599561</v>
      </c>
      <c r="CM39">
        <f t="shared" si="69"/>
        <v>22.162229787906178</v>
      </c>
      <c r="CN39">
        <f t="shared" si="70"/>
        <v>5011716.6451337337</v>
      </c>
      <c r="CS39">
        <f t="shared" si="62"/>
        <v>20.412977325853472</v>
      </c>
      <c r="CT39">
        <f t="shared" si="47"/>
        <v>16.538379116300494</v>
      </c>
      <c r="CU39">
        <f t="shared" si="48"/>
        <v>35.777382610297394</v>
      </c>
      <c r="CV39">
        <f t="shared" si="49"/>
        <v>54.554994783021705</v>
      </c>
      <c r="CW39">
        <f t="shared" si="50"/>
        <v>127.28373383547307</v>
      </c>
      <c r="CX39">
        <f t="shared" si="63"/>
        <v>2.5397232694522497E-2</v>
      </c>
      <c r="CZ39" s="1">
        <v>0</v>
      </c>
      <c r="DA39" s="1">
        <v>0</v>
      </c>
      <c r="DB39" s="1">
        <v>9824</v>
      </c>
      <c r="DC39" s="1">
        <v>21978</v>
      </c>
      <c r="DE39" s="1">
        <v>7.7252720000000004</v>
      </c>
      <c r="DF39" s="1">
        <v>7.4911070000000004</v>
      </c>
      <c r="DH39">
        <f t="shared" si="88"/>
        <v>649.27477167758138</v>
      </c>
      <c r="DI39">
        <f t="shared" si="89"/>
        <v>1452.5408114749473</v>
      </c>
      <c r="DK39">
        <f t="shared" si="90"/>
        <v>261.71854202060274</v>
      </c>
      <c r="DL39">
        <f t="shared" si="91"/>
        <v>567.76226978407453</v>
      </c>
      <c r="DM39">
        <f t="shared" si="51"/>
        <v>0.13363666155499201</v>
      </c>
      <c r="DN39">
        <f t="shared" si="92"/>
        <v>5.3669391676820775</v>
      </c>
      <c r="DO39">
        <f t="shared" si="93"/>
        <v>30.410443442615318</v>
      </c>
      <c r="DP39">
        <f t="shared" si="94"/>
        <v>11.642834092344721</v>
      </c>
      <c r="DQ39">
        <f t="shared" si="95"/>
        <v>42.912160690676984</v>
      </c>
      <c r="DR39">
        <f t="shared" si="52"/>
        <v>17.009773260026797</v>
      </c>
      <c r="DS39">
        <f t="shared" si="96"/>
        <v>110.27396057544627</v>
      </c>
      <c r="DT39">
        <f t="shared" si="64"/>
        <v>0.13363666155499199</v>
      </c>
      <c r="DV39" s="1">
        <v>2762</v>
      </c>
      <c r="DW39" s="1">
        <v>684.19140000000004</v>
      </c>
      <c r="DX39" s="1">
        <v>6396</v>
      </c>
      <c r="DY39" s="1">
        <v>576.28710000000001</v>
      </c>
      <c r="EA39" s="1">
        <v>15021</v>
      </c>
      <c r="EB39" s="1">
        <v>15648</v>
      </c>
      <c r="ED39">
        <f t="shared" si="53"/>
        <v>1.4987276016471844</v>
      </c>
      <c r="EE39">
        <f t="shared" si="54"/>
        <v>2.9232689499767268</v>
      </c>
      <c r="EG39" s="1">
        <v>352787</v>
      </c>
      <c r="EH39" s="1">
        <v>281984</v>
      </c>
      <c r="EI39" s="1">
        <v>184821</v>
      </c>
      <c r="EJ39" s="1">
        <v>119274</v>
      </c>
      <c r="EL39">
        <f t="shared" si="65"/>
        <v>23.315930260160719</v>
      </c>
      <c r="EM39">
        <f t="shared" si="66"/>
        <v>18.636512338836631</v>
      </c>
      <c r="EN39">
        <f t="shared" si="67"/>
        <v>12.214944276895588</v>
      </c>
      <c r="EO39">
        <f t="shared" si="68"/>
        <v>7.8828989329266932</v>
      </c>
      <c r="EQ39" s="1">
        <v>34458</v>
      </c>
      <c r="ER39" s="1">
        <v>54240</v>
      </c>
      <c r="ES39" s="1">
        <v>202</v>
      </c>
      <c r="ET39" s="1">
        <v>605.99559999999997</v>
      </c>
      <c r="EU39" s="1">
        <v>104</v>
      </c>
      <c r="EV39" s="1">
        <v>742.50630000000001</v>
      </c>
      <c r="EX39" s="1">
        <v>0.28760469999999999</v>
      </c>
      <c r="EY39" s="1">
        <v>0.20869599999999999</v>
      </c>
      <c r="EZ39" s="1">
        <v>0.65195590000000003</v>
      </c>
      <c r="FA39" s="1">
        <v>0.52529870000000001</v>
      </c>
      <c r="FB39" s="1">
        <v>5.5641299999999998E-2</v>
      </c>
      <c r="FC39" s="1">
        <v>1.4264799999999999E-2</v>
      </c>
      <c r="FF39">
        <v>9898</v>
      </c>
      <c r="FG39">
        <v>22122</v>
      </c>
      <c r="FI39">
        <f t="shared" si="55"/>
        <v>2.0408163265306121E-2</v>
      </c>
      <c r="FJ39">
        <f t="shared" si="56"/>
        <v>4.701202422927403E-3</v>
      </c>
    </row>
    <row r="40" spans="1:166" x14ac:dyDescent="0.25">
      <c r="A40">
        <v>2056</v>
      </c>
      <c r="B40" s="1">
        <v>15073</v>
      </c>
      <c r="C40" s="1">
        <v>15711</v>
      </c>
      <c r="D40" s="1">
        <v>34917</v>
      </c>
      <c r="E40" s="1">
        <v>54295</v>
      </c>
      <c r="F40" s="1">
        <v>4946</v>
      </c>
      <c r="G40" s="1">
        <v>4867</v>
      </c>
      <c r="H40" s="1">
        <v>33302</v>
      </c>
      <c r="I40" s="1">
        <v>53447</v>
      </c>
      <c r="J40" s="1">
        <v>31054</v>
      </c>
      <c r="K40" s="1">
        <v>50773</v>
      </c>
      <c r="L40" s="1">
        <v>1151896</v>
      </c>
      <c r="P40">
        <v>2056</v>
      </c>
      <c r="Q40">
        <f t="shared" si="75"/>
        <v>996.18471432167985</v>
      </c>
      <c r="R40">
        <f t="shared" si="76"/>
        <v>1038.3505637038354</v>
      </c>
      <c r="S40">
        <f t="shared" si="77"/>
        <v>2307.688029587348</v>
      </c>
      <c r="T40">
        <f t="shared" si="78"/>
        <v>3588.3930912290593</v>
      </c>
      <c r="U40">
        <f t="shared" si="24"/>
        <v>7930.616398841923</v>
      </c>
      <c r="W40">
        <f t="shared" si="79"/>
        <v>2052.3797597389666</v>
      </c>
      <c r="X40">
        <f t="shared" si="80"/>
        <v>3355.6217408780371</v>
      </c>
      <c r="Z40">
        <f t="shared" si="25"/>
        <v>255.30826984838131</v>
      </c>
      <c r="AA40">
        <f t="shared" si="26"/>
        <v>232.77135035102219</v>
      </c>
      <c r="AB40">
        <f t="shared" si="27"/>
        <v>0.11063378869891463</v>
      </c>
      <c r="AC40">
        <f t="shared" si="28"/>
        <v>6.486785155170828E-2</v>
      </c>
      <c r="AE40" s="1">
        <v>74877</v>
      </c>
      <c r="AF40" s="1">
        <v>4663</v>
      </c>
      <c r="AG40" s="1">
        <v>6414</v>
      </c>
      <c r="AH40" s="1">
        <v>3258</v>
      </c>
      <c r="AI40" s="1">
        <v>71936</v>
      </c>
      <c r="AJ40" s="1">
        <v>4795</v>
      </c>
      <c r="AK40" s="1">
        <v>6890</v>
      </c>
      <c r="AL40" s="1">
        <v>3128</v>
      </c>
      <c r="AM40" s="1">
        <v>68204</v>
      </c>
      <c r="AN40" s="1">
        <v>4429</v>
      </c>
      <c r="AO40" s="1">
        <v>6162</v>
      </c>
      <c r="AP40" s="1">
        <v>3032</v>
      </c>
      <c r="AR40" s="1">
        <v>14.73077</v>
      </c>
      <c r="AS40" s="1">
        <v>15.0945</v>
      </c>
      <c r="AT40" s="1">
        <v>15.062799999999999</v>
      </c>
      <c r="AU40" s="1">
        <v>16.210799999999999</v>
      </c>
      <c r="AW40">
        <f t="shared" si="57"/>
        <v>6673</v>
      </c>
      <c r="AX40">
        <f t="shared" si="29"/>
        <v>234</v>
      </c>
      <c r="AY40">
        <f t="shared" si="30"/>
        <v>252</v>
      </c>
      <c r="AZ40">
        <f t="shared" si="31"/>
        <v>226</v>
      </c>
      <c r="BB40">
        <f t="shared" si="58"/>
        <v>8.9119489295778412E-2</v>
      </c>
      <c r="BC40">
        <f t="shared" si="72"/>
        <v>5.0182286081921511E-2</v>
      </c>
      <c r="BD40">
        <f t="shared" si="73"/>
        <v>3.9289055191768008E-2</v>
      </c>
      <c r="BE40">
        <f t="shared" si="74"/>
        <v>6.9367710251688156E-2</v>
      </c>
      <c r="BF40">
        <f t="shared" si="32"/>
        <v>8.2780343451553606E-2</v>
      </c>
      <c r="BH40">
        <f t="shared" si="81"/>
        <v>3654.2991161586706</v>
      </c>
      <c r="BI40">
        <f t="shared" si="97"/>
        <v>249.59719605938278</v>
      </c>
      <c r="BJ40">
        <f t="shared" si="98"/>
        <v>357.89636755516415</v>
      </c>
      <c r="BK40">
        <f t="shared" si="99"/>
        <v>174.86526529096642</v>
      </c>
      <c r="BL40">
        <f t="shared" si="37"/>
        <v>4436.6579450641848</v>
      </c>
      <c r="BN40">
        <f t="shared" si="82"/>
        <v>326.88446872122529</v>
      </c>
      <c r="BO40">
        <f t="shared" si="83"/>
        <v>321.66330555321542</v>
      </c>
      <c r="BP40">
        <f t="shared" si="84"/>
        <v>2200.9515926717031</v>
      </c>
      <c r="BQ40">
        <f t="shared" si="85"/>
        <v>3532.3482005142191</v>
      </c>
      <c r="BR40">
        <f t="shared" si="39"/>
        <v>6381.8475674603633</v>
      </c>
      <c r="BT40" s="1">
        <v>58.537689999999998</v>
      </c>
      <c r="BU40" s="1">
        <v>50.856990000000003</v>
      </c>
      <c r="BV40" s="1">
        <v>15.458130000000001</v>
      </c>
      <c r="BW40" s="1">
        <v>14.43962</v>
      </c>
      <c r="BY40">
        <f t="shared" si="40"/>
        <v>998.44018348534928</v>
      </c>
      <c r="BZ40">
        <f t="shared" si="41"/>
        <v>853.5802499210231</v>
      </c>
      <c r="CA40">
        <f t="shared" si="42"/>
        <v>1775.2504473911972</v>
      </c>
      <c r="CB40">
        <f t="shared" si="43"/>
        <v>2661.4079900522302</v>
      </c>
      <c r="CC40">
        <f t="shared" si="44"/>
        <v>6288.6788708497998</v>
      </c>
      <c r="CD40" s="4">
        <f t="shared" si="45"/>
        <v>4.9237924304179614E-4</v>
      </c>
      <c r="CF40">
        <f t="shared" si="86"/>
        <v>205.92734605345623</v>
      </c>
      <c r="CG40">
        <f t="shared" si="87"/>
        <v>175.37895374789898</v>
      </c>
      <c r="CI40">
        <v>1.6851469467057143</v>
      </c>
      <c r="CJ40">
        <v>3.8344999999999914</v>
      </c>
      <c r="CK40">
        <v>2</v>
      </c>
      <c r="CL40">
        <f t="shared" si="71"/>
        <v>20.875346106330781</v>
      </c>
      <c r="CM40">
        <f t="shared" si="69"/>
        <v>22.560824008944543</v>
      </c>
      <c r="CN40">
        <f t="shared" si="70"/>
        <v>5096881.3160928311</v>
      </c>
      <c r="CS40">
        <f t="shared" si="62"/>
        <v>20.842784396725076</v>
      </c>
      <c r="CT40">
        <f t="shared" si="47"/>
        <v>17.818783146629684</v>
      </c>
      <c r="CU40">
        <f t="shared" si="48"/>
        <v>37.058967514709799</v>
      </c>
      <c r="CV40">
        <f t="shared" si="49"/>
        <v>55.557812922494449</v>
      </c>
      <c r="CW40">
        <f t="shared" si="50"/>
        <v>131.27834798055903</v>
      </c>
      <c r="CX40">
        <f t="shared" si="63"/>
        <v>2.575660287911009E-2</v>
      </c>
      <c r="CZ40" s="1">
        <v>0</v>
      </c>
      <c r="DA40" s="1">
        <v>0</v>
      </c>
      <c r="DB40" s="1">
        <v>10085</v>
      </c>
      <c r="DC40" s="1">
        <v>22321</v>
      </c>
      <c r="DE40" s="1">
        <v>7.7520610000000003</v>
      </c>
      <c r="DF40" s="1">
        <v>7.6481820000000003</v>
      </c>
      <c r="DH40">
        <f t="shared" si="88"/>
        <v>666.52443733391772</v>
      </c>
      <c r="DI40">
        <f t="shared" si="89"/>
        <v>1475.2099123183318</v>
      </c>
      <c r="DK40">
        <f t="shared" si="90"/>
        <v>269.60344851974588</v>
      </c>
      <c r="DL40">
        <f t="shared" si="91"/>
        <v>588.71380587196404</v>
      </c>
      <c r="DM40">
        <f t="shared" si="51"/>
        <v>0.1364861001839841</v>
      </c>
      <c r="DN40">
        <f t="shared" si="92"/>
        <v>5.6280652993100304</v>
      </c>
      <c r="DO40">
        <f t="shared" si="93"/>
        <v>31.430902215399769</v>
      </c>
      <c r="DP40">
        <f t="shared" si="94"/>
        <v>12.289604455152483</v>
      </c>
      <c r="DQ40">
        <f t="shared" si="95"/>
        <v>43.268208467341964</v>
      </c>
      <c r="DR40">
        <f t="shared" si="52"/>
        <v>17.917669754462516</v>
      </c>
      <c r="DS40">
        <f t="shared" si="96"/>
        <v>113.36067822609652</v>
      </c>
      <c r="DT40">
        <f t="shared" si="64"/>
        <v>0.13648610018398416</v>
      </c>
      <c r="DV40" s="1">
        <v>2797</v>
      </c>
      <c r="DW40" s="1">
        <v>699.29499999999996</v>
      </c>
      <c r="DX40" s="1">
        <v>6391</v>
      </c>
      <c r="DY40" s="1">
        <v>572.45860000000005</v>
      </c>
      <c r="EA40" s="1">
        <v>15061</v>
      </c>
      <c r="EB40" s="1">
        <v>15711</v>
      </c>
      <c r="ED40">
        <f t="shared" si="53"/>
        <v>1.5512232658196907</v>
      </c>
      <c r="EE40">
        <f t="shared" si="54"/>
        <v>2.9015784836016274</v>
      </c>
      <c r="EG40" s="1">
        <v>352407</v>
      </c>
      <c r="EH40" s="1">
        <v>282688</v>
      </c>
      <c r="EI40" s="1">
        <v>187895</v>
      </c>
      <c r="EJ40" s="1">
        <v>119228</v>
      </c>
      <c r="EL40">
        <f t="shared" si="65"/>
        <v>23.29081580441586</v>
      </c>
      <c r="EM40">
        <f t="shared" si="66"/>
        <v>18.683040172637632</v>
      </c>
      <c r="EN40">
        <f t="shared" si="67"/>
        <v>12.418107005736884</v>
      </c>
      <c r="EO40">
        <f t="shared" si="68"/>
        <v>7.8798587619681051</v>
      </c>
      <c r="EQ40" s="1">
        <v>34917</v>
      </c>
      <c r="ER40" s="1">
        <v>54295</v>
      </c>
      <c r="ES40" s="1">
        <v>224</v>
      </c>
      <c r="ET40" s="1">
        <v>582.63980000000004</v>
      </c>
      <c r="EU40" s="1">
        <v>100</v>
      </c>
      <c r="EV40" s="1">
        <v>554.58579999999995</v>
      </c>
      <c r="EX40" s="1">
        <v>0.28967890000000002</v>
      </c>
      <c r="EY40" s="1">
        <v>0.21251919999999999</v>
      </c>
      <c r="EZ40" s="1">
        <v>0.66350450000000005</v>
      </c>
      <c r="FA40" s="1">
        <v>0.53067050000000004</v>
      </c>
      <c r="FB40" s="1">
        <v>5.6827000000000003E-2</v>
      </c>
      <c r="FC40" s="1">
        <v>1.5814000000000002E-2</v>
      </c>
      <c r="FF40">
        <v>10093</v>
      </c>
      <c r="FG40">
        <v>22361</v>
      </c>
      <c r="FI40">
        <f t="shared" si="55"/>
        <v>2.2193599524422868E-2</v>
      </c>
      <c r="FJ40">
        <f t="shared" si="56"/>
        <v>4.4720719109163278E-3</v>
      </c>
    </row>
    <row r="41" spans="1:166" x14ac:dyDescent="0.25">
      <c r="A41">
        <v>2057</v>
      </c>
      <c r="B41" s="1">
        <v>14958</v>
      </c>
      <c r="C41" s="1">
        <v>15996</v>
      </c>
      <c r="D41" s="1">
        <v>35571</v>
      </c>
      <c r="E41" s="1">
        <v>54149</v>
      </c>
      <c r="F41" s="1">
        <v>4891</v>
      </c>
      <c r="G41" s="1">
        <v>4929</v>
      </c>
      <c r="H41" s="1">
        <v>33897</v>
      </c>
      <c r="I41" s="1">
        <v>53171</v>
      </c>
      <c r="J41" s="1">
        <v>31652</v>
      </c>
      <c r="K41" s="1">
        <v>50581</v>
      </c>
      <c r="L41" s="1">
        <v>1155776</v>
      </c>
      <c r="P41">
        <v>2057</v>
      </c>
      <c r="Q41">
        <f t="shared" si="75"/>
        <v>988.58428692520977</v>
      </c>
      <c r="R41">
        <f t="shared" si="76"/>
        <v>1057.1864055124786</v>
      </c>
      <c r="S41">
        <f t="shared" si="77"/>
        <v>2350.911329737708</v>
      </c>
      <c r="T41">
        <f t="shared" si="78"/>
        <v>3578.7438529691931</v>
      </c>
      <c r="U41">
        <f t="shared" si="24"/>
        <v>7975.4258751445905</v>
      </c>
      <c r="W41">
        <f t="shared" si="79"/>
        <v>2091.9019822006112</v>
      </c>
      <c r="X41">
        <f t="shared" si="80"/>
        <v>3342.9323316595828</v>
      </c>
      <c r="Z41">
        <f t="shared" si="25"/>
        <v>259.0093475370968</v>
      </c>
      <c r="AA41">
        <f t="shared" si="26"/>
        <v>235.81152130961027</v>
      </c>
      <c r="AB41">
        <f t="shared" si="27"/>
        <v>0.11017401816086128</v>
      </c>
      <c r="AC41">
        <f t="shared" si="28"/>
        <v>6.5892260244879902E-2</v>
      </c>
      <c r="AE41" s="1">
        <v>75141</v>
      </c>
      <c r="AF41" s="1">
        <v>4773</v>
      </c>
      <c r="AG41" s="1">
        <v>6510</v>
      </c>
      <c r="AH41" s="1">
        <v>3296</v>
      </c>
      <c r="AI41" s="1">
        <v>72045</v>
      </c>
      <c r="AJ41" s="1">
        <v>4930</v>
      </c>
      <c r="AK41" s="1">
        <v>6955</v>
      </c>
      <c r="AL41" s="1">
        <v>3138</v>
      </c>
      <c r="AM41" s="1">
        <v>68355</v>
      </c>
      <c r="AN41" s="1">
        <v>4549</v>
      </c>
      <c r="AO41" s="1">
        <v>6284</v>
      </c>
      <c r="AP41" s="1">
        <v>3045</v>
      </c>
      <c r="AR41" s="1">
        <v>14.785500000000001</v>
      </c>
      <c r="AS41" s="1">
        <v>14.532360000000001</v>
      </c>
      <c r="AT41" s="1">
        <v>15.565849999999999</v>
      </c>
      <c r="AU41" s="1">
        <v>15.924429999999999</v>
      </c>
      <c r="AW41">
        <f t="shared" si="57"/>
        <v>6786</v>
      </c>
      <c r="AX41">
        <f t="shared" si="29"/>
        <v>224</v>
      </c>
      <c r="AY41">
        <f t="shared" si="30"/>
        <v>226</v>
      </c>
      <c r="AZ41">
        <f t="shared" si="31"/>
        <v>251</v>
      </c>
      <c r="BB41">
        <f t="shared" si="58"/>
        <v>9.0310216792430231E-2</v>
      </c>
      <c r="BC41">
        <f t="shared" si="72"/>
        <v>4.6930651581814371E-2</v>
      </c>
      <c r="BD41">
        <f t="shared" si="73"/>
        <v>3.4715821812596005E-2</v>
      </c>
      <c r="BE41">
        <f t="shared" si="74"/>
        <v>7.6152912621359217E-2</v>
      </c>
      <c r="BF41">
        <f t="shared" si="32"/>
        <v>8.3448506464556399E-2</v>
      </c>
      <c r="BH41">
        <f t="shared" si="81"/>
        <v>3673.4338218213425</v>
      </c>
      <c r="BI41">
        <f t="shared" si="97"/>
        <v>247.06738923383824</v>
      </c>
      <c r="BJ41">
        <f t="shared" si="98"/>
        <v>373.33811843673288</v>
      </c>
      <c r="BK41">
        <f t="shared" si="99"/>
        <v>172.32535996646513</v>
      </c>
      <c r="BL41">
        <f t="shared" si="37"/>
        <v>4466.1646894583782</v>
      </c>
      <c r="BN41">
        <f t="shared" si="82"/>
        <v>323.24948170552221</v>
      </c>
      <c r="BO41">
        <f t="shared" si="83"/>
        <v>325.76092728000799</v>
      </c>
      <c r="BP41">
        <f t="shared" si="84"/>
        <v>2240.2755431143091</v>
      </c>
      <c r="BQ41">
        <f t="shared" si="85"/>
        <v>3514.1071747626911</v>
      </c>
      <c r="BR41">
        <f t="shared" si="39"/>
        <v>6403.3931268625302</v>
      </c>
      <c r="BT41" s="1">
        <v>57.420780000000001</v>
      </c>
      <c r="BU41" s="1">
        <v>49.873109999999997</v>
      </c>
      <c r="BV41" s="1">
        <v>15.726179999999999</v>
      </c>
      <c r="BW41" s="1">
        <v>14.331630000000001</v>
      </c>
      <c r="BY41">
        <f t="shared" si="40"/>
        <v>968.49885012854566</v>
      </c>
      <c r="BZ41">
        <f t="shared" si="41"/>
        <v>847.73014743104227</v>
      </c>
      <c r="CA41">
        <f t="shared" si="42"/>
        <v>1838.3020207048623</v>
      </c>
      <c r="CB41">
        <f t="shared" si="43"/>
        <v>2627.8633301790578</v>
      </c>
      <c r="CC41">
        <f t="shared" si="44"/>
        <v>6282.3943484435076</v>
      </c>
      <c r="CD41" s="4">
        <f t="shared" si="45"/>
        <v>6.6142554169346113E-4</v>
      </c>
      <c r="CF41">
        <f t="shared" si="86"/>
        <v>212.53519836983662</v>
      </c>
      <c r="CG41">
        <f t="shared" si="87"/>
        <v>176.34079408096298</v>
      </c>
      <c r="CI41">
        <v>1.6663979928731862</v>
      </c>
      <c r="CJ41">
        <v>3.8344999999999914</v>
      </c>
      <c r="CK41">
        <v>2</v>
      </c>
      <c r="CL41">
        <f t="shared" si="71"/>
        <v>21.250795345860816</v>
      </c>
      <c r="CM41">
        <f t="shared" si="69"/>
        <v>22.966587064281882</v>
      </c>
      <c r="CN41">
        <f t="shared" si="70"/>
        <v>5182771.2559681833</v>
      </c>
      <c r="CS41">
        <f t="shared" si="62"/>
        <v>20.581370856783252</v>
      </c>
      <c r="CT41">
        <f t="shared" si="47"/>
        <v>18.014939871573496</v>
      </c>
      <c r="CU41">
        <f t="shared" si="48"/>
        <v>39.065380025881424</v>
      </c>
      <c r="CV41">
        <f t="shared" si="49"/>
        <v>55.844185826527429</v>
      </c>
      <c r="CW41">
        <f t="shared" si="50"/>
        <v>133.5058765807656</v>
      </c>
      <c r="CX41">
        <f t="shared" si="63"/>
        <v>2.5759554104771237E-2</v>
      </c>
      <c r="CZ41" s="1">
        <v>0</v>
      </c>
      <c r="DA41" s="1">
        <v>0</v>
      </c>
      <c r="DB41" s="1">
        <v>10434</v>
      </c>
      <c r="DC41" s="1">
        <v>22124</v>
      </c>
      <c r="DE41" s="1">
        <v>7.7490519999999998</v>
      </c>
      <c r="DF41" s="1">
        <v>7.5711190000000004</v>
      </c>
      <c r="DH41">
        <f t="shared" si="88"/>
        <v>689.59008221537897</v>
      </c>
      <c r="DI41">
        <f t="shared" si="89"/>
        <v>1462.1900497348136</v>
      </c>
      <c r="DK41">
        <f t="shared" si="90"/>
        <v>278.82503577970681</v>
      </c>
      <c r="DL41">
        <f t="shared" si="91"/>
        <v>577.63843288993291</v>
      </c>
      <c r="DM41">
        <f t="shared" si="51"/>
        <v>0.13632755620981235</v>
      </c>
      <c r="DN41">
        <f t="shared" si="92"/>
        <v>5.9252537726568688</v>
      </c>
      <c r="DO41">
        <f t="shared" si="93"/>
        <v>33.140126253224558</v>
      </c>
      <c r="DP41">
        <f t="shared" si="94"/>
        <v>12.275276121247721</v>
      </c>
      <c r="DQ41">
        <f t="shared" si="95"/>
        <v>43.568909705279708</v>
      </c>
      <c r="DR41">
        <f t="shared" si="52"/>
        <v>18.200529893904591</v>
      </c>
      <c r="DS41">
        <f t="shared" si="96"/>
        <v>115.30534668686101</v>
      </c>
      <c r="DT41">
        <f t="shared" si="64"/>
        <v>0.13632755620981232</v>
      </c>
      <c r="DV41" s="1">
        <v>2739</v>
      </c>
      <c r="DW41" s="1">
        <v>684.60609999999997</v>
      </c>
      <c r="DX41" s="1">
        <v>6510</v>
      </c>
      <c r="DY41" s="1">
        <v>562.14909999999998</v>
      </c>
      <c r="EA41" s="1">
        <v>14946</v>
      </c>
      <c r="EB41" s="1">
        <v>15996</v>
      </c>
      <c r="ED41">
        <f t="shared" si="53"/>
        <v>1.4871480883401802</v>
      </c>
      <c r="EE41">
        <f t="shared" si="54"/>
        <v>2.9023777009796681</v>
      </c>
      <c r="EG41" s="1">
        <v>352183</v>
      </c>
      <c r="EH41" s="1">
        <v>283327</v>
      </c>
      <c r="EI41" s="1">
        <v>191238</v>
      </c>
      <c r="EJ41" s="1">
        <v>119011</v>
      </c>
      <c r="EL41">
        <f t="shared" si="65"/>
        <v>23.276011493660995</v>
      </c>
      <c r="EM41">
        <f t="shared" si="66"/>
        <v>18.725272112692803</v>
      </c>
      <c r="EN41">
        <f t="shared" si="67"/>
        <v>12.639048125618618</v>
      </c>
      <c r="EO41">
        <f t="shared" si="68"/>
        <v>7.8655170859243313</v>
      </c>
      <c r="EQ41" s="1">
        <v>35571</v>
      </c>
      <c r="ER41" s="1">
        <v>54149</v>
      </c>
      <c r="ES41" s="1">
        <v>224</v>
      </c>
      <c r="ET41" s="1">
        <v>579.904</v>
      </c>
      <c r="EU41" s="1">
        <v>114</v>
      </c>
      <c r="EV41" s="1">
        <v>659.06979999999999</v>
      </c>
      <c r="EX41" s="1">
        <v>0.2920973</v>
      </c>
      <c r="EY41" s="1">
        <v>0.2139404</v>
      </c>
      <c r="EZ41" s="1">
        <v>0.67622979999999999</v>
      </c>
      <c r="FA41" s="1">
        <v>0.53454500000000005</v>
      </c>
      <c r="FB41" s="1">
        <v>5.6143699999999998E-2</v>
      </c>
      <c r="FC41" s="1">
        <v>1.4789099999999999E-2</v>
      </c>
      <c r="FF41">
        <v>10430</v>
      </c>
      <c r="FG41">
        <v>22114</v>
      </c>
      <c r="FI41">
        <f t="shared" si="55"/>
        <v>2.1476510067114093E-2</v>
      </c>
      <c r="FJ41">
        <f t="shared" si="56"/>
        <v>5.1551053631183862E-3</v>
      </c>
    </row>
    <row r="42" spans="1:166" x14ac:dyDescent="0.25">
      <c r="A42">
        <v>2058</v>
      </c>
      <c r="B42" s="1">
        <v>14989</v>
      </c>
      <c r="C42" s="1">
        <v>16282</v>
      </c>
      <c r="D42" s="1">
        <v>35840</v>
      </c>
      <c r="E42" s="1">
        <v>54144</v>
      </c>
      <c r="F42" s="1">
        <v>4825</v>
      </c>
      <c r="G42" s="1">
        <v>5004</v>
      </c>
      <c r="H42" s="1">
        <v>34180</v>
      </c>
      <c r="I42" s="1">
        <v>53230</v>
      </c>
      <c r="J42" s="1">
        <v>31921</v>
      </c>
      <c r="K42" s="1">
        <v>50592</v>
      </c>
      <c r="L42" s="1">
        <v>1158932</v>
      </c>
      <c r="P42">
        <v>2058</v>
      </c>
      <c r="Q42">
        <f t="shared" si="75"/>
        <v>990.63309778860605</v>
      </c>
      <c r="R42">
        <f t="shared" si="76"/>
        <v>1076.0883379941347</v>
      </c>
      <c r="S42">
        <f t="shared" si="77"/>
        <v>2368.6897207781467</v>
      </c>
      <c r="T42">
        <f t="shared" si="78"/>
        <v>3578.4133996041292</v>
      </c>
      <c r="U42">
        <f t="shared" si="24"/>
        <v>8013.8245561650165</v>
      </c>
      <c r="W42">
        <f t="shared" si="79"/>
        <v>2109.6803732410499</v>
      </c>
      <c r="X42">
        <f t="shared" si="80"/>
        <v>3343.6593290627229</v>
      </c>
      <c r="Z42">
        <f t="shared" si="25"/>
        <v>259.0093475370968</v>
      </c>
      <c r="AA42">
        <f t="shared" si="26"/>
        <v>234.75407054140624</v>
      </c>
      <c r="AB42">
        <f t="shared" si="27"/>
        <v>0.10934709821428562</v>
      </c>
      <c r="AC42">
        <f t="shared" si="28"/>
        <v>6.5602836879432788E-2</v>
      </c>
      <c r="AE42" s="1">
        <v>75382</v>
      </c>
      <c r="AF42" s="1">
        <v>4768</v>
      </c>
      <c r="AG42" s="1">
        <v>6538</v>
      </c>
      <c r="AH42" s="1">
        <v>3296</v>
      </c>
      <c r="AI42" s="1">
        <v>72392</v>
      </c>
      <c r="AJ42" s="1">
        <v>4923</v>
      </c>
      <c r="AK42" s="1">
        <v>6948</v>
      </c>
      <c r="AL42" s="1">
        <v>3147</v>
      </c>
      <c r="AM42" s="1">
        <v>68608</v>
      </c>
      <c r="AN42" s="1">
        <v>4557</v>
      </c>
      <c r="AO42" s="1">
        <v>6295</v>
      </c>
      <c r="AP42" s="1">
        <v>3053</v>
      </c>
      <c r="AR42" s="1">
        <v>14.59886</v>
      </c>
      <c r="AS42" s="1">
        <v>14.455080000000001</v>
      </c>
      <c r="AT42" s="1">
        <v>15.635590000000001</v>
      </c>
      <c r="AU42" s="1">
        <v>16.489139999999999</v>
      </c>
      <c r="AW42">
        <f t="shared" si="57"/>
        <v>6774</v>
      </c>
      <c r="AX42">
        <f t="shared" si="29"/>
        <v>211</v>
      </c>
      <c r="AY42">
        <f t="shared" si="30"/>
        <v>243</v>
      </c>
      <c r="AZ42">
        <f t="shared" si="31"/>
        <v>243</v>
      </c>
      <c r="BB42">
        <f t="shared" si="58"/>
        <v>8.9862301345148707E-2</v>
      </c>
      <c r="BC42">
        <f t="shared" si="72"/>
        <v>4.4253355704697989E-2</v>
      </c>
      <c r="BD42">
        <f t="shared" si="73"/>
        <v>3.7167329458550016E-2</v>
      </c>
      <c r="BE42">
        <f t="shared" si="74"/>
        <v>7.3725728155339801E-2</v>
      </c>
      <c r="BF42">
        <f t="shared" si="32"/>
        <v>8.3025871266002846E-2</v>
      </c>
      <c r="BH42">
        <f t="shared" si="81"/>
        <v>3644.5329245670619</v>
      </c>
      <c r="BI42">
        <f t="shared" si="97"/>
        <v>245.40459728577017</v>
      </c>
      <c r="BJ42">
        <f t="shared" si="98"/>
        <v>374.6333557628538</v>
      </c>
      <c r="BK42">
        <f t="shared" si="99"/>
        <v>178.94810646183308</v>
      </c>
      <c r="BL42">
        <f t="shared" si="37"/>
        <v>4443.5189840775192</v>
      </c>
      <c r="BN42">
        <f t="shared" si="82"/>
        <v>318.88749728667852</v>
      </c>
      <c r="BO42">
        <f t="shared" si="83"/>
        <v>330.71772775596673</v>
      </c>
      <c r="BP42">
        <f t="shared" si="84"/>
        <v>2258.9792035769265</v>
      </c>
      <c r="BQ42">
        <f t="shared" si="85"/>
        <v>3518.0065244704451</v>
      </c>
      <c r="BR42">
        <f t="shared" si="39"/>
        <v>6426.5909530900171</v>
      </c>
      <c r="BT42" s="1">
        <v>57.345820000000003</v>
      </c>
      <c r="BU42" s="1">
        <v>48.270980000000002</v>
      </c>
      <c r="BV42" s="1">
        <v>15.36862</v>
      </c>
      <c r="BW42" s="1">
        <v>14.338369999999999</v>
      </c>
      <c r="BY42">
        <f t="shared" si="40"/>
        <v>954.18249263257462</v>
      </c>
      <c r="BZ42">
        <f t="shared" si="41"/>
        <v>832.98230532737784</v>
      </c>
      <c r="CA42">
        <f t="shared" si="42"/>
        <v>1811.5039687776878</v>
      </c>
      <c r="CB42">
        <f t="shared" si="43"/>
        <v>2632.0165045073704</v>
      </c>
      <c r="CC42">
        <f t="shared" si="44"/>
        <v>6230.6852712450109</v>
      </c>
      <c r="CD42" s="4">
        <f t="shared" si="45"/>
        <v>1.489207538725168E-3</v>
      </c>
      <c r="CF42">
        <f t="shared" si="86"/>
        <v>207.70286874311739</v>
      </c>
      <c r="CG42">
        <f t="shared" si="87"/>
        <v>175.632587338159</v>
      </c>
      <c r="CI42">
        <v>1.6565705974595772</v>
      </c>
      <c r="CJ42">
        <v>3.8344999999999914</v>
      </c>
      <c r="CK42">
        <v>2</v>
      </c>
      <c r="CL42">
        <f t="shared" si="71"/>
        <v>21.632997150390043</v>
      </c>
      <c r="CM42">
        <f t="shared" si="69"/>
        <v>23.379647887511535</v>
      </c>
      <c r="CN42">
        <f t="shared" si="70"/>
        <v>5269136.8521528449</v>
      </c>
      <c r="CS42">
        <f t="shared" si="62"/>
        <v>20.641827144072554</v>
      </c>
      <c r="CT42">
        <f t="shared" si="47"/>
        <v>18.019903837472494</v>
      </c>
      <c r="CU42">
        <f t="shared" si="48"/>
        <v>39.188260194487974</v>
      </c>
      <c r="CV42">
        <f t="shared" si="49"/>
        <v>56.938405541787503</v>
      </c>
      <c r="CW42">
        <f t="shared" si="50"/>
        <v>134.78839671782055</v>
      </c>
      <c r="CX42">
        <f t="shared" si="63"/>
        <v>2.5580735611896131E-2</v>
      </c>
      <c r="CZ42" s="1">
        <v>0</v>
      </c>
      <c r="DA42" s="1">
        <v>0</v>
      </c>
      <c r="DB42" s="1">
        <v>10412</v>
      </c>
      <c r="DC42" s="1">
        <v>22246</v>
      </c>
      <c r="DE42" s="1">
        <v>7.7165520000000001</v>
      </c>
      <c r="DF42" s="1">
        <v>7.562468</v>
      </c>
      <c r="DH42">
        <f t="shared" si="88"/>
        <v>688.13608740909785</v>
      </c>
      <c r="DI42">
        <f t="shared" si="89"/>
        <v>1470.2531118423731</v>
      </c>
      <c r="DK42">
        <f t="shared" si="90"/>
        <v>277.07019193543164</v>
      </c>
      <c r="DL42">
        <f t="shared" si="91"/>
        <v>580.16007939337226</v>
      </c>
      <c r="DM42">
        <f t="shared" si="51"/>
        <v>0.13758202091910715</v>
      </c>
      <c r="DN42">
        <f t="shared" si="92"/>
        <v>5.9938586725972156</v>
      </c>
      <c r="DO42">
        <f t="shared" si="93"/>
        <v>33.194401521890761</v>
      </c>
      <c r="DP42">
        <f t="shared" si="94"/>
        <v>12.550601344286882</v>
      </c>
      <c r="DQ42">
        <f t="shared" si="95"/>
        <v>44.387804197500621</v>
      </c>
      <c r="DR42">
        <f t="shared" si="52"/>
        <v>18.544460016884099</v>
      </c>
      <c r="DS42">
        <f t="shared" si="96"/>
        <v>116.24393670093644</v>
      </c>
      <c r="DT42">
        <f t="shared" si="64"/>
        <v>0.13758202091910715</v>
      </c>
      <c r="DV42" s="1">
        <v>2740</v>
      </c>
      <c r="DW42" s="1">
        <v>672.53369999999995</v>
      </c>
      <c r="DX42" s="1">
        <v>6568</v>
      </c>
      <c r="DY42" s="1">
        <v>572.25639999999999</v>
      </c>
      <c r="EA42" s="1">
        <v>14981</v>
      </c>
      <c r="EB42" s="1">
        <v>16282</v>
      </c>
      <c r="ED42">
        <f t="shared" si="53"/>
        <v>1.4614569756908333</v>
      </c>
      <c r="EE42">
        <f t="shared" si="54"/>
        <v>2.9808850091853367</v>
      </c>
      <c r="EG42" s="1">
        <v>351933</v>
      </c>
      <c r="EH42" s="1">
        <v>284016</v>
      </c>
      <c r="EI42" s="1">
        <v>193960</v>
      </c>
      <c r="EJ42" s="1">
        <v>119059</v>
      </c>
      <c r="EL42">
        <f t="shared" si="65"/>
        <v>23.2594888254078</v>
      </c>
      <c r="EM42">
        <f t="shared" si="66"/>
        <v>18.770808586398608</v>
      </c>
      <c r="EN42">
        <f t="shared" si="67"/>
        <v>12.818946937559414</v>
      </c>
      <c r="EO42">
        <f t="shared" si="68"/>
        <v>7.8686894382289445</v>
      </c>
      <c r="EQ42" s="1">
        <v>35840</v>
      </c>
      <c r="ER42" s="1">
        <v>54144</v>
      </c>
      <c r="ES42" s="1">
        <v>214</v>
      </c>
      <c r="ET42" s="1">
        <v>621.24800000000005</v>
      </c>
      <c r="EU42" s="1">
        <v>99</v>
      </c>
      <c r="EV42" s="1">
        <v>689.14290000000005</v>
      </c>
      <c r="EX42" s="1">
        <v>0.29285149999999999</v>
      </c>
      <c r="EY42" s="1">
        <v>0.21301780000000001</v>
      </c>
      <c r="EZ42" s="1">
        <v>0.67019810000000002</v>
      </c>
      <c r="FA42" s="1">
        <v>0.53415100000000004</v>
      </c>
      <c r="FB42" s="1">
        <v>5.53079E-2</v>
      </c>
      <c r="FC42" s="1">
        <v>1.53166E-2</v>
      </c>
      <c r="FF42">
        <v>10543</v>
      </c>
      <c r="FG42">
        <v>22253</v>
      </c>
      <c r="FI42">
        <f t="shared" si="55"/>
        <v>2.0297827942710803E-2</v>
      </c>
      <c r="FJ42">
        <f t="shared" si="56"/>
        <v>4.448838358872961E-3</v>
      </c>
    </row>
    <row r="43" spans="1:166" x14ac:dyDescent="0.25">
      <c r="A43">
        <v>2059</v>
      </c>
      <c r="B43" s="1">
        <v>14844</v>
      </c>
      <c r="C43" s="1">
        <v>16384</v>
      </c>
      <c r="D43" s="1">
        <v>36128</v>
      </c>
      <c r="E43" s="1">
        <v>53966</v>
      </c>
      <c r="F43" s="1">
        <v>4709</v>
      </c>
      <c r="G43" s="1">
        <v>5020</v>
      </c>
      <c r="H43" s="1">
        <v>34546</v>
      </c>
      <c r="I43" s="1">
        <v>53020</v>
      </c>
      <c r="J43" s="1">
        <v>32210</v>
      </c>
      <c r="K43" s="1">
        <v>50380</v>
      </c>
      <c r="L43" s="1">
        <v>1161156</v>
      </c>
      <c r="P43">
        <v>2059</v>
      </c>
      <c r="Q43">
        <f t="shared" si="75"/>
        <v>981.04995020175261</v>
      </c>
      <c r="R43">
        <f t="shared" si="76"/>
        <v>1082.8295866414385</v>
      </c>
      <c r="S43">
        <f t="shared" si="77"/>
        <v>2387.7238346058284</v>
      </c>
      <c r="T43">
        <f t="shared" si="78"/>
        <v>3566.6492598078535</v>
      </c>
      <c r="U43">
        <f t="shared" si="24"/>
        <v>8018.2526312568734</v>
      </c>
      <c r="W43">
        <f t="shared" si="79"/>
        <v>2128.7805777417439</v>
      </c>
      <c r="X43">
        <f t="shared" si="80"/>
        <v>3329.6481063840133</v>
      </c>
      <c r="Z43">
        <f t="shared" si="25"/>
        <v>258.94325686408456</v>
      </c>
      <c r="AA43">
        <f t="shared" si="26"/>
        <v>237.00115342384015</v>
      </c>
      <c r="AB43">
        <f t="shared" si="27"/>
        <v>0.1084477413640391</v>
      </c>
      <c r="AC43">
        <f t="shared" si="28"/>
        <v>6.6449245821443112E-2</v>
      </c>
      <c r="AE43" s="1">
        <v>75564</v>
      </c>
      <c r="AF43" s="1">
        <v>4689</v>
      </c>
      <c r="AG43" s="1">
        <v>6537</v>
      </c>
      <c r="AH43" s="1">
        <v>3304</v>
      </c>
      <c r="AI43" s="1">
        <v>72677</v>
      </c>
      <c r="AJ43" s="1">
        <v>4838</v>
      </c>
      <c r="AK43" s="1">
        <v>6919</v>
      </c>
      <c r="AL43" s="1">
        <v>3132</v>
      </c>
      <c r="AM43" s="1">
        <v>68815</v>
      </c>
      <c r="AN43" s="1">
        <v>4464</v>
      </c>
      <c r="AO43" s="1">
        <v>6279</v>
      </c>
      <c r="AP43" s="1">
        <v>3032</v>
      </c>
      <c r="AR43" s="1">
        <v>14.62804</v>
      </c>
      <c r="AS43" s="1">
        <v>14.627660000000001</v>
      </c>
      <c r="AT43" s="1">
        <v>15.984299999999999</v>
      </c>
      <c r="AU43" s="1">
        <v>16.318989999999999</v>
      </c>
      <c r="AW43">
        <f t="shared" si="57"/>
        <v>6749</v>
      </c>
      <c r="AX43">
        <f t="shared" si="29"/>
        <v>225</v>
      </c>
      <c r="AY43">
        <f t="shared" si="30"/>
        <v>258</v>
      </c>
      <c r="AZ43">
        <f t="shared" si="31"/>
        <v>272</v>
      </c>
      <c r="BB43">
        <f t="shared" si="58"/>
        <v>8.9315017733312158E-2</v>
      </c>
      <c r="BC43">
        <f t="shared" si="72"/>
        <v>4.7984644913627639E-2</v>
      </c>
      <c r="BD43">
        <f t="shared" si="73"/>
        <v>3.9467645709040843E-2</v>
      </c>
      <c r="BE43">
        <f t="shared" si="74"/>
        <v>8.2324455205811137E-2</v>
      </c>
      <c r="BF43">
        <f t="shared" si="32"/>
        <v>8.3290785179923194E-2</v>
      </c>
      <c r="BH43">
        <f t="shared" si="81"/>
        <v>3666.1944040156914</v>
      </c>
      <c r="BI43">
        <f t="shared" si="97"/>
        <v>244.04677906820032</v>
      </c>
      <c r="BJ43">
        <f t="shared" si="98"/>
        <v>381.39000865234061</v>
      </c>
      <c r="BK43">
        <f t="shared" si="99"/>
        <v>176.2574118390132</v>
      </c>
      <c r="BL43">
        <f t="shared" si="37"/>
        <v>4467.8886035752457</v>
      </c>
      <c r="BN43">
        <f t="shared" si="82"/>
        <v>311.22097921719569</v>
      </c>
      <c r="BO43">
        <f t="shared" si="83"/>
        <v>331.77517852417122</v>
      </c>
      <c r="BP43">
        <f t="shared" si="84"/>
        <v>2283.1683898996052</v>
      </c>
      <c r="BQ43">
        <f t="shared" si="85"/>
        <v>3504.1274831377609</v>
      </c>
      <c r="BR43">
        <f t="shared" si="39"/>
        <v>6430.2920307787335</v>
      </c>
      <c r="BT43" s="1">
        <v>56.771470000000001</v>
      </c>
      <c r="BU43" s="1">
        <v>50.935980000000001</v>
      </c>
      <c r="BV43" s="1">
        <v>15.636380000000001</v>
      </c>
      <c r="BW43" s="1">
        <v>14.24788</v>
      </c>
      <c r="BY43">
        <f t="shared" si="40"/>
        <v>921.91565359230322</v>
      </c>
      <c r="BZ43">
        <f t="shared" si="41"/>
        <v>881.78101165182431</v>
      </c>
      <c r="CA43">
        <f t="shared" si="42"/>
        <v>1862.8004917606324</v>
      </c>
      <c r="CB43">
        <f t="shared" si="43"/>
        <v>2605.0875963992771</v>
      </c>
      <c r="CC43">
        <f t="shared" si="44"/>
        <v>6271.5847534040367</v>
      </c>
      <c r="CD43" s="4">
        <f t="shared" si="45"/>
        <v>-5.1541533593990607E-4</v>
      </c>
      <c r="CF43">
        <f t="shared" si="86"/>
        <v>211.26765259995852</v>
      </c>
      <c r="CG43">
        <f t="shared" si="87"/>
        <v>176.19472125024149</v>
      </c>
      <c r="CI43">
        <v>1.6355235720945274</v>
      </c>
      <c r="CJ43">
        <v>3.8344999999999914</v>
      </c>
      <c r="CK43">
        <v>2</v>
      </c>
      <c r="CL43">
        <f t="shared" si="71"/>
        <v>22.022072966786027</v>
      </c>
      <c r="CM43">
        <f t="shared" si="69"/>
        <v>23.800137731135454</v>
      </c>
      <c r="CN43">
        <f t="shared" si="70"/>
        <v>5356423.8239855161</v>
      </c>
      <c r="CS43">
        <f t="shared" si="62"/>
        <v>20.302493792631932</v>
      </c>
      <c r="CT43">
        <f t="shared" si="47"/>
        <v>19.418645779322876</v>
      </c>
      <c r="CU43">
        <f t="shared" si="48"/>
        <v>41.022728352117539</v>
      </c>
      <c r="CV43">
        <f t="shared" si="49"/>
        <v>57.369429132774108</v>
      </c>
      <c r="CW43">
        <f t="shared" si="50"/>
        <v>138.11329705684645</v>
      </c>
      <c r="CX43">
        <f t="shared" si="63"/>
        <v>2.5784609581935857E-2</v>
      </c>
      <c r="CZ43" s="1">
        <v>0</v>
      </c>
      <c r="DA43" s="1">
        <v>0</v>
      </c>
      <c r="DB43" s="1">
        <v>10422</v>
      </c>
      <c r="DC43" s="1">
        <v>22213</v>
      </c>
      <c r="DE43" s="1">
        <v>7.7756090000000002</v>
      </c>
      <c r="DF43" s="1">
        <v>7.4812110000000001</v>
      </c>
      <c r="DH43">
        <f t="shared" si="88"/>
        <v>688.7969941392256</v>
      </c>
      <c r="DI43">
        <f t="shared" si="89"/>
        <v>1468.0721196329512</v>
      </c>
      <c r="DK43">
        <f t="shared" si="90"/>
        <v>279.45883328705679</v>
      </c>
      <c r="DL43">
        <f t="shared" si="91"/>
        <v>573.07502146319871</v>
      </c>
      <c r="DM43">
        <f t="shared" si="51"/>
        <v>0.13593595371369646</v>
      </c>
      <c r="DN43">
        <f t="shared" si="92"/>
        <v>6.1542628178604568</v>
      </c>
      <c r="DO43">
        <f t="shared" si="93"/>
        <v>34.868465534257084</v>
      </c>
      <c r="DP43">
        <f t="shared" si="94"/>
        <v>12.620299938105029</v>
      </c>
      <c r="DQ43">
        <f t="shared" si="95"/>
        <v>44.749129194669081</v>
      </c>
      <c r="DR43">
        <f t="shared" si="52"/>
        <v>18.774562755965487</v>
      </c>
      <c r="DS43">
        <f t="shared" si="96"/>
        <v>119.33873430088096</v>
      </c>
      <c r="DT43">
        <f t="shared" si="64"/>
        <v>0.13593595371369646</v>
      </c>
      <c r="DV43" s="1">
        <v>2638</v>
      </c>
      <c r="DW43" s="1">
        <v>719.96669999999995</v>
      </c>
      <c r="DX43" s="1">
        <v>6492</v>
      </c>
      <c r="DY43" s="1">
        <v>575.60739999999998</v>
      </c>
      <c r="EA43" s="1">
        <v>14833</v>
      </c>
      <c r="EB43" s="1">
        <v>16384</v>
      </c>
      <c r="ED43">
        <f t="shared" si="53"/>
        <v>1.5062900991834318</v>
      </c>
      <c r="EE43">
        <f t="shared" si="54"/>
        <v>2.9636458167328987</v>
      </c>
      <c r="EG43" s="1">
        <v>351549</v>
      </c>
      <c r="EH43" s="1">
        <v>284305</v>
      </c>
      <c r="EI43" s="1">
        <v>196185</v>
      </c>
      <c r="EJ43" s="1">
        <v>119704</v>
      </c>
      <c r="EL43">
        <f t="shared" si="65"/>
        <v>23.234110006970891</v>
      </c>
      <c r="EM43">
        <f t="shared" si="66"/>
        <v>18.789908790899304</v>
      </c>
      <c r="EN43">
        <f t="shared" si="67"/>
        <v>12.965998685012854</v>
      </c>
      <c r="EO43">
        <f t="shared" si="68"/>
        <v>7.9113179223221897</v>
      </c>
      <c r="EQ43" s="1">
        <v>36128</v>
      </c>
      <c r="ER43" s="1">
        <v>53966</v>
      </c>
      <c r="ES43" s="1">
        <v>204</v>
      </c>
      <c r="ET43" s="1">
        <v>563.72389999999996</v>
      </c>
      <c r="EU43" s="1">
        <v>98</v>
      </c>
      <c r="EV43" s="1">
        <v>641.62019999999995</v>
      </c>
      <c r="EX43" s="1">
        <v>0.29343089999999999</v>
      </c>
      <c r="EY43" s="1">
        <v>0.2146516</v>
      </c>
      <c r="EZ43" s="1">
        <v>0.67634190000000005</v>
      </c>
      <c r="FA43" s="1">
        <v>0.54615999999999998</v>
      </c>
      <c r="FB43" s="1">
        <v>5.41378E-2</v>
      </c>
      <c r="FC43" s="1">
        <v>1.39746E-2</v>
      </c>
      <c r="FF43">
        <v>10525</v>
      </c>
      <c r="FG43">
        <v>22297</v>
      </c>
      <c r="FI43">
        <f t="shared" si="55"/>
        <v>1.9382422802850355E-2</v>
      </c>
      <c r="FJ43">
        <f t="shared" si="56"/>
        <v>4.3952101179530875E-3</v>
      </c>
    </row>
    <row r="44" spans="1:166" x14ac:dyDescent="0.25">
      <c r="A44">
        <v>2060</v>
      </c>
      <c r="B44" s="1">
        <v>14765</v>
      </c>
      <c r="C44" s="1">
        <v>16429</v>
      </c>
      <c r="D44" s="1">
        <v>36285</v>
      </c>
      <c r="E44" s="1">
        <v>54050</v>
      </c>
      <c r="F44" s="1">
        <v>4702</v>
      </c>
      <c r="G44" s="1">
        <v>5012</v>
      </c>
      <c r="H44" s="1">
        <v>34726</v>
      </c>
      <c r="I44" s="1">
        <v>53153</v>
      </c>
      <c r="J44" s="1">
        <v>32347</v>
      </c>
      <c r="K44" s="1">
        <v>50483</v>
      </c>
      <c r="L44" s="1">
        <v>1164270</v>
      </c>
      <c r="P44">
        <v>2060</v>
      </c>
      <c r="Q44">
        <f t="shared" si="75"/>
        <v>975.82878703374263</v>
      </c>
      <c r="R44">
        <f t="shared" si="76"/>
        <v>1085.8036669270139</v>
      </c>
      <c r="S44">
        <f t="shared" si="77"/>
        <v>2398.1000702688352</v>
      </c>
      <c r="T44">
        <f t="shared" si="78"/>
        <v>3572.2008763409272</v>
      </c>
      <c r="U44">
        <f t="shared" si="24"/>
        <v>8031.9334005705186</v>
      </c>
      <c r="W44">
        <f t="shared" si="79"/>
        <v>2137.8349999444954</v>
      </c>
      <c r="X44">
        <f t="shared" si="80"/>
        <v>3336.4554457043296</v>
      </c>
      <c r="Z44">
        <f t="shared" si="25"/>
        <v>260.26507032433983</v>
      </c>
      <c r="AA44">
        <f t="shared" si="26"/>
        <v>235.74543063659758</v>
      </c>
      <c r="AB44">
        <f t="shared" si="27"/>
        <v>0.10852969546644617</v>
      </c>
      <c r="AC44">
        <f t="shared" si="28"/>
        <v>6.5994449583718834E-2</v>
      </c>
      <c r="AE44" s="1">
        <v>75910</v>
      </c>
      <c r="AF44" s="1">
        <v>4596</v>
      </c>
      <c r="AG44" s="1">
        <v>6541</v>
      </c>
      <c r="AH44" s="1">
        <v>3288</v>
      </c>
      <c r="AI44" s="1">
        <v>73001</v>
      </c>
      <c r="AJ44" s="1">
        <v>4787</v>
      </c>
      <c r="AK44" s="1">
        <v>6954</v>
      </c>
      <c r="AL44" s="1">
        <v>3137</v>
      </c>
      <c r="AM44" s="1">
        <v>69143</v>
      </c>
      <c r="AN44" s="1">
        <v>4385</v>
      </c>
      <c r="AO44" s="1">
        <v>6284</v>
      </c>
      <c r="AP44" s="1">
        <v>3018</v>
      </c>
      <c r="AR44" s="1">
        <v>14.704359999999999</v>
      </c>
      <c r="AS44" s="1">
        <v>14.6326</v>
      </c>
      <c r="AT44" s="1">
        <v>15.324149999999999</v>
      </c>
      <c r="AU44" s="1">
        <v>16.033300000000001</v>
      </c>
      <c r="AW44">
        <f t="shared" si="57"/>
        <v>6767</v>
      </c>
      <c r="AX44">
        <f t="shared" si="29"/>
        <v>211</v>
      </c>
      <c r="AY44">
        <f t="shared" si="30"/>
        <v>257</v>
      </c>
      <c r="AZ44">
        <f t="shared" si="31"/>
        <v>270</v>
      </c>
      <c r="BB44">
        <f t="shared" si="58"/>
        <v>8.9145040179159529E-2</v>
      </c>
      <c r="BC44">
        <f t="shared" si="72"/>
        <v>4.5909486510008701E-2</v>
      </c>
      <c r="BD44">
        <f t="shared" si="73"/>
        <v>3.9290628344289862E-2</v>
      </c>
      <c r="BE44">
        <f t="shared" si="74"/>
        <v>8.211678832116788E-2</v>
      </c>
      <c r="BF44">
        <f t="shared" si="32"/>
        <v>8.3079647976974591E-2</v>
      </c>
      <c r="BH44">
        <f t="shared" si="81"/>
        <v>3701.7517903307353</v>
      </c>
      <c r="BI44">
        <f t="shared" si="97"/>
        <v>241.55569846673848</v>
      </c>
      <c r="BJ44">
        <f t="shared" si="98"/>
        <v>367.48823489309018</v>
      </c>
      <c r="BK44">
        <f t="shared" si="99"/>
        <v>173.44819969081152</v>
      </c>
      <c r="BL44">
        <f t="shared" si="37"/>
        <v>4484.2439233813757</v>
      </c>
      <c r="BN44">
        <f t="shared" si="82"/>
        <v>310.7583445061062</v>
      </c>
      <c r="BO44">
        <f t="shared" si="83"/>
        <v>331.24645314006898</v>
      </c>
      <c r="BP44">
        <f t="shared" si="84"/>
        <v>2295.0647110419063</v>
      </c>
      <c r="BQ44">
        <f t="shared" si="85"/>
        <v>3512.9175426484608</v>
      </c>
      <c r="BR44">
        <f t="shared" si="39"/>
        <v>6449.9870513365422</v>
      </c>
      <c r="BT44" s="1">
        <v>58.54692</v>
      </c>
      <c r="BU44" s="1">
        <v>49.078119999999998</v>
      </c>
      <c r="BV44" s="1">
        <v>15.5479</v>
      </c>
      <c r="BW44" s="1">
        <v>14.30631</v>
      </c>
      <c r="BY44">
        <f t="shared" si="40"/>
        <v>949.33400318667964</v>
      </c>
      <c r="BZ44">
        <f t="shared" si="41"/>
        <v>848.26459254569625</v>
      </c>
      <c r="CA44">
        <f t="shared" si="42"/>
        <v>1861.9107465357554</v>
      </c>
      <c r="CB44">
        <f t="shared" si="43"/>
        <v>2622.3325873906265</v>
      </c>
      <c r="CC44">
        <f t="shared" si="44"/>
        <v>6281.8419296587581</v>
      </c>
      <c r="CD44" s="4">
        <f t="shared" si="45"/>
        <v>-5.8945499404217117E-4</v>
      </c>
      <c r="CF44">
        <f t="shared" si="86"/>
        <v>211.14451764838461</v>
      </c>
      <c r="CG44">
        <f t="shared" si="87"/>
        <v>175.97991344274774</v>
      </c>
      <c r="CI44">
        <v>1.6473427983652726</v>
      </c>
      <c r="CJ44">
        <v>3.8344999999999914</v>
      </c>
      <c r="CK44">
        <v>2</v>
      </c>
      <c r="CL44">
        <f t="shared" si="71"/>
        <v>22.418146426173955</v>
      </c>
      <c r="CM44">
        <f t="shared" si="69"/>
        <v>24.22819020827043</v>
      </c>
      <c r="CN44">
        <f t="shared" si="70"/>
        <v>5444029.3982480867</v>
      </c>
      <c r="CS44">
        <f t="shared" si="62"/>
        <v>21.282308690784877</v>
      </c>
      <c r="CT44">
        <f t="shared" si="47"/>
        <v>19.016519843828206</v>
      </c>
      <c r="CU44">
        <f t="shared" si="48"/>
        <v>41.74058774830543</v>
      </c>
      <c r="CV44">
        <f t="shared" si="49"/>
        <v>58.787835922250679</v>
      </c>
      <c r="CW44">
        <f t="shared" si="50"/>
        <v>140.8272522051692</v>
      </c>
      <c r="CX44">
        <f t="shared" si="63"/>
        <v>2.5868202006860592E-2</v>
      </c>
      <c r="CZ44" s="1">
        <v>0</v>
      </c>
      <c r="DA44" s="1">
        <v>0</v>
      </c>
      <c r="DB44" s="1">
        <v>10582</v>
      </c>
      <c r="DC44" s="1">
        <v>22412</v>
      </c>
      <c r="DE44" s="1">
        <v>7.7605649999999997</v>
      </c>
      <c r="DF44" s="1">
        <v>7.4964979999999999</v>
      </c>
      <c r="DH44">
        <f t="shared" si="88"/>
        <v>699.37150182127095</v>
      </c>
      <c r="DI44">
        <f t="shared" si="89"/>
        <v>1481.2241635624953</v>
      </c>
      <c r="DK44">
        <f t="shared" si="90"/>
        <v>283.20013559232694</v>
      </c>
      <c r="DL44">
        <f t="shared" si="91"/>
        <v>579.39054301209489</v>
      </c>
      <c r="DM44">
        <f t="shared" si="51"/>
        <v>0.13731492900702125</v>
      </c>
      <c r="DN44">
        <f t="shared" si="92"/>
        <v>6.3488221076211042</v>
      </c>
      <c r="DO44">
        <f t="shared" si="93"/>
        <v>35.391765640684326</v>
      </c>
      <c r="DP44">
        <f t="shared" si="94"/>
        <v>12.988862031185583</v>
      </c>
      <c r="DQ44">
        <f t="shared" si="95"/>
        <v>45.798973891065096</v>
      </c>
      <c r="DR44">
        <f t="shared" si="52"/>
        <v>19.337684138806686</v>
      </c>
      <c r="DS44">
        <f t="shared" si="96"/>
        <v>121.48956806636252</v>
      </c>
      <c r="DT44">
        <f t="shared" si="64"/>
        <v>0.13731492900702125</v>
      </c>
      <c r="DV44" s="1">
        <v>2716</v>
      </c>
      <c r="DW44" s="1">
        <v>715.34040000000005</v>
      </c>
      <c r="DX44" s="1">
        <v>6583</v>
      </c>
      <c r="DY44" s="1">
        <v>583.71389999999997</v>
      </c>
      <c r="EA44" s="1">
        <v>14747</v>
      </c>
      <c r="EB44" s="1">
        <v>16429</v>
      </c>
      <c r="ED44">
        <f t="shared" si="53"/>
        <v>1.5408626894692576</v>
      </c>
      <c r="EE44">
        <f t="shared" si="54"/>
        <v>3.0475112031574021</v>
      </c>
      <c r="EG44" s="1">
        <v>351687</v>
      </c>
      <c r="EH44" s="1">
        <v>284780</v>
      </c>
      <c r="EI44" s="1">
        <v>197720</v>
      </c>
      <c r="EJ44" s="1">
        <v>120893</v>
      </c>
      <c r="EL44">
        <f t="shared" si="65"/>
        <v>23.243230519846655</v>
      </c>
      <c r="EM44">
        <f t="shared" si="66"/>
        <v>18.821301860580373</v>
      </c>
      <c r="EN44">
        <f t="shared" si="67"/>
        <v>13.067447868087479</v>
      </c>
      <c r="EO44">
        <f t="shared" si="68"/>
        <v>7.989899732534389</v>
      </c>
      <c r="EQ44" s="1">
        <v>36285</v>
      </c>
      <c r="ER44" s="1">
        <v>54050</v>
      </c>
      <c r="ES44" s="1">
        <v>183</v>
      </c>
      <c r="ET44" s="1">
        <v>564.92520000000002</v>
      </c>
      <c r="EU44" s="1">
        <v>90</v>
      </c>
      <c r="EV44" s="1">
        <v>713.87829999999997</v>
      </c>
      <c r="EX44" s="1">
        <v>0.29436469999999998</v>
      </c>
      <c r="EY44" s="1">
        <v>0.2197942</v>
      </c>
      <c r="EZ44" s="1">
        <v>0.69394670000000003</v>
      </c>
      <c r="FA44" s="1">
        <v>0.55769000000000002</v>
      </c>
      <c r="FB44" s="1">
        <v>5.4097899999999997E-2</v>
      </c>
      <c r="FC44" s="1">
        <v>1.5090299999999999E-2</v>
      </c>
      <c r="FF44">
        <v>10636</v>
      </c>
      <c r="FG44">
        <v>22483</v>
      </c>
      <c r="FI44">
        <f t="shared" si="55"/>
        <v>1.7205716434749906E-2</v>
      </c>
      <c r="FJ44">
        <f t="shared" si="56"/>
        <v>4.003024507405595E-3</v>
      </c>
    </row>
    <row r="45" spans="1:166" x14ac:dyDescent="0.25">
      <c r="A45">
        <v>2061</v>
      </c>
      <c r="B45" s="1">
        <v>14690</v>
      </c>
      <c r="C45" s="1">
        <v>16711</v>
      </c>
      <c r="D45" s="1">
        <v>36672</v>
      </c>
      <c r="E45" s="1">
        <v>53990</v>
      </c>
      <c r="F45" s="1">
        <v>4761</v>
      </c>
      <c r="G45" s="1">
        <v>4982</v>
      </c>
      <c r="H45" s="1">
        <v>35177</v>
      </c>
      <c r="I45" s="1">
        <v>53146</v>
      </c>
      <c r="J45" s="1">
        <v>32666</v>
      </c>
      <c r="K45" s="1">
        <v>50431</v>
      </c>
      <c r="L45" s="1">
        <v>1166550</v>
      </c>
      <c r="P45">
        <v>2061</v>
      </c>
      <c r="Q45">
        <f t="shared" si="75"/>
        <v>970.87198655778388</v>
      </c>
      <c r="R45">
        <f t="shared" si="76"/>
        <v>1104.4412367166185</v>
      </c>
      <c r="S45">
        <f t="shared" si="77"/>
        <v>2423.6771607247824</v>
      </c>
      <c r="T45">
        <f t="shared" si="78"/>
        <v>3568.23543596016</v>
      </c>
      <c r="U45">
        <f t="shared" si="24"/>
        <v>8067.2258199593452</v>
      </c>
      <c r="W45">
        <f t="shared" si="79"/>
        <v>2158.9179246355734</v>
      </c>
      <c r="X45">
        <f t="shared" si="80"/>
        <v>3333.0187307076653</v>
      </c>
      <c r="Z45">
        <f t="shared" si="25"/>
        <v>264.75923608920903</v>
      </c>
      <c r="AA45">
        <f t="shared" si="26"/>
        <v>235.21670525249465</v>
      </c>
      <c r="AB45">
        <f t="shared" si="27"/>
        <v>0.10923865619546243</v>
      </c>
      <c r="AC45">
        <f t="shared" si="28"/>
        <v>6.5919614743470897E-2</v>
      </c>
      <c r="AE45" s="1">
        <v>76185</v>
      </c>
      <c r="AF45" s="1">
        <v>4542</v>
      </c>
      <c r="AG45" s="1">
        <v>6594</v>
      </c>
      <c r="AH45" s="1">
        <v>3341</v>
      </c>
      <c r="AI45" s="1">
        <v>73362</v>
      </c>
      <c r="AJ45" s="1">
        <v>4765</v>
      </c>
      <c r="AK45" s="1">
        <v>6994</v>
      </c>
      <c r="AL45" s="1">
        <v>3202</v>
      </c>
      <c r="AM45" s="1">
        <v>69365</v>
      </c>
      <c r="AN45" s="1">
        <v>4343</v>
      </c>
      <c r="AO45" s="1">
        <v>6321</v>
      </c>
      <c r="AP45" s="1">
        <v>3068</v>
      </c>
      <c r="AR45" s="1">
        <v>14.634180000000001</v>
      </c>
      <c r="AS45" s="1">
        <v>14.523759999999999</v>
      </c>
      <c r="AT45" s="1">
        <v>15.298909999999999</v>
      </c>
      <c r="AU45" s="1">
        <v>16.704329999999999</v>
      </c>
      <c r="AW45">
        <f t="shared" si="57"/>
        <v>6820</v>
      </c>
      <c r="AX45">
        <f t="shared" si="29"/>
        <v>199</v>
      </c>
      <c r="AY45">
        <f t="shared" si="30"/>
        <v>273</v>
      </c>
      <c r="AZ45">
        <f t="shared" si="31"/>
        <v>273</v>
      </c>
      <c r="BB45">
        <f t="shared" si="58"/>
        <v>8.9518934173393711E-2</v>
      </c>
      <c r="BC45">
        <f t="shared" si="72"/>
        <v>4.381329810656099E-2</v>
      </c>
      <c r="BD45">
        <f t="shared" si="73"/>
        <v>4.1401273885350316E-2</v>
      </c>
      <c r="BE45">
        <f t="shared" si="74"/>
        <v>8.171206225680934E-2</v>
      </c>
      <c r="BF45">
        <f t="shared" si="32"/>
        <v>8.3441794798261679E-2</v>
      </c>
      <c r="BH45">
        <f t="shared" si="81"/>
        <v>3702.3026177973611</v>
      </c>
      <c r="BI45">
        <f t="shared" si="97"/>
        <v>238.65708275916421</v>
      </c>
      <c r="BJ45">
        <f t="shared" si="98"/>
        <v>368.99329678184023</v>
      </c>
      <c r="BK45">
        <f t="shared" si="99"/>
        <v>184.45173625170273</v>
      </c>
      <c r="BL45">
        <f t="shared" si="37"/>
        <v>4494.4047335900677</v>
      </c>
      <c r="BN45">
        <f t="shared" si="82"/>
        <v>314.6576942138604</v>
      </c>
      <c r="BO45">
        <f t="shared" si="83"/>
        <v>329.2637329496855</v>
      </c>
      <c r="BP45">
        <f t="shared" si="84"/>
        <v>2324.8716045706715</v>
      </c>
      <c r="BQ45">
        <f t="shared" si="85"/>
        <v>3512.454907937371</v>
      </c>
      <c r="BR45">
        <f t="shared" si="39"/>
        <v>6481.247939671588</v>
      </c>
      <c r="BT45" s="1">
        <v>59.006100000000004</v>
      </c>
      <c r="BU45" s="1">
        <v>49.322049999999997</v>
      </c>
      <c r="BV45" s="1">
        <v>15.43427</v>
      </c>
      <c r="BW45" s="1">
        <v>14.30691</v>
      </c>
      <c r="BY45">
        <f t="shared" si="40"/>
        <v>968.78510158489848</v>
      </c>
      <c r="BZ45">
        <f t="shared" si="41"/>
        <v>847.3780328538229</v>
      </c>
      <c r="CA45">
        <f t="shared" si="42"/>
        <v>1872.3078194308807</v>
      </c>
      <c r="CB45">
        <f t="shared" si="43"/>
        <v>2622.0972034552701</v>
      </c>
      <c r="CC45">
        <f t="shared" si="44"/>
        <v>6310.568157324873</v>
      </c>
      <c r="CD45" s="4">
        <f t="shared" si="45"/>
        <v>2.8929608288308373E-4</v>
      </c>
      <c r="CF45">
        <f t="shared" si="86"/>
        <v>213.2207159405323</v>
      </c>
      <c r="CG45">
        <f t="shared" si="87"/>
        <v>175.5925929909549</v>
      </c>
      <c r="CI45">
        <v>1.6296370842923835</v>
      </c>
      <c r="CJ45">
        <v>3.8344999999999914</v>
      </c>
      <c r="CK45">
        <v>2</v>
      </c>
      <c r="CL45">
        <f t="shared" si="71"/>
        <v>22.821343383221169</v>
      </c>
      <c r="CM45">
        <f t="shared" si="69"/>
        <v>24.663941335104468</v>
      </c>
      <c r="CN45">
        <f t="shared" si="70"/>
        <v>5533711.2244810145</v>
      </c>
      <c r="CS45">
        <f t="shared" si="62"/>
        <v>22.10897746781777</v>
      </c>
      <c r="CT45">
        <f t="shared" si="47"/>
        <v>19.338305063155563</v>
      </c>
      <c r="CU45">
        <f t="shared" si="48"/>
        <v>42.728579666322183</v>
      </c>
      <c r="CV45">
        <f t="shared" si="49"/>
        <v>59.839780664236663</v>
      </c>
      <c r="CW45">
        <f t="shared" si="50"/>
        <v>144.01564286153217</v>
      </c>
      <c r="CX45">
        <f t="shared" si="63"/>
        <v>2.6025146058292703E-2</v>
      </c>
      <c r="CZ45" s="1">
        <v>0</v>
      </c>
      <c r="DA45" s="1">
        <v>0</v>
      </c>
      <c r="DB45" s="1">
        <v>10745</v>
      </c>
      <c r="DC45" s="1">
        <v>22477</v>
      </c>
      <c r="DE45" s="1">
        <v>7.624803</v>
      </c>
      <c r="DF45" s="1">
        <v>7.4723699999999997</v>
      </c>
      <c r="DH45">
        <f t="shared" si="88"/>
        <v>710.14428152235462</v>
      </c>
      <c r="DI45">
        <f t="shared" si="89"/>
        <v>1485.5200573083259</v>
      </c>
      <c r="DK45">
        <f t="shared" si="90"/>
        <v>282.53184544991228</v>
      </c>
      <c r="DL45">
        <f t="shared" si="91"/>
        <v>579.20069289389255</v>
      </c>
      <c r="DM45">
        <f t="shared" si="51"/>
        <v>0.13655387547689588</v>
      </c>
      <c r="DN45">
        <f t="shared" si="92"/>
        <v>6.4477562617076218</v>
      </c>
      <c r="DO45">
        <f t="shared" si="93"/>
        <v>36.280823404614559</v>
      </c>
      <c r="DP45">
        <f t="shared" si="94"/>
        <v>13.218137900331152</v>
      </c>
      <c r="DQ45">
        <f t="shared" si="95"/>
        <v>46.621642763905513</v>
      </c>
      <c r="DR45">
        <f t="shared" si="52"/>
        <v>19.665894162038775</v>
      </c>
      <c r="DS45">
        <f t="shared" si="96"/>
        <v>124.3497486994934</v>
      </c>
      <c r="DT45">
        <f t="shared" si="64"/>
        <v>0.1365538754768959</v>
      </c>
      <c r="DV45" s="1">
        <v>2664</v>
      </c>
      <c r="DW45" s="1">
        <v>697.02030000000002</v>
      </c>
      <c r="DX45" s="1">
        <v>6690</v>
      </c>
      <c r="DY45" s="1">
        <v>580.3854</v>
      </c>
      <c r="EA45" s="1">
        <v>14677</v>
      </c>
      <c r="EB45" s="1">
        <v>16711</v>
      </c>
      <c r="ED45">
        <f t="shared" si="53"/>
        <v>1.4726551740749254</v>
      </c>
      <c r="EE45">
        <f t="shared" si="54"/>
        <v>3.0793851926974489</v>
      </c>
      <c r="EG45" s="1">
        <v>351431</v>
      </c>
      <c r="EH45" s="1">
        <v>285513</v>
      </c>
      <c r="EI45" s="1">
        <v>199119</v>
      </c>
      <c r="EJ45" s="1">
        <v>121838</v>
      </c>
      <c r="EL45">
        <f t="shared" si="65"/>
        <v>23.226311307555381</v>
      </c>
      <c r="EM45">
        <f t="shared" si="66"/>
        <v>18.869746323898745</v>
      </c>
      <c r="EN45">
        <f t="shared" si="67"/>
        <v>13.159908719632361</v>
      </c>
      <c r="EO45">
        <f t="shared" si="68"/>
        <v>8.0523554185314694</v>
      </c>
      <c r="EQ45" s="1">
        <v>36672</v>
      </c>
      <c r="ER45" s="1">
        <v>53990</v>
      </c>
      <c r="ES45" s="1">
        <v>188</v>
      </c>
      <c r="ET45" s="1">
        <v>603.27200000000005</v>
      </c>
      <c r="EU45" s="1">
        <v>106</v>
      </c>
      <c r="EV45" s="1">
        <v>647.80309999999997</v>
      </c>
      <c r="EX45" s="1">
        <v>0.29559299999999999</v>
      </c>
      <c r="EY45" s="1">
        <v>0.22015199999999999</v>
      </c>
      <c r="EZ45" s="1">
        <v>0.68248350000000002</v>
      </c>
      <c r="FA45" s="1">
        <v>0.56441850000000005</v>
      </c>
      <c r="FB45" s="1">
        <v>5.40063E-2</v>
      </c>
      <c r="FC45" s="1">
        <v>1.63581E-2</v>
      </c>
      <c r="FF45">
        <v>10688</v>
      </c>
      <c r="FG45">
        <v>22474</v>
      </c>
      <c r="FI45">
        <f t="shared" si="55"/>
        <v>1.7589820359281437E-2</v>
      </c>
      <c r="FJ45">
        <f t="shared" si="56"/>
        <v>4.7165613597935389E-3</v>
      </c>
    </row>
    <row r="46" spans="1:166" x14ac:dyDescent="0.25">
      <c r="A46">
        <v>2062</v>
      </c>
      <c r="B46" s="1">
        <v>14817</v>
      </c>
      <c r="C46" s="1">
        <v>17169</v>
      </c>
      <c r="D46" s="1">
        <v>37116</v>
      </c>
      <c r="E46" s="1">
        <v>54110</v>
      </c>
      <c r="F46" s="1">
        <v>4783</v>
      </c>
      <c r="G46" s="1">
        <v>5092</v>
      </c>
      <c r="H46" s="1">
        <v>35541</v>
      </c>
      <c r="I46" s="1">
        <v>53454</v>
      </c>
      <c r="J46" s="1">
        <v>33038</v>
      </c>
      <c r="K46" s="1">
        <v>50623</v>
      </c>
      <c r="L46" s="1">
        <v>1170149</v>
      </c>
      <c r="P46">
        <v>2062</v>
      </c>
      <c r="Q46">
        <f t="shared" si="75"/>
        <v>979.26550203040745</v>
      </c>
      <c r="R46">
        <f t="shared" si="76"/>
        <v>1134.7107649564734</v>
      </c>
      <c r="S46">
        <f t="shared" si="77"/>
        <v>2453.0214195424578</v>
      </c>
      <c r="T46">
        <f t="shared" si="78"/>
        <v>3576.1663167216939</v>
      </c>
      <c r="U46">
        <f t="shared" si="24"/>
        <v>8143.1640032510331</v>
      </c>
      <c r="W46">
        <f t="shared" si="79"/>
        <v>2183.5036549963284</v>
      </c>
      <c r="X46">
        <f t="shared" si="80"/>
        <v>3345.7081399261197</v>
      </c>
      <c r="Z46">
        <f t="shared" si="25"/>
        <v>269.51776454612946</v>
      </c>
      <c r="AA46">
        <f t="shared" si="26"/>
        <v>230.45817679557422</v>
      </c>
      <c r="AB46">
        <f t="shared" si="27"/>
        <v>0.1098717534217049</v>
      </c>
      <c r="AC46">
        <f t="shared" si="28"/>
        <v>6.4442801700240124E-2</v>
      </c>
      <c r="AE46" s="1">
        <v>76740</v>
      </c>
      <c r="AF46" s="1">
        <v>4619</v>
      </c>
      <c r="AG46" s="1">
        <v>6517</v>
      </c>
      <c r="AH46" s="1">
        <v>3350</v>
      </c>
      <c r="AI46" s="1">
        <v>74007</v>
      </c>
      <c r="AJ46" s="1">
        <v>4811</v>
      </c>
      <c r="AK46" s="1">
        <v>6958</v>
      </c>
      <c r="AL46" s="1">
        <v>3219</v>
      </c>
      <c r="AM46" s="1">
        <v>69914</v>
      </c>
      <c r="AN46" s="1">
        <v>4412</v>
      </c>
      <c r="AO46" s="1">
        <v>6250</v>
      </c>
      <c r="AP46" s="1">
        <v>3085</v>
      </c>
      <c r="AR46" s="1">
        <v>14.658709999999999</v>
      </c>
      <c r="AS46" s="1">
        <v>14.62346</v>
      </c>
      <c r="AT46" s="1">
        <v>15.2913</v>
      </c>
      <c r="AU46" s="1">
        <v>16.536200000000001</v>
      </c>
      <c r="AW46">
        <f t="shared" si="57"/>
        <v>6826</v>
      </c>
      <c r="AX46">
        <f t="shared" si="29"/>
        <v>207</v>
      </c>
      <c r="AY46">
        <f t="shared" si="30"/>
        <v>267</v>
      </c>
      <c r="AZ46">
        <f t="shared" si="31"/>
        <v>265</v>
      </c>
      <c r="BB46">
        <f t="shared" si="58"/>
        <v>8.8949700286682309E-2</v>
      </c>
      <c r="BC46">
        <f t="shared" si="72"/>
        <v>4.4814894998917512E-2</v>
      </c>
      <c r="BD46">
        <f t="shared" si="73"/>
        <v>4.0969771367193493E-2</v>
      </c>
      <c r="BE46">
        <f t="shared" si="74"/>
        <v>7.9104477611940296E-2</v>
      </c>
      <c r="BF46">
        <f t="shared" si="32"/>
        <v>8.2925920242036266E-2</v>
      </c>
      <c r="BH46">
        <f t="shared" si="81"/>
        <v>3741.1137368139548</v>
      </c>
      <c r="BI46">
        <f t="shared" si="97"/>
        <v>242.61511686158153</v>
      </c>
      <c r="BJ46">
        <f t="shared" si="98"/>
        <v>366.91138871128658</v>
      </c>
      <c r="BK46">
        <f t="shared" si="99"/>
        <v>183.56465059203134</v>
      </c>
      <c r="BL46">
        <f t="shared" si="37"/>
        <v>4534.2048929788543</v>
      </c>
      <c r="BN46">
        <f t="shared" si="82"/>
        <v>316.11168902014163</v>
      </c>
      <c r="BO46">
        <f t="shared" si="83"/>
        <v>336.53370698109165</v>
      </c>
      <c r="BP46">
        <f t="shared" si="84"/>
        <v>2348.9286095473244</v>
      </c>
      <c r="BQ46">
        <f t="shared" si="85"/>
        <v>3532.8108352253089</v>
      </c>
      <c r="BR46">
        <f t="shared" si="39"/>
        <v>6534.384840773866</v>
      </c>
      <c r="BT46" s="1">
        <v>56.123600000000003</v>
      </c>
      <c r="BU46" s="1">
        <v>44.608400000000003</v>
      </c>
      <c r="BV46" s="1">
        <v>15.753729999999999</v>
      </c>
      <c r="BW46" s="1">
        <v>14.12288</v>
      </c>
      <c r="BY46">
        <f t="shared" si="40"/>
        <v>925.71704540108885</v>
      </c>
      <c r="BZ46">
        <f t="shared" si="41"/>
        <v>783.31672654920271</v>
      </c>
      <c r="CA46">
        <f t="shared" si="42"/>
        <v>1930.8360556809528</v>
      </c>
      <c r="CB46">
        <f t="shared" si="43"/>
        <v>2603.3696484580478</v>
      </c>
      <c r="CC46">
        <f t="shared" si="44"/>
        <v>6243.2394760892921</v>
      </c>
      <c r="CD46" s="4">
        <f t="shared" si="45"/>
        <v>8.1116014644067036E-4</v>
      </c>
      <c r="CF46">
        <f t="shared" si="86"/>
        <v>221.54552305975983</v>
      </c>
      <c r="CG46">
        <f t="shared" si="87"/>
        <v>169.82732749977907</v>
      </c>
      <c r="CI46">
        <v>1.6083939001508867</v>
      </c>
      <c r="CJ46">
        <v>3.8344999999999914</v>
      </c>
      <c r="CK46">
        <v>2</v>
      </c>
      <c r="CL46">
        <f t="shared" si="71"/>
        <v>23.231791956128216</v>
      </c>
      <c r="CM46">
        <f t="shared" si="69"/>
        <v>25.107529574116711</v>
      </c>
      <c r="CN46">
        <f t="shared" si="70"/>
        <v>5623890.6347328071</v>
      </c>
      <c r="CS46">
        <f t="shared" si="62"/>
        <v>21.506065808999796</v>
      </c>
      <c r="CT46">
        <f t="shared" si="47"/>
        <v>18.197851226946451</v>
      </c>
      <c r="CU46">
        <f t="shared" si="48"/>
        <v>44.856781546971092</v>
      </c>
      <c r="CV46">
        <f t="shared" si="49"/>
        <v>60.480942057876021</v>
      </c>
      <c r="CW46">
        <f t="shared" si="50"/>
        <v>145.04164064079336</v>
      </c>
      <c r="CX46">
        <f t="shared" si="63"/>
        <v>2.5790266927494108E-2</v>
      </c>
      <c r="CZ46" s="1">
        <v>0</v>
      </c>
      <c r="DA46" s="1">
        <v>0</v>
      </c>
      <c r="DB46" s="1">
        <v>10794</v>
      </c>
      <c r="DC46" s="1">
        <v>22566</v>
      </c>
      <c r="DE46" s="1">
        <v>7.8474219999999999</v>
      </c>
      <c r="DF46" s="1">
        <v>7.5369380000000001</v>
      </c>
      <c r="DH46">
        <f t="shared" si="88"/>
        <v>713.3827244999809</v>
      </c>
      <c r="DI46">
        <f t="shared" si="89"/>
        <v>1491.4021272064638</v>
      </c>
      <c r="DK46">
        <f t="shared" si="90"/>
        <v>292.10687620756613</v>
      </c>
      <c r="DL46">
        <f t="shared" si="91"/>
        <v>586.51872998099077</v>
      </c>
      <c r="DM46">
        <f t="shared" si="51"/>
        <v>0.14073232486973572</v>
      </c>
      <c r="DN46">
        <f t="shared" si="92"/>
        <v>6.786166177008675</v>
      </c>
      <c r="DO46">
        <f t="shared" si="93"/>
        <v>38.070615369962418</v>
      </c>
      <c r="DP46">
        <f t="shared" si="94"/>
        <v>13.625881113290918</v>
      </c>
      <c r="DQ46">
        <f t="shared" si="95"/>
        <v>46.855060944585105</v>
      </c>
      <c r="DR46">
        <f t="shared" si="52"/>
        <v>20.412047290299594</v>
      </c>
      <c r="DS46">
        <f t="shared" si="96"/>
        <v>124.62959335049376</v>
      </c>
      <c r="DT46">
        <f t="shared" si="64"/>
        <v>0.14073232486973572</v>
      </c>
      <c r="DV46" s="1">
        <v>2684</v>
      </c>
      <c r="DW46" s="1">
        <v>697.72739999999999</v>
      </c>
      <c r="DX46" s="1">
        <v>6838</v>
      </c>
      <c r="DY46" s="1">
        <v>582.50969999999995</v>
      </c>
      <c r="EA46" s="1">
        <v>14802</v>
      </c>
      <c r="EB46" s="1">
        <v>17169</v>
      </c>
      <c r="ED46">
        <f t="shared" si="53"/>
        <v>1.4852163111313539</v>
      </c>
      <c r="EE46">
        <f t="shared" si="54"/>
        <v>3.1590294786310302</v>
      </c>
      <c r="EG46" s="1">
        <v>352033</v>
      </c>
      <c r="EH46" s="1">
        <v>285715</v>
      </c>
      <c r="EI46" s="1">
        <v>200755</v>
      </c>
      <c r="EJ46" s="1">
        <v>122843</v>
      </c>
      <c r="EL46">
        <f t="shared" si="65"/>
        <v>23.266097892709077</v>
      </c>
      <c r="EM46">
        <f t="shared" si="66"/>
        <v>18.883096639847327</v>
      </c>
      <c r="EN46">
        <f t="shared" si="67"/>
        <v>13.268033060681274</v>
      </c>
      <c r="EO46">
        <f t="shared" si="68"/>
        <v>8.1187765449093163</v>
      </c>
      <c r="EQ46" s="1">
        <v>37116</v>
      </c>
      <c r="ER46" s="1">
        <v>54110</v>
      </c>
      <c r="ES46" s="1">
        <v>202</v>
      </c>
      <c r="ET46" s="1">
        <v>695.20569999999998</v>
      </c>
      <c r="EU46" s="1">
        <v>96</v>
      </c>
      <c r="EV46" s="1">
        <v>643.9289</v>
      </c>
      <c r="EX46" s="1">
        <v>0.29637849999999999</v>
      </c>
      <c r="EY46" s="1">
        <v>0.2209971</v>
      </c>
      <c r="EZ46" s="1">
        <v>0.69239779999999995</v>
      </c>
      <c r="FA46" s="1">
        <v>0.5587934</v>
      </c>
      <c r="FB46" s="1">
        <v>5.3288500000000003E-2</v>
      </c>
      <c r="FC46" s="1">
        <v>1.5725099999999999E-2</v>
      </c>
      <c r="FF46">
        <v>10760</v>
      </c>
      <c r="FG46">
        <v>22504</v>
      </c>
      <c r="FI46">
        <f t="shared" si="55"/>
        <v>1.8773234200743494E-2</v>
      </c>
      <c r="FJ46">
        <f t="shared" si="56"/>
        <v>4.2659082829719164E-3</v>
      </c>
    </row>
    <row r="47" spans="1:166" x14ac:dyDescent="0.25">
      <c r="A47">
        <v>2063</v>
      </c>
      <c r="B47" s="1">
        <v>14828</v>
      </c>
      <c r="C47" s="1">
        <v>17256</v>
      </c>
      <c r="D47" s="1">
        <v>37413</v>
      </c>
      <c r="E47" s="1">
        <v>54290</v>
      </c>
      <c r="F47" s="1">
        <v>4818</v>
      </c>
      <c r="G47" s="1">
        <v>5243</v>
      </c>
      <c r="H47" s="1">
        <v>35806</v>
      </c>
      <c r="I47" s="1">
        <v>53799</v>
      </c>
      <c r="J47" s="1">
        <v>33313</v>
      </c>
      <c r="K47" s="1">
        <v>50866</v>
      </c>
      <c r="L47" s="1">
        <v>1171728</v>
      </c>
      <c r="P47">
        <v>2063</v>
      </c>
      <c r="Q47">
        <f t="shared" si="75"/>
        <v>979.99249943354801</v>
      </c>
      <c r="R47">
        <f t="shared" si="76"/>
        <v>1140.4606535085854</v>
      </c>
      <c r="S47">
        <f t="shared" si="77"/>
        <v>2472.6503494272547</v>
      </c>
      <c r="T47">
        <f t="shared" si="78"/>
        <v>3588.062637863995</v>
      </c>
      <c r="U47">
        <f t="shared" si="24"/>
        <v>8181.166140233383</v>
      </c>
      <c r="W47">
        <f t="shared" si="79"/>
        <v>2201.6785900748437</v>
      </c>
      <c r="X47">
        <f t="shared" si="80"/>
        <v>3361.768173468226</v>
      </c>
      <c r="Z47">
        <f t="shared" si="25"/>
        <v>270.97175935241103</v>
      </c>
      <c r="AA47">
        <f t="shared" si="26"/>
        <v>226.29446439576896</v>
      </c>
      <c r="AB47">
        <f t="shared" si="27"/>
        <v>0.10958757651083859</v>
      </c>
      <c r="AC47">
        <f t="shared" si="28"/>
        <v>6.3068705102228659E-2</v>
      </c>
      <c r="AE47" s="1">
        <v>77094</v>
      </c>
      <c r="AF47" s="1">
        <v>4707</v>
      </c>
      <c r="AG47" s="1">
        <v>6566</v>
      </c>
      <c r="AH47" s="1">
        <v>3336</v>
      </c>
      <c r="AI47" s="1">
        <v>74483</v>
      </c>
      <c r="AJ47" s="1">
        <v>4895</v>
      </c>
      <c r="AK47" s="1">
        <v>6999</v>
      </c>
      <c r="AL47" s="1">
        <v>3228</v>
      </c>
      <c r="AM47" s="1">
        <v>70289</v>
      </c>
      <c r="AN47" s="1">
        <v>4505</v>
      </c>
      <c r="AO47" s="1">
        <v>6296</v>
      </c>
      <c r="AP47" s="1">
        <v>3089</v>
      </c>
      <c r="AR47" s="1">
        <v>14.570650000000001</v>
      </c>
      <c r="AS47" s="1">
        <v>14.8117</v>
      </c>
      <c r="AT47" s="1">
        <v>15.649290000000001</v>
      </c>
      <c r="AU47" s="1">
        <v>16.193380000000001</v>
      </c>
      <c r="AW47">
        <f t="shared" si="57"/>
        <v>6805</v>
      </c>
      <c r="AX47">
        <f t="shared" si="29"/>
        <v>202</v>
      </c>
      <c r="AY47">
        <f t="shared" si="30"/>
        <v>270</v>
      </c>
      <c r="AZ47">
        <f t="shared" si="31"/>
        <v>247</v>
      </c>
      <c r="BB47">
        <f t="shared" si="58"/>
        <v>8.8268866578462654E-2</v>
      </c>
      <c r="BC47">
        <f t="shared" si="72"/>
        <v>4.2914807733163376E-2</v>
      </c>
      <c r="BD47">
        <f t="shared" si="73"/>
        <v>4.1120925982333231E-2</v>
      </c>
      <c r="BE47">
        <f t="shared" si="74"/>
        <v>7.4040767386091125E-2</v>
      </c>
      <c r="BF47">
        <f t="shared" si="32"/>
        <v>8.2047479362725315E-2</v>
      </c>
      <c r="BH47">
        <f t="shared" si="81"/>
        <v>3742.55719281044</v>
      </c>
      <c r="BI47">
        <f t="shared" si="97"/>
        <v>250.02875725863666</v>
      </c>
      <c r="BJ47">
        <f t="shared" si="98"/>
        <v>377.7139207053491</v>
      </c>
      <c r="BK47">
        <f t="shared" si="99"/>
        <v>180.26167089654751</v>
      </c>
      <c r="BL47">
        <f t="shared" si="37"/>
        <v>4550.5615416709734</v>
      </c>
      <c r="BN47">
        <f t="shared" si="82"/>
        <v>318.42486257558903</v>
      </c>
      <c r="BO47">
        <f t="shared" si="83"/>
        <v>346.51339860602189</v>
      </c>
      <c r="BP47">
        <f t="shared" si="84"/>
        <v>2366.4426378957123</v>
      </c>
      <c r="BQ47">
        <f t="shared" si="85"/>
        <v>3555.6121174147188</v>
      </c>
      <c r="BR47">
        <f t="shared" si="39"/>
        <v>6586.9930164920424</v>
      </c>
      <c r="BT47" s="1">
        <v>57.222700000000003</v>
      </c>
      <c r="BU47" s="1">
        <v>49.386110000000002</v>
      </c>
      <c r="BV47" s="1">
        <v>15.57156</v>
      </c>
      <c r="BW47" s="1">
        <v>14.164110000000001</v>
      </c>
      <c r="BY47">
        <f t="shared" si="40"/>
        <v>950.75255323542058</v>
      </c>
      <c r="BZ47">
        <f t="shared" si="41"/>
        <v>892.92922235946651</v>
      </c>
      <c r="CA47">
        <f t="shared" si="42"/>
        <v>1922.7387980874121</v>
      </c>
      <c r="CB47">
        <f t="shared" si="43"/>
        <v>2627.8214484930386</v>
      </c>
      <c r="CC47">
        <f t="shared" si="44"/>
        <v>6394.2420221753382</v>
      </c>
      <c r="CD47" s="4">
        <f t="shared" si="45"/>
        <v>-1.2950905229445198E-3</v>
      </c>
      <c r="CF47">
        <f t="shared" si="86"/>
        <v>220.16503022282285</v>
      </c>
      <c r="CG47">
        <f t="shared" si="87"/>
        <v>167.24587147791124</v>
      </c>
      <c r="CI47">
        <v>1.5970643940730724</v>
      </c>
      <c r="CJ47">
        <v>3.8344999999999914</v>
      </c>
      <c r="CK47">
        <v>2</v>
      </c>
      <c r="CL47">
        <f t="shared" si="71"/>
        <v>23.649622567339165</v>
      </c>
      <c r="CM47">
        <f t="shared" si="69"/>
        <v>25.559095878074718</v>
      </c>
      <c r="CN47">
        <f t="shared" si="70"/>
        <v>5714344.948653006</v>
      </c>
      <c r="CS47">
        <f t="shared" si="62"/>
        <v>22.484939038951733</v>
      </c>
      <c r="CT47">
        <f t="shared" si="47"/>
        <v>21.117439088149052</v>
      </c>
      <c r="CU47">
        <f t="shared" si="48"/>
        <v>45.472046870346638</v>
      </c>
      <c r="CV47">
        <f t="shared" si="49"/>
        <v>62.146985431218859</v>
      </c>
      <c r="CW47">
        <f t="shared" si="50"/>
        <v>151.22141042866627</v>
      </c>
      <c r="CX47">
        <f t="shared" si="63"/>
        <v>2.6463472504282826E-2</v>
      </c>
      <c r="CZ47" s="1">
        <v>0</v>
      </c>
      <c r="DA47" s="1">
        <v>0</v>
      </c>
      <c r="DB47" s="1">
        <v>10700</v>
      </c>
      <c r="DC47" s="1">
        <v>22895</v>
      </c>
      <c r="DE47" s="1">
        <v>7.6761429999999997</v>
      </c>
      <c r="DF47" s="1">
        <v>7.4309430000000001</v>
      </c>
      <c r="DH47">
        <f t="shared" si="88"/>
        <v>707.17020123677935</v>
      </c>
      <c r="DI47">
        <f t="shared" si="89"/>
        <v>1513.1459586276694</v>
      </c>
      <c r="DK47">
        <f t="shared" si="90"/>
        <v>283.24300503704228</v>
      </c>
      <c r="DL47">
        <f t="shared" si="91"/>
        <v>586.70114644512125</v>
      </c>
      <c r="DM47">
        <f t="shared" si="51"/>
        <v>0.13605117674075876</v>
      </c>
      <c r="DN47">
        <f t="shared" si="92"/>
        <v>6.6985901639649947</v>
      </c>
      <c r="DO47">
        <f t="shared" si="93"/>
        <v>38.773456706381644</v>
      </c>
      <c r="DP47">
        <f t="shared" si="94"/>
        <v>13.875260673252301</v>
      </c>
      <c r="DQ47">
        <f t="shared" si="95"/>
        <v>48.27172475796656</v>
      </c>
      <c r="DR47">
        <f t="shared" si="52"/>
        <v>20.573850837217297</v>
      </c>
      <c r="DS47">
        <f t="shared" si="96"/>
        <v>130.64755959144898</v>
      </c>
      <c r="DT47">
        <f t="shared" si="64"/>
        <v>0.13605117674075876</v>
      </c>
      <c r="DV47" s="1">
        <v>2682</v>
      </c>
      <c r="DW47" s="1">
        <v>673.06529999999998</v>
      </c>
      <c r="DX47" s="1">
        <v>6834</v>
      </c>
      <c r="DY47" s="1">
        <v>568.87429999999995</v>
      </c>
      <c r="EA47" s="1">
        <v>14818</v>
      </c>
      <c r="EB47" s="1">
        <v>17256</v>
      </c>
      <c r="ED47">
        <f t="shared" si="53"/>
        <v>1.431651771386798</v>
      </c>
      <c r="EE47">
        <f t="shared" si="54"/>
        <v>3.0832781767101953</v>
      </c>
      <c r="EG47" s="1">
        <v>351828</v>
      </c>
      <c r="EH47" s="1">
        <v>285887</v>
      </c>
      <c r="EI47" s="1">
        <v>202277</v>
      </c>
      <c r="EJ47" s="1">
        <v>123910</v>
      </c>
      <c r="EL47">
        <f t="shared" si="65"/>
        <v>23.252549304741457</v>
      </c>
      <c r="EM47">
        <f t="shared" si="66"/>
        <v>18.894464235605525</v>
      </c>
      <c r="EN47">
        <f t="shared" si="67"/>
        <v>13.368623065006728</v>
      </c>
      <c r="EO47">
        <f t="shared" si="68"/>
        <v>8.1892952930139558</v>
      </c>
      <c r="EQ47" s="1">
        <v>37413</v>
      </c>
      <c r="ER47" s="1">
        <v>54290</v>
      </c>
      <c r="ES47" s="1">
        <v>185</v>
      </c>
      <c r="ET47" s="1">
        <v>485.05020000000002</v>
      </c>
      <c r="EU47" s="1">
        <v>111</v>
      </c>
      <c r="EV47" s="1">
        <v>619.74630000000002</v>
      </c>
      <c r="EX47" s="1">
        <v>0.29741030000000002</v>
      </c>
      <c r="EY47" s="1">
        <v>0.22322529999999999</v>
      </c>
      <c r="EZ47" s="1">
        <v>0.69871459999999996</v>
      </c>
      <c r="FA47" s="1">
        <v>0.57082069999999996</v>
      </c>
      <c r="FB47" s="1">
        <v>5.5999899999999998E-2</v>
      </c>
      <c r="FC47" s="1">
        <v>1.51836E-2</v>
      </c>
      <c r="FF47">
        <v>10721</v>
      </c>
      <c r="FG47">
        <v>22684</v>
      </c>
      <c r="FI47">
        <f t="shared" si="55"/>
        <v>1.7255852998787426E-2</v>
      </c>
      <c r="FJ47">
        <f t="shared" si="56"/>
        <v>4.8933168753306291E-3</v>
      </c>
    </row>
    <row r="48" spans="1:166" x14ac:dyDescent="0.25">
      <c r="A48">
        <v>2064</v>
      </c>
      <c r="B48" s="1">
        <v>14719</v>
      </c>
      <c r="C48" s="1">
        <v>17339</v>
      </c>
      <c r="D48" s="1">
        <v>38064</v>
      </c>
      <c r="E48" s="1">
        <v>54204</v>
      </c>
      <c r="F48" s="1">
        <v>4728</v>
      </c>
      <c r="G48" s="1">
        <v>5193</v>
      </c>
      <c r="H48" s="1">
        <v>36397</v>
      </c>
      <c r="I48" s="1">
        <v>53688</v>
      </c>
      <c r="J48" s="1">
        <v>33846</v>
      </c>
      <c r="K48" s="1">
        <v>50752</v>
      </c>
      <c r="L48" s="1">
        <v>1173893</v>
      </c>
      <c r="P48">
        <v>2064</v>
      </c>
      <c r="Q48">
        <f t="shared" si="75"/>
        <v>972.78861607515466</v>
      </c>
      <c r="R48">
        <f t="shared" si="76"/>
        <v>1145.9461793686464</v>
      </c>
      <c r="S48">
        <f t="shared" si="77"/>
        <v>2515.6753775585762</v>
      </c>
      <c r="T48">
        <f t="shared" si="78"/>
        <v>3582.3788399848963</v>
      </c>
      <c r="U48">
        <f t="shared" si="24"/>
        <v>8216.789012987274</v>
      </c>
      <c r="W48">
        <f t="shared" si="79"/>
        <v>2236.9049187906571</v>
      </c>
      <c r="X48">
        <f t="shared" si="80"/>
        <v>3354.2338367447687</v>
      </c>
      <c r="Z48">
        <f t="shared" si="25"/>
        <v>278.77045876791908</v>
      </c>
      <c r="AA48">
        <f t="shared" si="26"/>
        <v>228.14500324012761</v>
      </c>
      <c r="AB48">
        <f t="shared" si="27"/>
        <v>0.11081336696090792</v>
      </c>
      <c r="AC48">
        <f t="shared" si="28"/>
        <v>6.3685336875507412E-2</v>
      </c>
      <c r="AE48" s="1">
        <v>77437</v>
      </c>
      <c r="AF48" s="1">
        <v>4812</v>
      </c>
      <c r="AG48" s="1">
        <v>6652</v>
      </c>
      <c r="AH48" s="1">
        <v>3367</v>
      </c>
      <c r="AI48" s="1">
        <v>74750</v>
      </c>
      <c r="AJ48" s="1">
        <v>5003</v>
      </c>
      <c r="AK48" s="1">
        <v>7082</v>
      </c>
      <c r="AL48" s="1">
        <v>3250</v>
      </c>
      <c r="AM48" s="1">
        <v>70507</v>
      </c>
      <c r="AN48" s="1">
        <v>4586</v>
      </c>
      <c r="AO48" s="1">
        <v>6373</v>
      </c>
      <c r="AP48" s="1">
        <v>3132</v>
      </c>
      <c r="AR48" s="1">
        <v>14.67812</v>
      </c>
      <c r="AS48" s="1">
        <v>14.87599</v>
      </c>
      <c r="AT48" s="1">
        <v>15.448969999999999</v>
      </c>
      <c r="AU48" s="1">
        <v>15.976610000000001</v>
      </c>
      <c r="AW48">
        <f t="shared" si="57"/>
        <v>6930</v>
      </c>
      <c r="AX48">
        <f t="shared" si="29"/>
        <v>226</v>
      </c>
      <c r="AY48">
        <f t="shared" si="30"/>
        <v>279</v>
      </c>
      <c r="AZ48">
        <f t="shared" si="31"/>
        <v>235</v>
      </c>
      <c r="BB48">
        <f t="shared" si="58"/>
        <v>8.9492103258132422E-2</v>
      </c>
      <c r="BC48">
        <f t="shared" si="72"/>
        <v>4.6965918536990857E-2</v>
      </c>
      <c r="BD48">
        <f t="shared" si="73"/>
        <v>4.194227300060132E-2</v>
      </c>
      <c r="BE48">
        <f t="shared" si="74"/>
        <v>6.9795069795069789E-2</v>
      </c>
      <c r="BF48">
        <f t="shared" si="32"/>
        <v>8.3127411453591718E-2</v>
      </c>
      <c r="BH48">
        <f t="shared" si="81"/>
        <v>3783.6764326056959</v>
      </c>
      <c r="BI48">
        <f t="shared" si="97"/>
        <v>256.65441509542933</v>
      </c>
      <c r="BJ48">
        <f t="shared" si="98"/>
        <v>377.30087400709704</v>
      </c>
      <c r="BK48">
        <f t="shared" si="99"/>
        <v>179.06073129947248</v>
      </c>
      <c r="BL48">
        <f t="shared" si="37"/>
        <v>4596.6924530076949</v>
      </c>
      <c r="BN48">
        <f t="shared" si="82"/>
        <v>312.47670200443855</v>
      </c>
      <c r="BO48">
        <f t="shared" si="83"/>
        <v>343.20886495538269</v>
      </c>
      <c r="BP48">
        <f t="shared" si="84"/>
        <v>2405.5022256462671</v>
      </c>
      <c r="BQ48">
        <f t="shared" si="85"/>
        <v>3548.2760527103001</v>
      </c>
      <c r="BR48">
        <f t="shared" si="39"/>
        <v>6609.463845316388</v>
      </c>
      <c r="BT48" s="1">
        <v>58.170749999999998</v>
      </c>
      <c r="BU48" s="1">
        <v>49.70017</v>
      </c>
      <c r="BV48" s="1">
        <v>15.695209999999999</v>
      </c>
      <c r="BW48" s="1">
        <v>14.18732</v>
      </c>
      <c r="BY48">
        <f t="shared" si="40"/>
        <v>948.45010747411357</v>
      </c>
      <c r="BZ48">
        <f t="shared" si="41"/>
        <v>890.03801365237666</v>
      </c>
      <c r="CA48">
        <f t="shared" si="42"/>
        <v>1969.9947942709246</v>
      </c>
      <c r="CB48">
        <f t="shared" si="43"/>
        <v>2626.6968259889095</v>
      </c>
      <c r="CC48">
        <f t="shared" si="44"/>
        <v>6435.1797413863242</v>
      </c>
      <c r="CD48" s="4">
        <f t="shared" si="45"/>
        <v>-8.3274786084075458E-4</v>
      </c>
      <c r="CF48">
        <f t="shared" si="86"/>
        <v>228.30008083728757</v>
      </c>
      <c r="CG48">
        <f t="shared" si="87"/>
        <v>168.88983466163251</v>
      </c>
      <c r="CI48">
        <v>1.6009267250737906</v>
      </c>
      <c r="CJ48">
        <v>3.8344999999999914</v>
      </c>
      <c r="CK48">
        <v>2</v>
      </c>
      <c r="CL48">
        <f t="shared" si="71"/>
        <v>24.074967984984099</v>
      </c>
      <c r="CM48">
        <f t="shared" si="69"/>
        <v>26.018783734823028</v>
      </c>
      <c r="CN48">
        <f t="shared" si="70"/>
        <v>5805606.7171824565</v>
      </c>
      <c r="CS48">
        <f t="shared" si="62"/>
        <v>22.83390597279401</v>
      </c>
      <c r="CT48">
        <f t="shared" si="47"/>
        <v>21.427636684099809</v>
      </c>
      <c r="CU48">
        <f t="shared" si="48"/>
        <v>47.427561602657846</v>
      </c>
      <c r="CV48">
        <f t="shared" si="49"/>
        <v>63.23764199194234</v>
      </c>
      <c r="CW48">
        <f t="shared" si="50"/>
        <v>154.92674625149402</v>
      </c>
      <c r="CX48">
        <f t="shared" si="63"/>
        <v>2.6685711554137476E-2</v>
      </c>
      <c r="CZ48" s="1">
        <v>0</v>
      </c>
      <c r="DA48" s="1">
        <v>0</v>
      </c>
      <c r="DB48" s="1">
        <v>11139</v>
      </c>
      <c r="DC48" s="1">
        <v>23061</v>
      </c>
      <c r="DE48" s="1">
        <v>7.7626369999999998</v>
      </c>
      <c r="DF48" s="1">
        <v>7.4435669999999998</v>
      </c>
      <c r="DH48">
        <f t="shared" si="88"/>
        <v>736.18400668939114</v>
      </c>
      <c r="DI48">
        <f t="shared" si="89"/>
        <v>1524.1170103477914</v>
      </c>
      <c r="DK48">
        <f t="shared" si="90"/>
        <v>298.18640623381049</v>
      </c>
      <c r="DL48">
        <f t="shared" si="91"/>
        <v>591.95895740475146</v>
      </c>
      <c r="DM48">
        <f t="shared" si="51"/>
        <v>0.13832486417027395</v>
      </c>
      <c r="DN48">
        <f t="shared" si="92"/>
        <v>7.1788281836364511</v>
      </c>
      <c r="DO48">
        <f t="shared" si="93"/>
        <v>40.248733419021391</v>
      </c>
      <c r="DP48">
        <f t="shared" si="94"/>
        <v>14.251392947943957</v>
      </c>
      <c r="DQ48">
        <f t="shared" si="95"/>
        <v>48.986249043998384</v>
      </c>
      <c r="DR48">
        <f t="shared" si="52"/>
        <v>21.43022113158041</v>
      </c>
      <c r="DS48">
        <f t="shared" si="96"/>
        <v>133.4965251199136</v>
      </c>
      <c r="DT48">
        <f t="shared" si="64"/>
        <v>0.13832486417027395</v>
      </c>
      <c r="DV48" s="1">
        <v>2587</v>
      </c>
      <c r="DW48" s="1">
        <v>693.90880000000004</v>
      </c>
      <c r="DX48" s="1">
        <v>6994</v>
      </c>
      <c r="DY48" s="1">
        <v>570.31669999999997</v>
      </c>
      <c r="EA48" s="1">
        <v>14714</v>
      </c>
      <c r="EB48" s="1">
        <v>17339</v>
      </c>
      <c r="ED48">
        <f t="shared" si="53"/>
        <v>1.4237057672287396</v>
      </c>
      <c r="EE48">
        <f t="shared" si="54"/>
        <v>3.163465752561673</v>
      </c>
      <c r="EG48" s="1">
        <v>352237</v>
      </c>
      <c r="EH48" s="1">
        <v>285760</v>
      </c>
      <c r="EI48" s="1">
        <v>203504</v>
      </c>
      <c r="EJ48" s="1">
        <v>124999</v>
      </c>
      <c r="EL48">
        <f t="shared" si="65"/>
        <v>23.279580390003684</v>
      </c>
      <c r="EM48">
        <f t="shared" si="66"/>
        <v>18.886070720132903</v>
      </c>
      <c r="EN48">
        <f t="shared" si="67"/>
        <v>13.449716320793414</v>
      </c>
      <c r="EO48">
        <f t="shared" si="68"/>
        <v>8.2612680359248767</v>
      </c>
      <c r="EQ48" s="1">
        <v>38064</v>
      </c>
      <c r="ER48" s="1">
        <v>54204</v>
      </c>
      <c r="ES48" s="1">
        <v>174</v>
      </c>
      <c r="ET48" s="1">
        <v>639.65110000000004</v>
      </c>
      <c r="EU48" s="1">
        <v>104</v>
      </c>
      <c r="EV48" s="1">
        <v>594.56799999999998</v>
      </c>
      <c r="EX48" s="1">
        <v>0.29934759999999999</v>
      </c>
      <c r="EY48" s="1">
        <v>0.2247516</v>
      </c>
      <c r="EZ48" s="1">
        <v>0.70132110000000003</v>
      </c>
      <c r="FA48" s="1">
        <v>0.57477069999999997</v>
      </c>
      <c r="FB48" s="1">
        <v>5.9376100000000001E-2</v>
      </c>
      <c r="FC48" s="1">
        <v>1.5592999999999999E-2</v>
      </c>
      <c r="FF48">
        <v>11080</v>
      </c>
      <c r="FG48">
        <v>23038</v>
      </c>
      <c r="FI48">
        <f t="shared" si="55"/>
        <v>1.5703971119133575E-2</v>
      </c>
      <c r="FJ48">
        <f t="shared" si="56"/>
        <v>4.5142807535376332E-3</v>
      </c>
    </row>
    <row r="49" spans="1:166" x14ac:dyDescent="0.25">
      <c r="A49">
        <v>2065</v>
      </c>
      <c r="B49" s="1">
        <v>14625</v>
      </c>
      <c r="C49" s="1">
        <v>17197</v>
      </c>
      <c r="D49" s="1">
        <v>38321</v>
      </c>
      <c r="E49" s="1">
        <v>54661</v>
      </c>
      <c r="F49" s="1">
        <v>4780</v>
      </c>
      <c r="G49" s="1">
        <v>5154</v>
      </c>
      <c r="H49" s="1">
        <v>36651</v>
      </c>
      <c r="I49" s="1">
        <v>54202</v>
      </c>
      <c r="J49" s="1">
        <v>34111</v>
      </c>
      <c r="K49" s="1">
        <v>51233</v>
      </c>
      <c r="L49" s="1">
        <v>1175941</v>
      </c>
      <c r="P49">
        <v>2065</v>
      </c>
      <c r="Q49">
        <f t="shared" si="75"/>
        <v>966.576092811953</v>
      </c>
      <c r="R49">
        <f t="shared" si="76"/>
        <v>1136.5613038008314</v>
      </c>
      <c r="S49">
        <f t="shared" si="77"/>
        <v>2532.6606805228621</v>
      </c>
      <c r="T49">
        <f t="shared" si="78"/>
        <v>3612.5822775517377</v>
      </c>
      <c r="U49">
        <f t="shared" si="24"/>
        <v>8248.3803546873842</v>
      </c>
      <c r="W49">
        <f t="shared" si="79"/>
        <v>2254.4189471390446</v>
      </c>
      <c r="X49">
        <f t="shared" si="80"/>
        <v>3386.023450463917</v>
      </c>
      <c r="Z49">
        <f t="shared" si="25"/>
        <v>278.24173338381752</v>
      </c>
      <c r="AA49">
        <f t="shared" si="26"/>
        <v>226.55882708782065</v>
      </c>
      <c r="AB49">
        <f t="shared" si="27"/>
        <v>0.10986143367866205</v>
      </c>
      <c r="AC49">
        <f t="shared" si="28"/>
        <v>6.2713817895757529E-2</v>
      </c>
      <c r="AE49" s="1">
        <v>78138</v>
      </c>
      <c r="AF49" s="1">
        <v>4857</v>
      </c>
      <c r="AG49" s="1">
        <v>6609</v>
      </c>
      <c r="AH49" s="1">
        <v>3378</v>
      </c>
      <c r="AI49" s="1">
        <v>75519</v>
      </c>
      <c r="AJ49" s="1">
        <v>5073</v>
      </c>
      <c r="AK49" s="1">
        <v>7015</v>
      </c>
      <c r="AL49" s="1">
        <v>3246</v>
      </c>
      <c r="AM49" s="1">
        <v>71265</v>
      </c>
      <c r="AN49" s="1">
        <v>4638</v>
      </c>
      <c r="AO49" s="1">
        <v>6315</v>
      </c>
      <c r="AP49" s="1">
        <v>3126</v>
      </c>
      <c r="AR49" s="1">
        <v>14.478059999999999</v>
      </c>
      <c r="AS49" s="1">
        <v>14.432270000000001</v>
      </c>
      <c r="AT49" s="1">
        <v>15.63156</v>
      </c>
      <c r="AU49" s="1">
        <v>16.760400000000001</v>
      </c>
      <c r="AW49">
        <f t="shared" si="57"/>
        <v>6873</v>
      </c>
      <c r="AX49">
        <f t="shared" si="29"/>
        <v>219</v>
      </c>
      <c r="AY49">
        <f t="shared" si="30"/>
        <v>294</v>
      </c>
      <c r="AZ49">
        <f t="shared" si="31"/>
        <v>252</v>
      </c>
      <c r="BB49">
        <f t="shared" si="58"/>
        <v>8.7959763495354379E-2</v>
      </c>
      <c r="BC49">
        <f t="shared" si="72"/>
        <v>4.5089561457689935E-2</v>
      </c>
      <c r="BD49">
        <f t="shared" si="73"/>
        <v>4.4484793463458919E-2</v>
      </c>
      <c r="BE49">
        <f t="shared" si="74"/>
        <v>7.460035523978685E-2</v>
      </c>
      <c r="BF49">
        <f t="shared" si="32"/>
        <v>8.2144931277021355E-2</v>
      </c>
      <c r="BH49">
        <f t="shared" si="81"/>
        <v>3770.500143141724</v>
      </c>
      <c r="BI49">
        <f t="shared" si="97"/>
        <v>252.48283986026161</v>
      </c>
      <c r="BJ49">
        <f t="shared" si="98"/>
        <v>378.14847759675115</v>
      </c>
      <c r="BK49">
        <f t="shared" si="99"/>
        <v>187.61400466363435</v>
      </c>
      <c r="BL49">
        <f t="shared" si="37"/>
        <v>4588.7454652623719</v>
      </c>
      <c r="BN49">
        <f t="shared" si="82"/>
        <v>315.91341700110331</v>
      </c>
      <c r="BO49">
        <f t="shared" si="83"/>
        <v>340.63132870788417</v>
      </c>
      <c r="BP49">
        <f t="shared" si="84"/>
        <v>2422.2892565915135</v>
      </c>
      <c r="BQ49">
        <f t="shared" si="85"/>
        <v>3582.2466586388705</v>
      </c>
      <c r="BR49">
        <f t="shared" si="39"/>
        <v>6661.0806609393712</v>
      </c>
      <c r="BT49" s="1">
        <v>58.771949999999997</v>
      </c>
      <c r="BU49" s="1">
        <v>49.281730000000003</v>
      </c>
      <c r="BV49" s="1">
        <v>15.484999999999999</v>
      </c>
      <c r="BW49" s="1">
        <v>14.078860000000001</v>
      </c>
      <c r="BY49">
        <f t="shared" si="40"/>
        <v>968.79158100330665</v>
      </c>
      <c r="BZ49">
        <f t="shared" si="41"/>
        <v>875.91652181138545</v>
      </c>
      <c r="CA49">
        <f t="shared" si="42"/>
        <v>1957.1738175387468</v>
      </c>
      <c r="CB49">
        <f t="shared" si="43"/>
        <v>2631.571420362905</v>
      </c>
      <c r="CC49">
        <f t="shared" si="44"/>
        <v>6433.4533407163435</v>
      </c>
      <c r="CD49" s="4">
        <f t="shared" si="45"/>
        <v>-2.273607196912053E-4</v>
      </c>
      <c r="CF49">
        <f t="shared" si="86"/>
        <v>224.81519663414758</v>
      </c>
      <c r="CG49">
        <f t="shared" si="87"/>
        <v>166.43346793483713</v>
      </c>
      <c r="CI49">
        <v>1.6081199060166398</v>
      </c>
      <c r="CJ49">
        <v>3.8344999999999914</v>
      </c>
      <c r="CK49">
        <v>2</v>
      </c>
      <c r="CL49">
        <f t="shared" si="71"/>
        <v>24.507963365066971</v>
      </c>
      <c r="CM49">
        <f t="shared" si="69"/>
        <v>26.486739212877268</v>
      </c>
      <c r="CN49">
        <f t="shared" si="70"/>
        <v>5898550.2266705101</v>
      </c>
      <c r="CS49">
        <f t="shared" si="62"/>
        <v>23.74310857561435</v>
      </c>
      <c r="CT49">
        <f t="shared" si="47"/>
        <v>21.466930027410317</v>
      </c>
      <c r="CU49">
        <f t="shared" si="48"/>
        <v>47.966344219307871</v>
      </c>
      <c r="CV49">
        <f t="shared" si="49"/>
        <v>64.49445596281133</v>
      </c>
      <c r="CW49">
        <f t="shared" si="50"/>
        <v>157.67083878514387</v>
      </c>
      <c r="CX49">
        <f t="shared" si="63"/>
        <v>2.6730439298834723E-2</v>
      </c>
      <c r="CZ49" s="1">
        <v>0</v>
      </c>
      <c r="DA49" s="1">
        <v>0</v>
      </c>
      <c r="DB49" s="1">
        <v>11318</v>
      </c>
      <c r="DC49" s="1">
        <v>23252</v>
      </c>
      <c r="DE49" s="1">
        <v>7.836608</v>
      </c>
      <c r="DF49" s="1">
        <v>7.4058190000000002</v>
      </c>
      <c r="DH49">
        <f t="shared" si="88"/>
        <v>748.01423715867929</v>
      </c>
      <c r="DI49">
        <f t="shared" si="89"/>
        <v>1536.7403288932328</v>
      </c>
      <c r="DK49">
        <f t="shared" si="90"/>
        <v>305.86527331075615</v>
      </c>
      <c r="DL49">
        <f t="shared" si="91"/>
        <v>593.83496715607384</v>
      </c>
      <c r="DM49">
        <f t="shared" si="51"/>
        <v>0.13984716960217378</v>
      </c>
      <c r="DN49">
        <f t="shared" si="92"/>
        <v>7.4961349129462098</v>
      </c>
      <c r="DO49">
        <f t="shared" si="93"/>
        <v>40.47020930636166</v>
      </c>
      <c r="DP49">
        <f t="shared" si="94"/>
        <v>14.553685619956802</v>
      </c>
      <c r="DQ49">
        <f t="shared" si="95"/>
        <v>49.940770342854528</v>
      </c>
      <c r="DR49">
        <f t="shared" si="52"/>
        <v>22.049820532903013</v>
      </c>
      <c r="DS49">
        <f t="shared" si="96"/>
        <v>135.62101825224084</v>
      </c>
      <c r="DT49">
        <f t="shared" si="64"/>
        <v>0.13984716960217378</v>
      </c>
      <c r="DV49" s="1">
        <v>2641</v>
      </c>
      <c r="DW49" s="1">
        <v>680.6472</v>
      </c>
      <c r="DX49" s="1">
        <v>6903</v>
      </c>
      <c r="DY49" s="1">
        <v>575.06600000000003</v>
      </c>
      <c r="EA49" s="1">
        <v>14615</v>
      </c>
      <c r="EB49" s="1">
        <v>17197</v>
      </c>
      <c r="ED49">
        <f t="shared" si="53"/>
        <v>1.4256466041205864</v>
      </c>
      <c r="EE49">
        <f t="shared" si="54"/>
        <v>3.1483063484112876</v>
      </c>
      <c r="EG49" s="1">
        <v>352316</v>
      </c>
      <c r="EH49" s="1">
        <v>285754</v>
      </c>
      <c r="EI49" s="1">
        <v>204322</v>
      </c>
      <c r="EJ49" s="1">
        <v>126726</v>
      </c>
      <c r="EL49">
        <f t="shared" si="65"/>
        <v>23.284801553171693</v>
      </c>
      <c r="EM49">
        <f t="shared" si="66"/>
        <v>18.885674176094827</v>
      </c>
      <c r="EN49">
        <f t="shared" si="67"/>
        <v>13.503778491317872</v>
      </c>
      <c r="EO49">
        <f t="shared" si="68"/>
        <v>8.375406628217954</v>
      </c>
      <c r="EQ49" s="1">
        <v>38321</v>
      </c>
      <c r="ER49" s="1">
        <v>54661</v>
      </c>
      <c r="ES49" s="1">
        <v>216</v>
      </c>
      <c r="ET49" s="1">
        <v>563.27430000000004</v>
      </c>
      <c r="EU49" s="1">
        <v>111</v>
      </c>
      <c r="EV49" s="1">
        <v>643.22090000000003</v>
      </c>
      <c r="EX49" s="1">
        <v>0.30048019999999998</v>
      </c>
      <c r="EY49" s="1">
        <v>0.22341469999999999</v>
      </c>
      <c r="EZ49" s="1">
        <v>0.71144549999999995</v>
      </c>
      <c r="FA49" s="1">
        <v>0.57792670000000002</v>
      </c>
      <c r="FB49" s="1">
        <v>5.9564499999999999E-2</v>
      </c>
      <c r="FC49" s="1">
        <v>1.55987E-2</v>
      </c>
      <c r="FF49">
        <v>11229</v>
      </c>
      <c r="FG49">
        <v>23234</v>
      </c>
      <c r="FI49">
        <f t="shared" si="55"/>
        <v>1.923590702644937E-2</v>
      </c>
      <c r="FJ49">
        <f t="shared" si="56"/>
        <v>4.7774812774382374E-3</v>
      </c>
    </row>
    <row r="50" spans="1:166" x14ac:dyDescent="0.25">
      <c r="A50">
        <v>2066</v>
      </c>
      <c r="B50" s="1">
        <v>14706</v>
      </c>
      <c r="C50" s="1">
        <v>17116</v>
      </c>
      <c r="D50" s="1">
        <v>38150</v>
      </c>
      <c r="E50" s="1">
        <v>55455</v>
      </c>
      <c r="F50" s="1">
        <v>4750</v>
      </c>
      <c r="G50" s="1">
        <v>5187</v>
      </c>
      <c r="H50" s="1">
        <v>36500</v>
      </c>
      <c r="I50" s="1">
        <v>54956</v>
      </c>
      <c r="J50" s="1">
        <v>33969</v>
      </c>
      <c r="K50" s="1">
        <v>51974</v>
      </c>
      <c r="L50" s="1">
        <v>1178222</v>
      </c>
      <c r="P50">
        <v>2066</v>
      </c>
      <c r="Q50">
        <f t="shared" si="75"/>
        <v>971.92943732598837</v>
      </c>
      <c r="R50">
        <f t="shared" si="76"/>
        <v>1131.2079592867956</v>
      </c>
      <c r="S50">
        <f t="shared" si="77"/>
        <v>2521.3591754376757</v>
      </c>
      <c r="T50">
        <f t="shared" si="78"/>
        <v>3665.0582719238873</v>
      </c>
      <c r="U50">
        <f t="shared" si="24"/>
        <v>8289.554843974347</v>
      </c>
      <c r="W50">
        <f t="shared" si="79"/>
        <v>2245.0340715712296</v>
      </c>
      <c r="X50">
        <f t="shared" si="80"/>
        <v>3434.9966391663897</v>
      </c>
      <c r="Z50">
        <f t="shared" si="25"/>
        <v>276.32510386644617</v>
      </c>
      <c r="AA50">
        <f t="shared" si="26"/>
        <v>230.06163275749759</v>
      </c>
      <c r="AB50">
        <f t="shared" si="27"/>
        <v>0.10959370904325032</v>
      </c>
      <c r="AC50">
        <f t="shared" si="28"/>
        <v>6.277161662609311E-2</v>
      </c>
      <c r="AE50" s="1">
        <v>78792</v>
      </c>
      <c r="AF50" s="1">
        <v>4819</v>
      </c>
      <c r="AG50" s="1">
        <v>6662</v>
      </c>
      <c r="AH50" s="1">
        <v>3332</v>
      </c>
      <c r="AI50" s="1">
        <v>76134</v>
      </c>
      <c r="AJ50" s="1">
        <v>5040</v>
      </c>
      <c r="AK50" s="1">
        <v>7053</v>
      </c>
      <c r="AL50" s="1">
        <v>3229</v>
      </c>
      <c r="AM50" s="1">
        <v>71881</v>
      </c>
      <c r="AN50" s="1">
        <v>4611</v>
      </c>
      <c r="AO50" s="1">
        <v>6355</v>
      </c>
      <c r="AP50" s="1">
        <v>3096</v>
      </c>
      <c r="AR50" s="1">
        <v>14.49714</v>
      </c>
      <c r="AS50" s="1">
        <v>15.244960000000001</v>
      </c>
      <c r="AT50" s="1">
        <v>15.18933</v>
      </c>
      <c r="AU50" s="1">
        <v>16.581700000000001</v>
      </c>
      <c r="AW50">
        <f t="shared" si="57"/>
        <v>6911</v>
      </c>
      <c r="AX50">
        <f t="shared" si="29"/>
        <v>208</v>
      </c>
      <c r="AY50">
        <f t="shared" si="30"/>
        <v>307</v>
      </c>
      <c r="AZ50">
        <f t="shared" si="31"/>
        <v>236</v>
      </c>
      <c r="BB50">
        <f t="shared" si="58"/>
        <v>8.7711950451822521E-2</v>
      </c>
      <c r="BC50">
        <f t="shared" si="72"/>
        <v>4.3162481842705956E-2</v>
      </c>
      <c r="BD50">
        <f t="shared" si="73"/>
        <v>4.6082257580306214E-2</v>
      </c>
      <c r="BE50">
        <f t="shared" si="74"/>
        <v>7.0828331332533009E-2</v>
      </c>
      <c r="BF50">
        <f t="shared" si="32"/>
        <v>8.1854601784092734E-2</v>
      </c>
      <c r="BH50">
        <f t="shared" si="81"/>
        <v>3806.2152037190831</v>
      </c>
      <c r="BI50">
        <f t="shared" si="97"/>
        <v>264.96541128379891</v>
      </c>
      <c r="BJ50">
        <f t="shared" si="98"/>
        <v>369.44080375082569</v>
      </c>
      <c r="BK50">
        <f t="shared" si="99"/>
        <v>184.64155862313808</v>
      </c>
      <c r="BL50">
        <f t="shared" si="37"/>
        <v>4625.2629773768458</v>
      </c>
      <c r="BN50">
        <f t="shared" si="82"/>
        <v>313.93069681071978</v>
      </c>
      <c r="BO50">
        <f t="shared" si="83"/>
        <v>342.81232091730601</v>
      </c>
      <c r="BP50">
        <f t="shared" si="84"/>
        <v>2412.3095649665838</v>
      </c>
      <c r="BQ50">
        <f t="shared" si="85"/>
        <v>3632.0790260905087</v>
      </c>
      <c r="BR50">
        <f t="shared" si="39"/>
        <v>6701.1316087851183</v>
      </c>
      <c r="BT50" s="1">
        <v>57.509869999999999</v>
      </c>
      <c r="BU50" s="1">
        <v>49.714790000000001</v>
      </c>
      <c r="BV50" s="1">
        <v>15.45655</v>
      </c>
      <c r="BW50" s="1">
        <v>14.13982</v>
      </c>
      <c r="BY50">
        <f t="shared" si="40"/>
        <v>942.03785410534647</v>
      </c>
      <c r="BZ50">
        <f t="shared" si="41"/>
        <v>889.27117701842417</v>
      </c>
      <c r="CA50">
        <f t="shared" si="42"/>
        <v>1945.5293484545496</v>
      </c>
      <c r="CB50">
        <f t="shared" si="43"/>
        <v>2679.7319528396265</v>
      </c>
      <c r="CC50">
        <f t="shared" si="44"/>
        <v>6456.5703324179467</v>
      </c>
      <c r="CD50" s="4">
        <f t="shared" si="45"/>
        <v>-1.6760826692916453E-3</v>
      </c>
      <c r="CF50">
        <f t="shared" si="86"/>
        <v>222.85638920242386</v>
      </c>
      <c r="CG50">
        <f t="shared" si="87"/>
        <v>169.73846218492469</v>
      </c>
      <c r="CI50">
        <v>1.6167095199787269</v>
      </c>
      <c r="CJ50">
        <v>3.8344999999999914</v>
      </c>
      <c r="CK50">
        <v>2</v>
      </c>
      <c r="CL50">
        <f t="shared" si="71"/>
        <v>24.948746294412214</v>
      </c>
      <c r="CM50">
        <f t="shared" si="69"/>
        <v>26.963111007838279</v>
      </c>
      <c r="CN50">
        <f t="shared" si="70"/>
        <v>5993405.9870319879</v>
      </c>
      <c r="CS50">
        <f t="shared" si="62"/>
        <v>23.502663421806794</v>
      </c>
      <c r="CT50">
        <f t="shared" si="47"/>
        <v>22.186200982365996</v>
      </c>
      <c r="CU50">
        <f t="shared" si="48"/>
        <v>48.538518122925652</v>
      </c>
      <c r="CV50">
        <f t="shared" si="49"/>
        <v>66.855952628425641</v>
      </c>
      <c r="CW50">
        <f t="shared" si="50"/>
        <v>161.08333515552408</v>
      </c>
      <c r="CX50">
        <f t="shared" si="63"/>
        <v>2.6876760143407976E-2</v>
      </c>
      <c r="CZ50" s="1">
        <v>0</v>
      </c>
      <c r="DA50" s="1">
        <v>0</v>
      </c>
      <c r="DB50" s="1">
        <v>11215</v>
      </c>
      <c r="DC50" s="1">
        <v>23431</v>
      </c>
      <c r="DE50" s="1">
        <v>7.7164239999999999</v>
      </c>
      <c r="DF50" s="1">
        <v>7.3255920000000003</v>
      </c>
      <c r="DH50">
        <f t="shared" si="88"/>
        <v>741.20689783836258</v>
      </c>
      <c r="DI50">
        <f t="shared" si="89"/>
        <v>1548.5705593625212</v>
      </c>
      <c r="DK50">
        <f t="shared" si="90"/>
        <v>298.4336015016379</v>
      </c>
      <c r="DL50">
        <f t="shared" si="91"/>
        <v>591.92394656105171</v>
      </c>
      <c r="DM50">
        <f t="shared" si="51"/>
        <v>0.13789945779607982</v>
      </c>
      <c r="DN50">
        <f t="shared" si="92"/>
        <v>7.4455442095920787</v>
      </c>
      <c r="DO50">
        <f t="shared" si="93"/>
        <v>41.092973913333573</v>
      </c>
      <c r="DP50">
        <f t="shared" si="94"/>
        <v>14.767760368338898</v>
      </c>
      <c r="DQ50">
        <f t="shared" si="95"/>
        <v>52.088192260086743</v>
      </c>
      <c r="DR50">
        <f t="shared" si="52"/>
        <v>22.213304577930977</v>
      </c>
      <c r="DS50">
        <f t="shared" si="96"/>
        <v>138.8700305775931</v>
      </c>
      <c r="DT50">
        <f t="shared" si="64"/>
        <v>0.13789945779607984</v>
      </c>
      <c r="DV50" s="1">
        <v>2673</v>
      </c>
      <c r="DW50" s="1">
        <v>697.07550000000003</v>
      </c>
      <c r="DX50" s="1">
        <v>6858</v>
      </c>
      <c r="DY50" s="1">
        <v>558.24120000000005</v>
      </c>
      <c r="EA50" s="1">
        <v>14694</v>
      </c>
      <c r="EB50" s="1">
        <v>17116</v>
      </c>
      <c r="ED50">
        <f t="shared" si="53"/>
        <v>1.4777473803022283</v>
      </c>
      <c r="EE50">
        <f t="shared" si="54"/>
        <v>3.0362727849770139</v>
      </c>
      <c r="EG50" s="1">
        <v>352886</v>
      </c>
      <c r="EH50" s="1">
        <v>285515</v>
      </c>
      <c r="EI50" s="1">
        <v>205097</v>
      </c>
      <c r="EJ50" s="1">
        <v>128377</v>
      </c>
      <c r="EL50">
        <f t="shared" si="65"/>
        <v>23.32247323678898</v>
      </c>
      <c r="EM50">
        <f t="shared" si="66"/>
        <v>18.86987850524477</v>
      </c>
      <c r="EN50">
        <f t="shared" si="67"/>
        <v>13.554998762902777</v>
      </c>
      <c r="EO50">
        <f t="shared" si="68"/>
        <v>8.4845223293620577</v>
      </c>
      <c r="EQ50" s="1">
        <v>38150</v>
      </c>
      <c r="ER50" s="1">
        <v>55455</v>
      </c>
      <c r="ES50" s="1">
        <v>221</v>
      </c>
      <c r="ET50" s="1">
        <v>699.43370000000004</v>
      </c>
      <c r="EU50" s="1">
        <v>111</v>
      </c>
      <c r="EV50" s="1">
        <v>740.99180000000001</v>
      </c>
      <c r="EX50" s="1">
        <v>0.30121999999999999</v>
      </c>
      <c r="EY50" s="1">
        <v>0.22295980000000001</v>
      </c>
      <c r="EZ50" s="1">
        <v>0.70935199999999998</v>
      </c>
      <c r="FA50" s="1">
        <v>0.57863180000000003</v>
      </c>
      <c r="FB50" s="1">
        <v>5.9420399999999998E-2</v>
      </c>
      <c r="FC50" s="1">
        <v>1.6108999999999998E-2</v>
      </c>
      <c r="FF50">
        <v>11095</v>
      </c>
      <c r="FG50">
        <v>23433</v>
      </c>
      <c r="FI50">
        <f t="shared" si="55"/>
        <v>1.9918882379450203E-2</v>
      </c>
      <c r="FJ50">
        <f t="shared" si="56"/>
        <v>4.7369094866214316E-3</v>
      </c>
    </row>
    <row r="51" spans="1:166" x14ac:dyDescent="0.25">
      <c r="A51">
        <v>2067</v>
      </c>
      <c r="B51" s="1">
        <v>14762</v>
      </c>
      <c r="C51" s="1">
        <v>17402</v>
      </c>
      <c r="D51" s="1">
        <v>38413</v>
      </c>
      <c r="E51" s="1">
        <v>56299</v>
      </c>
      <c r="F51" s="1">
        <v>4779</v>
      </c>
      <c r="G51" s="1">
        <v>5281</v>
      </c>
      <c r="H51" s="1">
        <v>36697</v>
      </c>
      <c r="I51" s="1">
        <v>55857</v>
      </c>
      <c r="J51" s="1">
        <v>34237</v>
      </c>
      <c r="K51" s="1">
        <v>52759</v>
      </c>
      <c r="L51" s="1">
        <v>1181144</v>
      </c>
      <c r="P51">
        <v>2067</v>
      </c>
      <c r="Q51">
        <f t="shared" si="75"/>
        <v>975.63051501470432</v>
      </c>
      <c r="R51">
        <f t="shared" si="76"/>
        <v>1150.1098917684517</v>
      </c>
      <c r="S51">
        <f t="shared" si="77"/>
        <v>2538.7410224400378</v>
      </c>
      <c r="T51">
        <f t="shared" si="78"/>
        <v>3720.8387999466763</v>
      </c>
      <c r="U51">
        <f t="shared" si="24"/>
        <v>8385.320229169869</v>
      </c>
      <c r="W51">
        <f t="shared" si="79"/>
        <v>2262.7463719386556</v>
      </c>
      <c r="X51">
        <f t="shared" si="80"/>
        <v>3486.8778174814242</v>
      </c>
      <c r="Z51">
        <f t="shared" si="25"/>
        <v>275.99465050138224</v>
      </c>
      <c r="AA51">
        <f t="shared" si="26"/>
        <v>233.96098246525207</v>
      </c>
      <c r="AB51">
        <f t="shared" si="27"/>
        <v>0.10871319605341939</v>
      </c>
      <c r="AC51">
        <f t="shared" si="28"/>
        <v>6.2878559121831615E-2</v>
      </c>
      <c r="AE51" s="1">
        <v>79644</v>
      </c>
      <c r="AF51" s="1">
        <v>4922</v>
      </c>
      <c r="AG51" s="1">
        <v>6759</v>
      </c>
      <c r="AH51" s="1">
        <v>3387</v>
      </c>
      <c r="AI51" s="1">
        <v>76923</v>
      </c>
      <c r="AJ51" s="1">
        <v>5168</v>
      </c>
      <c r="AK51" s="1">
        <v>7175</v>
      </c>
      <c r="AL51" s="1">
        <v>3288</v>
      </c>
      <c r="AM51" s="1">
        <v>72660</v>
      </c>
      <c r="AN51" s="1">
        <v>4709</v>
      </c>
      <c r="AO51" s="1">
        <v>6477</v>
      </c>
      <c r="AP51" s="1">
        <v>3150</v>
      </c>
      <c r="AR51" s="1">
        <v>14.466570000000001</v>
      </c>
      <c r="AS51" s="1">
        <v>14.310029999999999</v>
      </c>
      <c r="AT51" s="1">
        <v>15.24546</v>
      </c>
      <c r="AU51" s="1">
        <v>15.86505</v>
      </c>
      <c r="AW51">
        <f t="shared" si="57"/>
        <v>6984</v>
      </c>
      <c r="AX51">
        <f t="shared" si="29"/>
        <v>213</v>
      </c>
      <c r="AY51">
        <f t="shared" si="30"/>
        <v>282</v>
      </c>
      <c r="AZ51">
        <f t="shared" si="31"/>
        <v>237</v>
      </c>
      <c r="BB51">
        <f t="shared" si="58"/>
        <v>8.7690221485610967E-2</v>
      </c>
      <c r="BC51">
        <f t="shared" si="72"/>
        <v>4.3275091426249489E-2</v>
      </c>
      <c r="BD51">
        <f t="shared" si="73"/>
        <v>4.1722148246782068E-2</v>
      </c>
      <c r="BE51">
        <f t="shared" si="74"/>
        <v>6.997342781222321E-2</v>
      </c>
      <c r="BF51">
        <f t="shared" si="32"/>
        <v>8.146802939437453E-2</v>
      </c>
      <c r="BH51">
        <f t="shared" si="81"/>
        <v>3837.5508676041736</v>
      </c>
      <c r="BI51">
        <f t="shared" si="97"/>
        <v>255.03242955132481</v>
      </c>
      <c r="BJ51">
        <f t="shared" si="98"/>
        <v>377.22007511812944</v>
      </c>
      <c r="BK51">
        <f t="shared" si="99"/>
        <v>179.8894164633397</v>
      </c>
      <c r="BL51">
        <f t="shared" si="37"/>
        <v>4649.6927887369666</v>
      </c>
      <c r="BN51">
        <f t="shared" si="82"/>
        <v>315.8473263280905</v>
      </c>
      <c r="BO51">
        <f t="shared" si="83"/>
        <v>349.02484418050767</v>
      </c>
      <c r="BP51">
        <f t="shared" si="84"/>
        <v>2425.3294275501021</v>
      </c>
      <c r="BQ51">
        <f t="shared" si="85"/>
        <v>3691.6267224750263</v>
      </c>
      <c r="BR51">
        <f t="shared" si="39"/>
        <v>6781.8283205337266</v>
      </c>
      <c r="BT51" s="1">
        <v>56.703159999999997</v>
      </c>
      <c r="BU51" s="1">
        <v>48.369100000000003</v>
      </c>
      <c r="BV51" s="1">
        <v>15.30504</v>
      </c>
      <c r="BW51" s="1">
        <v>14.083600000000001</v>
      </c>
      <c r="BY51">
        <f t="shared" si="40"/>
        <v>934.49428938561027</v>
      </c>
      <c r="BZ51">
        <f t="shared" si="41"/>
        <v>880.8795607122031</v>
      </c>
      <c r="CA51">
        <f t="shared" si="42"/>
        <v>1936.8562521634176</v>
      </c>
      <c r="CB51">
        <f t="shared" si="43"/>
        <v>2712.8366711691647</v>
      </c>
      <c r="CC51">
        <f t="shared" si="44"/>
        <v>6465.0667734303952</v>
      </c>
      <c r="CD51" s="4">
        <f t="shared" si="45"/>
        <v>1.3459561614581617E-4</v>
      </c>
      <c r="CF51">
        <f t="shared" si="86"/>
        <v>220.40798182506555</v>
      </c>
      <c r="CG51">
        <f t="shared" si="87"/>
        <v>171.92906557707784</v>
      </c>
      <c r="CI51">
        <v>1.6420883354257683</v>
      </c>
      <c r="CJ51">
        <v>3.8344999999999914</v>
      </c>
      <c r="CK51">
        <v>2</v>
      </c>
      <c r="CL51">
        <f t="shared" si="71"/>
        <v>25.397456834383771</v>
      </c>
      <c r="CM51">
        <f t="shared" si="69"/>
        <v>27.448050489641016</v>
      </c>
      <c r="CN51">
        <f t="shared" si="70"/>
        <v>6090301.9521953082</v>
      </c>
      <c r="CS51">
        <f t="shared" si="62"/>
        <v>23.733778376649173</v>
      </c>
      <c r="CT51">
        <f t="shared" si="47"/>
        <v>22.372100619479117</v>
      </c>
      <c r="CU51">
        <f t="shared" si="48"/>
        <v>49.191223058726727</v>
      </c>
      <c r="CV51">
        <f t="shared" si="49"/>
        <v>68.899152254752224</v>
      </c>
      <c r="CW51">
        <f t="shared" si="50"/>
        <v>164.19625430960724</v>
      </c>
      <c r="CX51">
        <f t="shared" si="63"/>
        <v>2.6960281378236282E-2</v>
      </c>
      <c r="CZ51" s="1">
        <v>0</v>
      </c>
      <c r="DA51" s="1">
        <v>0</v>
      </c>
      <c r="DB51" s="1">
        <v>11289</v>
      </c>
      <c r="DC51" s="1">
        <v>23950</v>
      </c>
      <c r="DE51" s="1">
        <v>7.6529350000000003</v>
      </c>
      <c r="DF51" s="1">
        <v>7.3515959999999998</v>
      </c>
      <c r="DH51">
        <f t="shared" si="88"/>
        <v>746.09760764130851</v>
      </c>
      <c r="DI51">
        <f t="shared" si="89"/>
        <v>1582.8716186561558</v>
      </c>
      <c r="DK51">
        <f t="shared" si="90"/>
        <v>297.93111139640052</v>
      </c>
      <c r="DL51">
        <f t="shared" si="91"/>
        <v>607.18286844965564</v>
      </c>
      <c r="DM51">
        <f t="shared" si="51"/>
        <v>0.14000071639875708</v>
      </c>
      <c r="DN51">
        <f t="shared" si="92"/>
        <v>7.5666925413100641</v>
      </c>
      <c r="DO51">
        <f t="shared" si="93"/>
        <v>41.624530517416666</v>
      </c>
      <c r="DP51">
        <f t="shared" si="94"/>
        <v>15.42090069202745</v>
      </c>
      <c r="DQ51">
        <f t="shared" si="95"/>
        <v>53.478251562724772</v>
      </c>
      <c r="DR51">
        <f t="shared" si="52"/>
        <v>22.987593233337513</v>
      </c>
      <c r="DS51">
        <f t="shared" si="96"/>
        <v>141.20866107626972</v>
      </c>
      <c r="DT51">
        <f t="shared" si="64"/>
        <v>0.14000071639875705</v>
      </c>
      <c r="DV51" s="1">
        <v>2645</v>
      </c>
      <c r="DW51" s="1">
        <v>687.94330000000002</v>
      </c>
      <c r="DX51" s="1">
        <v>6995</v>
      </c>
      <c r="DY51" s="1">
        <v>573.1327</v>
      </c>
      <c r="EA51" s="1">
        <v>14755</v>
      </c>
      <c r="EB51" s="1">
        <v>17402</v>
      </c>
      <c r="ED51">
        <f t="shared" si="53"/>
        <v>1.4431110168524934</v>
      </c>
      <c r="EE51">
        <f t="shared" si="54"/>
        <v>3.179540249413098</v>
      </c>
      <c r="EG51" s="1">
        <v>353490</v>
      </c>
      <c r="EH51" s="1">
        <v>285388</v>
      </c>
      <c r="EI51" s="1">
        <v>205568</v>
      </c>
      <c r="EJ51" s="1">
        <v>130363</v>
      </c>
      <c r="EL51">
        <f t="shared" si="65"/>
        <v>23.362392003288701</v>
      </c>
      <c r="EM51">
        <f t="shared" si="66"/>
        <v>18.861484989772148</v>
      </c>
      <c r="EN51">
        <f t="shared" si="67"/>
        <v>13.5861274698918</v>
      </c>
      <c r="EO51">
        <f t="shared" si="68"/>
        <v>8.615778405965445</v>
      </c>
      <c r="EQ51" s="1">
        <v>38413</v>
      </c>
      <c r="ER51" s="1">
        <v>56299</v>
      </c>
      <c r="ES51" s="1">
        <v>216</v>
      </c>
      <c r="ET51" s="1">
        <v>641.16809999999998</v>
      </c>
      <c r="EU51" s="1">
        <v>114</v>
      </c>
      <c r="EV51" s="1">
        <v>525.7124</v>
      </c>
      <c r="EX51" s="1">
        <v>0.30406030000000001</v>
      </c>
      <c r="EY51" s="1">
        <v>0.22602900000000001</v>
      </c>
      <c r="EZ51" s="1">
        <v>0.71823440000000005</v>
      </c>
      <c r="FA51" s="1">
        <v>0.5801868</v>
      </c>
      <c r="FB51" s="1">
        <v>6.4145900000000006E-2</v>
      </c>
      <c r="FC51" s="1">
        <v>1.70072E-2</v>
      </c>
      <c r="FF51">
        <v>11267</v>
      </c>
      <c r="FG51">
        <v>23763</v>
      </c>
      <c r="FI51">
        <f t="shared" si="55"/>
        <v>1.9171030442886306E-2</v>
      </c>
      <c r="FJ51">
        <f t="shared" si="56"/>
        <v>4.7973740689306902E-3</v>
      </c>
    </row>
    <row r="52" spans="1:166" x14ac:dyDescent="0.25">
      <c r="A52">
        <v>2068</v>
      </c>
      <c r="B52" s="1">
        <v>15096</v>
      </c>
      <c r="C52" s="1">
        <v>17461</v>
      </c>
      <c r="D52" s="1">
        <v>38303</v>
      </c>
      <c r="E52" s="1">
        <v>57166</v>
      </c>
      <c r="F52" s="1">
        <v>4874</v>
      </c>
      <c r="G52" s="1">
        <v>5364</v>
      </c>
      <c r="H52" s="1">
        <v>36715</v>
      </c>
      <c r="I52" s="1">
        <v>56667</v>
      </c>
      <c r="J52" s="1">
        <v>34211</v>
      </c>
      <c r="K52" s="1">
        <v>53574</v>
      </c>
      <c r="L52" s="1">
        <v>1183645</v>
      </c>
      <c r="P52">
        <v>2068</v>
      </c>
      <c r="Q52">
        <f t="shared" si="75"/>
        <v>997.70479980097389</v>
      </c>
      <c r="R52">
        <f t="shared" si="76"/>
        <v>1154.0092414762059</v>
      </c>
      <c r="S52">
        <f t="shared" si="77"/>
        <v>2531.4710484086318</v>
      </c>
      <c r="T52">
        <f t="shared" si="78"/>
        <v>3778.1394134487596</v>
      </c>
      <c r="U52">
        <f t="shared" si="24"/>
        <v>8461.3245031345705</v>
      </c>
      <c r="W52">
        <f t="shared" si="79"/>
        <v>2261.0280144403232</v>
      </c>
      <c r="X52">
        <f t="shared" si="80"/>
        <v>3540.7417159868428</v>
      </c>
      <c r="Z52">
        <f t="shared" si="25"/>
        <v>270.44303396830855</v>
      </c>
      <c r="AA52">
        <f t="shared" si="26"/>
        <v>237.39769746191678</v>
      </c>
      <c r="AB52">
        <f t="shared" si="27"/>
        <v>0.1068323630002872</v>
      </c>
      <c r="AC52">
        <f t="shared" si="28"/>
        <v>6.2834552006437353E-2</v>
      </c>
      <c r="AE52" s="1">
        <v>80437</v>
      </c>
      <c r="AF52" s="1">
        <v>4935</v>
      </c>
      <c r="AG52" s="1">
        <v>6672</v>
      </c>
      <c r="AH52" s="1">
        <v>3425</v>
      </c>
      <c r="AI52" s="1">
        <v>77778</v>
      </c>
      <c r="AJ52" s="1">
        <v>5178</v>
      </c>
      <c r="AK52" s="1">
        <v>7117</v>
      </c>
      <c r="AL52" s="1">
        <v>3309</v>
      </c>
      <c r="AM52" s="1">
        <v>73487</v>
      </c>
      <c r="AN52" s="1">
        <v>4728</v>
      </c>
      <c r="AO52" s="1">
        <v>6405</v>
      </c>
      <c r="AP52" s="1">
        <v>3165</v>
      </c>
      <c r="AR52" s="1">
        <v>14.575950000000001</v>
      </c>
      <c r="AS52" s="1">
        <v>14.65244</v>
      </c>
      <c r="AT52" s="1">
        <v>15.720230000000001</v>
      </c>
      <c r="AU52" s="1">
        <v>16.68215</v>
      </c>
      <c r="AW52">
        <f t="shared" si="57"/>
        <v>6950</v>
      </c>
      <c r="AX52">
        <f t="shared" si="29"/>
        <v>207</v>
      </c>
      <c r="AY52">
        <f t="shared" si="30"/>
        <v>267</v>
      </c>
      <c r="AZ52">
        <f t="shared" si="31"/>
        <v>260</v>
      </c>
      <c r="BB52">
        <f t="shared" si="58"/>
        <v>8.6403023484217467E-2</v>
      </c>
      <c r="BC52">
        <f t="shared" si="72"/>
        <v>4.1945288753799395E-2</v>
      </c>
      <c r="BD52">
        <f t="shared" si="73"/>
        <v>4.0017985611510792E-2</v>
      </c>
      <c r="BE52">
        <f t="shared" si="74"/>
        <v>7.5912408759124084E-2</v>
      </c>
      <c r="BF52">
        <f t="shared" si="32"/>
        <v>8.0486859608878275E-2</v>
      </c>
      <c r="BH52">
        <f t="shared" si="81"/>
        <v>3909.5430547696765</v>
      </c>
      <c r="BI52">
        <f t="shared" si="97"/>
        <v>261.64013030538757</v>
      </c>
      <c r="BJ52">
        <f t="shared" si="98"/>
        <v>385.82309509735433</v>
      </c>
      <c r="BK52">
        <f t="shared" si="99"/>
        <v>190.36238969814306</v>
      </c>
      <c r="BL52">
        <f t="shared" si="37"/>
        <v>4747.3686698705615</v>
      </c>
      <c r="BN52">
        <f t="shared" si="82"/>
        <v>322.12594026430492</v>
      </c>
      <c r="BO52">
        <f t="shared" si="83"/>
        <v>354.51037004056866</v>
      </c>
      <c r="BP52">
        <f t="shared" si="84"/>
        <v>2426.519059664332</v>
      </c>
      <c r="BQ52">
        <f t="shared" si="85"/>
        <v>3745.1601676153805</v>
      </c>
      <c r="BR52">
        <f t="shared" si="39"/>
        <v>6848.3155375845863</v>
      </c>
      <c r="BT52" s="1">
        <v>57.156320000000001</v>
      </c>
      <c r="BU52" s="1">
        <v>48.002949999999998</v>
      </c>
      <c r="BV52" s="1">
        <v>15.53436</v>
      </c>
      <c r="BW52" s="1">
        <v>14.228669999999999</v>
      </c>
      <c r="BY52">
        <f t="shared" si="40"/>
        <v>960.68750655397832</v>
      </c>
      <c r="BZ52">
        <f t="shared" si="41"/>
        <v>887.95111257765564</v>
      </c>
      <c r="CA52">
        <f t="shared" si="42"/>
        <v>1966.8410187629647</v>
      </c>
      <c r="CB52">
        <f t="shared" si="43"/>
        <v>2780.5255323732958</v>
      </c>
      <c r="CC52">
        <f t="shared" si="44"/>
        <v>6596.0051702678938</v>
      </c>
      <c r="CD52" s="4">
        <f t="shared" si="45"/>
        <v>-2.1187343008932658E-3</v>
      </c>
      <c r="CF52">
        <f t="shared" si="86"/>
        <v>219.21049840060067</v>
      </c>
      <c r="CG52">
        <f t="shared" si="87"/>
        <v>176.25156991343945</v>
      </c>
      <c r="CI52">
        <v>1.6982253767489794</v>
      </c>
      <c r="CJ52">
        <v>3.8344999999999914</v>
      </c>
      <c r="CK52">
        <v>2</v>
      </c>
      <c r="CL52">
        <f t="shared" si="71"/>
        <v>25.854237565390402</v>
      </c>
      <c r="CM52">
        <f t="shared" si="69"/>
        <v>27.94171175065323</v>
      </c>
      <c r="CN52">
        <f t="shared" si="70"/>
        <v>6190310.090144515</v>
      </c>
      <c r="CS52">
        <f t="shared" si="62"/>
        <v>24.837843020549105</v>
      </c>
      <c r="CT52">
        <f t="shared" si="47"/>
        <v>22.957299011035424</v>
      </c>
      <c r="CU52">
        <f t="shared" si="48"/>
        <v>50.851174952452176</v>
      </c>
      <c r="CV52">
        <f t="shared" si="49"/>
        <v>71.888367670612823</v>
      </c>
      <c r="CW52">
        <f t="shared" si="50"/>
        <v>170.53468465464954</v>
      </c>
      <c r="CX52">
        <f t="shared" si="63"/>
        <v>2.7548649772190709E-2</v>
      </c>
      <c r="CZ52" s="1">
        <v>0</v>
      </c>
      <c r="DA52" s="1">
        <v>0</v>
      </c>
      <c r="DB52" s="1">
        <v>11436</v>
      </c>
      <c r="DC52" s="1">
        <v>24317</v>
      </c>
      <c r="DE52" s="1">
        <v>7.7023250000000001</v>
      </c>
      <c r="DF52" s="1">
        <v>7.4946669999999997</v>
      </c>
      <c r="DH52">
        <f t="shared" si="88"/>
        <v>755.81293657418769</v>
      </c>
      <c r="DI52">
        <f t="shared" si="89"/>
        <v>1607.1268956518468</v>
      </c>
      <c r="DK52">
        <f t="shared" si="90"/>
        <v>303.75843417346135</v>
      </c>
      <c r="DL52">
        <f t="shared" si="91"/>
        <v>628.48467889303538</v>
      </c>
      <c r="DM52">
        <f t="shared" si="51"/>
        <v>0.14133450308205781</v>
      </c>
      <c r="DN52">
        <f t="shared" si="92"/>
        <v>7.8534427196116727</v>
      </c>
      <c r="DO52">
        <f t="shared" si="93"/>
        <v>42.997732232840505</v>
      </c>
      <c r="DP52">
        <f t="shared" si="94"/>
        <v>16.248992194308642</v>
      </c>
      <c r="DQ52">
        <f t="shared" si="95"/>
        <v>55.639375476304181</v>
      </c>
      <c r="DR52">
        <f t="shared" si="52"/>
        <v>24.102434913920312</v>
      </c>
      <c r="DS52">
        <f t="shared" si="96"/>
        <v>146.43224974072922</v>
      </c>
      <c r="DT52">
        <f t="shared" si="64"/>
        <v>0.14133450308205775</v>
      </c>
      <c r="DV52" s="1">
        <v>2827</v>
      </c>
      <c r="DW52" s="1">
        <v>710.45529999999997</v>
      </c>
      <c r="DX52" s="1">
        <v>6996</v>
      </c>
      <c r="DY52" s="1">
        <v>566.75279999999998</v>
      </c>
      <c r="EA52" s="1">
        <v>15089</v>
      </c>
      <c r="EB52" s="1">
        <v>17461</v>
      </c>
      <c r="ED52">
        <f t="shared" si="53"/>
        <v>1.5928834037268467</v>
      </c>
      <c r="EE52">
        <f t="shared" si="54"/>
        <v>3.1445962750946324</v>
      </c>
      <c r="EG52" s="1">
        <v>354348</v>
      </c>
      <c r="EH52" s="1">
        <v>284684</v>
      </c>
      <c r="EI52" s="1">
        <v>205804</v>
      </c>
      <c r="EJ52" s="1">
        <v>132574</v>
      </c>
      <c r="EL52">
        <f t="shared" si="65"/>
        <v>23.41909780073367</v>
      </c>
      <c r="EM52">
        <f t="shared" si="66"/>
        <v>18.814957155971147</v>
      </c>
      <c r="EN52">
        <f t="shared" si="67"/>
        <v>13.601724868722815</v>
      </c>
      <c r="EO52">
        <f t="shared" si="68"/>
        <v>8.7619048839967082</v>
      </c>
      <c r="EQ52" s="1">
        <v>38303</v>
      </c>
      <c r="ER52" s="1">
        <v>57166</v>
      </c>
      <c r="ES52" s="1">
        <v>211</v>
      </c>
      <c r="ET52" s="1">
        <v>691.34100000000001</v>
      </c>
      <c r="EU52" s="1">
        <v>106</v>
      </c>
      <c r="EV52" s="1">
        <v>821.34299999999996</v>
      </c>
      <c r="EX52" s="1">
        <v>0.30493520000000002</v>
      </c>
      <c r="EY52" s="1">
        <v>0.22721649999999999</v>
      </c>
      <c r="EZ52" s="1">
        <v>0.71572380000000002</v>
      </c>
      <c r="FA52" s="1">
        <v>0.5808681</v>
      </c>
      <c r="FB52" s="1">
        <v>6.3947500000000004E-2</v>
      </c>
      <c r="FC52" s="1">
        <v>1.7920999999999999E-2</v>
      </c>
      <c r="FF52">
        <v>11319</v>
      </c>
      <c r="FG52">
        <v>24239</v>
      </c>
      <c r="FI52">
        <f t="shared" si="55"/>
        <v>1.8641222722855375E-2</v>
      </c>
      <c r="FJ52">
        <f t="shared" si="56"/>
        <v>4.3731177028755314E-3</v>
      </c>
    </row>
    <row r="53" spans="1:166" x14ac:dyDescent="0.25">
      <c r="A53">
        <v>2069</v>
      </c>
      <c r="B53" s="1">
        <v>15161</v>
      </c>
      <c r="C53" s="1">
        <v>17287</v>
      </c>
      <c r="D53" s="1">
        <v>38066</v>
      </c>
      <c r="E53" s="1">
        <v>58188</v>
      </c>
      <c r="F53" s="1">
        <v>4825</v>
      </c>
      <c r="G53" s="1">
        <v>5354</v>
      </c>
      <c r="H53" s="1">
        <v>36506</v>
      </c>
      <c r="I53" s="1">
        <v>57681</v>
      </c>
      <c r="J53" s="1">
        <v>34014</v>
      </c>
      <c r="K53" s="1">
        <v>54553</v>
      </c>
      <c r="L53" s="1">
        <v>1187090</v>
      </c>
      <c r="P53">
        <v>2069</v>
      </c>
      <c r="Q53">
        <f t="shared" si="75"/>
        <v>1002.0006935468049</v>
      </c>
      <c r="R53">
        <f t="shared" si="76"/>
        <v>1142.5094643719817</v>
      </c>
      <c r="S53">
        <f t="shared" si="77"/>
        <v>2515.807558904602</v>
      </c>
      <c r="T53">
        <f t="shared" si="78"/>
        <v>3845.6840812678238</v>
      </c>
      <c r="U53">
        <f t="shared" si="24"/>
        <v>8506.0017980912125</v>
      </c>
      <c r="W53">
        <f t="shared" si="79"/>
        <v>2248.0081518568049</v>
      </c>
      <c r="X53">
        <f t="shared" si="80"/>
        <v>3605.4444848663575</v>
      </c>
      <c r="Z53">
        <f t="shared" si="25"/>
        <v>267.7994070477971</v>
      </c>
      <c r="AA53">
        <f t="shared" si="26"/>
        <v>240.23959640146632</v>
      </c>
      <c r="AB53">
        <f t="shared" si="27"/>
        <v>0.10644669784059263</v>
      </c>
      <c r="AC53">
        <f t="shared" si="28"/>
        <v>6.2469925070461188E-2</v>
      </c>
      <c r="AE53" s="1">
        <v>81172</v>
      </c>
      <c r="AF53" s="1">
        <v>5003</v>
      </c>
      <c r="AG53" s="1">
        <v>6679</v>
      </c>
      <c r="AH53" s="1">
        <v>3400</v>
      </c>
      <c r="AI53" s="1">
        <v>78567</v>
      </c>
      <c r="AJ53" s="1">
        <v>5242</v>
      </c>
      <c r="AK53" s="1">
        <v>7107</v>
      </c>
      <c r="AL53" s="1">
        <v>3271</v>
      </c>
      <c r="AM53" s="1">
        <v>74191</v>
      </c>
      <c r="AN53" s="1">
        <v>4804</v>
      </c>
      <c r="AO53" s="1">
        <v>6419</v>
      </c>
      <c r="AP53" s="1">
        <v>3153</v>
      </c>
      <c r="AR53" s="1">
        <v>14.646520000000001</v>
      </c>
      <c r="AS53" s="1">
        <v>14.60905</v>
      </c>
      <c r="AT53" s="1">
        <v>15.56549</v>
      </c>
      <c r="AU53" s="1">
        <v>16.592980000000001</v>
      </c>
      <c r="AW53">
        <f t="shared" si="57"/>
        <v>6981</v>
      </c>
      <c r="AX53">
        <f t="shared" si="29"/>
        <v>199</v>
      </c>
      <c r="AY53">
        <f t="shared" si="30"/>
        <v>260</v>
      </c>
      <c r="AZ53">
        <f t="shared" si="31"/>
        <v>247</v>
      </c>
      <c r="BB53">
        <f t="shared" si="58"/>
        <v>8.600256245996156E-2</v>
      </c>
      <c r="BC53">
        <f t="shared" si="72"/>
        <v>3.9776134319408352E-2</v>
      </c>
      <c r="BD53">
        <f t="shared" si="73"/>
        <v>3.892798323102261E-2</v>
      </c>
      <c r="BE53">
        <f t="shared" si="74"/>
        <v>7.2647058823529412E-2</v>
      </c>
      <c r="BF53">
        <f t="shared" si="32"/>
        <v>7.9861616140627922E-2</v>
      </c>
      <c r="BH53">
        <f t="shared" si="81"/>
        <v>3968.3226727284705</v>
      </c>
      <c r="BI53">
        <f t="shared" si="97"/>
        <v>264.08963179370346</v>
      </c>
      <c r="BJ53">
        <f t="shared" si="98"/>
        <v>381.48851805507957</v>
      </c>
      <c r="BK53">
        <f t="shared" si="99"/>
        <v>187.17045359184323</v>
      </c>
      <c r="BL53">
        <f t="shared" si="37"/>
        <v>4801.0712761690975</v>
      </c>
      <c r="BN53">
        <f t="shared" si="82"/>
        <v>318.88749728667852</v>
      </c>
      <c r="BO53">
        <f t="shared" si="83"/>
        <v>353.8494633104408</v>
      </c>
      <c r="BP53">
        <f t="shared" si="84"/>
        <v>2412.7061090046604</v>
      </c>
      <c r="BQ53">
        <f t="shared" si="85"/>
        <v>3812.1761100503431</v>
      </c>
      <c r="BR53">
        <f t="shared" si="39"/>
        <v>6897.6191796521234</v>
      </c>
      <c r="BT53" s="1">
        <v>57.658749999999998</v>
      </c>
      <c r="BU53" s="1">
        <v>49.17315</v>
      </c>
      <c r="BV53" s="1">
        <v>15.580500000000001</v>
      </c>
      <c r="BW53" s="1">
        <v>14.27561</v>
      </c>
      <c r="BY53">
        <f t="shared" si="40"/>
        <v>959.38936433515914</v>
      </c>
      <c r="BZ53">
        <f t="shared" si="41"/>
        <v>907.90154601575466</v>
      </c>
      <c r="CA53">
        <f t="shared" si="42"/>
        <v>1961.4534201177903</v>
      </c>
      <c r="CB53">
        <f t="shared" si="43"/>
        <v>2839.617309323437</v>
      </c>
      <c r="CC53">
        <f t="shared" si="44"/>
        <v>6668.3616397921414</v>
      </c>
      <c r="CD53" s="4">
        <f t="shared" si="45"/>
        <v>-5.4672786973242182E-4</v>
      </c>
      <c r="CF53">
        <f t="shared" si="86"/>
        <v>217.71241051655304</v>
      </c>
      <c r="CG53">
        <f t="shared" si="87"/>
        <v>178.94989544894642</v>
      </c>
      <c r="CI53">
        <v>1.7459147367757453</v>
      </c>
      <c r="CJ53">
        <v>3.8344999999999914</v>
      </c>
      <c r="CK53">
        <v>2</v>
      </c>
      <c r="CL53">
        <f t="shared" si="71"/>
        <v>26.319233632191466</v>
      </c>
      <c r="CM53">
        <f t="shared" si="69"/>
        <v>28.444251654639238</v>
      </c>
      <c r="CN53">
        <f t="shared" si="70"/>
        <v>6295435.5069948016</v>
      </c>
      <c r="CS53">
        <f t="shared" si="62"/>
        <v>25.250392824176714</v>
      </c>
      <c r="CT53">
        <f t="shared" si="47"/>
        <v>23.89527290461648</v>
      </c>
      <c r="CU53">
        <f t="shared" si="48"/>
        <v>51.623950822741122</v>
      </c>
      <c r="CV53">
        <f t="shared" si="49"/>
        <v>74.736551390098441</v>
      </c>
      <c r="CW53">
        <f t="shared" si="50"/>
        <v>175.50616794163275</v>
      </c>
      <c r="CX53">
        <f t="shared" si="63"/>
        <v>2.7878320371422984E-2</v>
      </c>
      <c r="CZ53" s="1">
        <v>0</v>
      </c>
      <c r="DA53" s="1">
        <v>0</v>
      </c>
      <c r="DB53" s="1">
        <v>11316</v>
      </c>
      <c r="DC53" s="1">
        <v>24797</v>
      </c>
      <c r="DE53" s="1">
        <v>7.7069559999999999</v>
      </c>
      <c r="DF53" s="1">
        <v>7.3095090000000003</v>
      </c>
      <c r="DH53">
        <f t="shared" si="88"/>
        <v>747.88205581265379</v>
      </c>
      <c r="DI53">
        <f t="shared" si="89"/>
        <v>1638.8504186979828</v>
      </c>
      <c r="DK53">
        <f t="shared" si="90"/>
        <v>300.75175986465467</v>
      </c>
      <c r="DL53">
        <f t="shared" si="91"/>
        <v>625.05711943464541</v>
      </c>
      <c r="DM53">
        <f t="shared" si="51"/>
        <v>0.13883603339307771</v>
      </c>
      <c r="DN53">
        <f t="shared" si="92"/>
        <v>7.9155558331705889</v>
      </c>
      <c r="DO53">
        <f t="shared" si="93"/>
        <v>43.708394989570536</v>
      </c>
      <c r="DP53">
        <f t="shared" si="94"/>
        <v>16.451024359865041</v>
      </c>
      <c r="DQ53">
        <f t="shared" si="95"/>
        <v>58.285527030233396</v>
      </c>
      <c r="DR53">
        <f t="shared" si="52"/>
        <v>24.366580193035631</v>
      </c>
      <c r="DS53">
        <f t="shared" si="96"/>
        <v>151.13958774859714</v>
      </c>
      <c r="DT53">
        <f t="shared" si="64"/>
        <v>0.13883603339307771</v>
      </c>
      <c r="DV53" s="1">
        <v>2817</v>
      </c>
      <c r="DW53" s="1">
        <v>674.94970000000001</v>
      </c>
      <c r="DX53" s="1">
        <v>6891</v>
      </c>
      <c r="DY53" s="1">
        <v>552.29769999999996</v>
      </c>
      <c r="EA53" s="1">
        <v>15144</v>
      </c>
      <c r="EB53" s="1">
        <v>17287</v>
      </c>
      <c r="ED53">
        <f t="shared" si="53"/>
        <v>1.507924772909522</v>
      </c>
      <c r="EE53">
        <f t="shared" si="54"/>
        <v>3.0184007839797165</v>
      </c>
      <c r="EG53" s="1">
        <v>354750</v>
      </c>
      <c r="EH53" s="1">
        <v>284453</v>
      </c>
      <c r="EI53" s="1">
        <v>206377</v>
      </c>
      <c r="EJ53" s="1">
        <v>135180</v>
      </c>
      <c r="EL53">
        <f t="shared" si="65"/>
        <v>23.445666251284809</v>
      </c>
      <c r="EM53">
        <f t="shared" si="66"/>
        <v>18.799690210505194</v>
      </c>
      <c r="EN53">
        <f t="shared" si="67"/>
        <v>13.639594824359142</v>
      </c>
      <c r="EO53">
        <f t="shared" si="68"/>
        <v>8.9341371778680223</v>
      </c>
      <c r="EQ53" s="1">
        <v>38066</v>
      </c>
      <c r="ER53" s="1">
        <v>58188</v>
      </c>
      <c r="ES53" s="1">
        <v>186</v>
      </c>
      <c r="ET53" s="1">
        <v>612.47450000000003</v>
      </c>
      <c r="EU53" s="1">
        <v>104</v>
      </c>
      <c r="EV53" s="1">
        <v>630.63440000000003</v>
      </c>
      <c r="EX53" s="1">
        <v>0.3064982</v>
      </c>
      <c r="EY53" s="1">
        <v>0.22716449999999999</v>
      </c>
      <c r="EZ53" s="1">
        <v>0.71844129999999995</v>
      </c>
      <c r="FA53" s="1">
        <v>0.58480860000000001</v>
      </c>
      <c r="FB53" s="1">
        <v>6.6848000000000005E-2</v>
      </c>
      <c r="FC53" s="1">
        <v>1.8564000000000001E-2</v>
      </c>
      <c r="FF53">
        <v>11293</v>
      </c>
      <c r="FG53">
        <v>24644</v>
      </c>
      <c r="FI53">
        <f t="shared" si="55"/>
        <v>1.6470379881342423E-2</v>
      </c>
      <c r="FJ53">
        <f t="shared" si="56"/>
        <v>4.2200941405615968E-3</v>
      </c>
    </row>
    <row r="54" spans="1:166" x14ac:dyDescent="0.25">
      <c r="A54">
        <v>2070</v>
      </c>
      <c r="B54" s="1">
        <v>15182</v>
      </c>
      <c r="C54" s="1">
        <v>17435</v>
      </c>
      <c r="D54" s="1">
        <v>38416</v>
      </c>
      <c r="E54" s="1">
        <v>59445</v>
      </c>
      <c r="F54" s="1">
        <v>4840</v>
      </c>
      <c r="G54" s="1">
        <v>5340</v>
      </c>
      <c r="H54" s="1">
        <v>36714</v>
      </c>
      <c r="I54" s="1">
        <v>58972</v>
      </c>
      <c r="J54" s="1">
        <v>34253</v>
      </c>
      <c r="K54" s="1">
        <v>55754</v>
      </c>
      <c r="L54" s="1">
        <v>1189712</v>
      </c>
      <c r="P54">
        <v>2070</v>
      </c>
      <c r="Q54">
        <f t="shared" si="75"/>
        <v>1003.3885976800732</v>
      </c>
      <c r="R54">
        <f t="shared" si="76"/>
        <v>1152.2908839778736</v>
      </c>
      <c r="S54">
        <f t="shared" si="77"/>
        <v>2538.9392944590763</v>
      </c>
      <c r="T54">
        <f t="shared" si="78"/>
        <v>3928.7600572448923</v>
      </c>
      <c r="U54">
        <f t="shared" si="24"/>
        <v>8623.3788333619159</v>
      </c>
      <c r="W54">
        <f t="shared" si="79"/>
        <v>2263.80382270686</v>
      </c>
      <c r="X54">
        <f t="shared" si="80"/>
        <v>3684.8193831547096</v>
      </c>
      <c r="Z54">
        <f t="shared" si="25"/>
        <v>275.13547175221629</v>
      </c>
      <c r="AA54">
        <f t="shared" si="26"/>
        <v>243.94067409018271</v>
      </c>
      <c r="AB54">
        <f t="shared" si="27"/>
        <v>0.10836630570595591</v>
      </c>
      <c r="AC54">
        <f t="shared" si="28"/>
        <v>6.2091008495247769E-2</v>
      </c>
      <c r="AE54" s="1">
        <v>82816</v>
      </c>
      <c r="AF54" s="1">
        <v>4979</v>
      </c>
      <c r="AG54" s="1">
        <v>6656</v>
      </c>
      <c r="AH54" s="1">
        <v>3410</v>
      </c>
      <c r="AI54" s="1">
        <v>80037</v>
      </c>
      <c r="AJ54" s="1">
        <v>5227</v>
      </c>
      <c r="AK54" s="1">
        <v>7148</v>
      </c>
      <c r="AL54" s="1">
        <v>3274</v>
      </c>
      <c r="AM54" s="1">
        <v>75675</v>
      </c>
      <c r="AN54" s="1">
        <v>4781</v>
      </c>
      <c r="AO54" s="1">
        <v>6396</v>
      </c>
      <c r="AP54" s="1">
        <v>3155</v>
      </c>
      <c r="AR54" s="1">
        <v>14.64874</v>
      </c>
      <c r="AS54" s="1">
        <v>14.48869</v>
      </c>
      <c r="AT54" s="1">
        <v>15.57714</v>
      </c>
      <c r="AU54" s="1">
        <v>15.95529</v>
      </c>
      <c r="AW54">
        <f t="shared" si="57"/>
        <v>7141</v>
      </c>
      <c r="AX54">
        <f t="shared" si="29"/>
        <v>198</v>
      </c>
      <c r="AY54">
        <f t="shared" si="30"/>
        <v>260</v>
      </c>
      <c r="AZ54">
        <f t="shared" si="31"/>
        <v>255</v>
      </c>
      <c r="BB54">
        <f t="shared" si="58"/>
        <v>8.6227299072642968E-2</v>
      </c>
      <c r="BC54">
        <f t="shared" si="72"/>
        <v>3.976702149025909E-2</v>
      </c>
      <c r="BD54">
        <f t="shared" si="73"/>
        <v>3.90625E-2</v>
      </c>
      <c r="BE54">
        <f t="shared" si="74"/>
        <v>7.4780058651026396E-2</v>
      </c>
      <c r="BF54">
        <f t="shared" si="32"/>
        <v>8.0256690612194842E-2</v>
      </c>
      <c r="BH54">
        <f t="shared" si="81"/>
        <v>4043.1833071135547</v>
      </c>
      <c r="BI54">
        <f t="shared" si="97"/>
        <v>261.16440157068587</v>
      </c>
      <c r="BJ54">
        <f t="shared" si="98"/>
        <v>383.97648261115336</v>
      </c>
      <c r="BK54">
        <f t="shared" si="99"/>
        <v>180.14231365729992</v>
      </c>
      <c r="BL54">
        <f t="shared" si="37"/>
        <v>4868.4665049526939</v>
      </c>
      <c r="BN54">
        <f t="shared" si="82"/>
        <v>319.87885738187026</v>
      </c>
      <c r="BO54">
        <f t="shared" si="83"/>
        <v>352.92419388826187</v>
      </c>
      <c r="BP54">
        <f t="shared" si="84"/>
        <v>2426.4529689913193</v>
      </c>
      <c r="BQ54">
        <f t="shared" si="85"/>
        <v>3897.499168909846</v>
      </c>
      <c r="BR54">
        <f t="shared" si="39"/>
        <v>6996.7551891712974</v>
      </c>
      <c r="BT54" s="1">
        <v>58.179729999999999</v>
      </c>
      <c r="BU54" s="1">
        <v>49.911729999999999</v>
      </c>
      <c r="BV54" s="1">
        <v>15.567550000000001</v>
      </c>
      <c r="BW54" s="1">
        <v>14.2476</v>
      </c>
      <c r="BY54">
        <f t="shared" si="40"/>
        <v>971.06750629022622</v>
      </c>
      <c r="BZ54">
        <f t="shared" si="41"/>
        <v>919.12851384896214</v>
      </c>
      <c r="CA54">
        <f t="shared" si="42"/>
        <v>1970.9895959768503</v>
      </c>
      <c r="CB54">
        <f t="shared" si="43"/>
        <v>2897.476549330016</v>
      </c>
      <c r="CC54">
        <f t="shared" si="44"/>
        <v>6758.6621654460541</v>
      </c>
      <c r="CD54" s="4">
        <f t="shared" si="45"/>
        <v>-3.5964582730230177E-4</v>
      </c>
      <c r="CF54">
        <f t="shared" si="86"/>
        <v>223.49048559273393</v>
      </c>
      <c r="CG54">
        <f t="shared" si="87"/>
        <v>181.35023305258593</v>
      </c>
      <c r="CI54">
        <v>1.7459147367757453</v>
      </c>
      <c r="CJ54">
        <v>3.8344999999999914</v>
      </c>
      <c r="CK54">
        <v>2</v>
      </c>
      <c r="CL54">
        <f t="shared" si="71"/>
        <v>26.792592790017494</v>
      </c>
      <c r="CM54">
        <f t="shared" si="69"/>
        <v>28.955829886604292</v>
      </c>
      <c r="CN54">
        <f t="shared" si="70"/>
        <v>6405348.4432556368</v>
      </c>
      <c r="CS54">
        <f t="shared" si="62"/>
        <v>26.017416267651782</v>
      </c>
      <c r="CT54">
        <f t="shared" si="47"/>
        <v>24.625835993249197</v>
      </c>
      <c r="CU54">
        <f t="shared" si="48"/>
        <v>52.807921638368853</v>
      </c>
      <c r="CV54">
        <f t="shared" si="49"/>
        <v>77.630909304824158</v>
      </c>
      <c r="CW54">
        <f t="shared" si="50"/>
        <v>181.08208320409398</v>
      </c>
      <c r="CX54">
        <f t="shared" si="63"/>
        <v>2.8270450047844026E-2</v>
      </c>
      <c r="CZ54" s="1">
        <v>0</v>
      </c>
      <c r="DA54" s="1">
        <v>0</v>
      </c>
      <c r="DB54" s="1">
        <v>11279</v>
      </c>
      <c r="DC54" s="1">
        <v>25658</v>
      </c>
      <c r="DE54" s="1">
        <v>7.7294390000000002</v>
      </c>
      <c r="DF54" s="1">
        <v>7.4835779999999996</v>
      </c>
      <c r="DH54">
        <f t="shared" si="88"/>
        <v>745.43670091118065</v>
      </c>
      <c r="DI54">
        <f t="shared" si="89"/>
        <v>1695.754488161989</v>
      </c>
      <c r="DK54">
        <f t="shared" si="90"/>
        <v>300.64288461668605</v>
      </c>
      <c r="DL54">
        <f t="shared" si="91"/>
        <v>662.16229797343146</v>
      </c>
      <c r="DM54">
        <f t="shared" si="51"/>
        <v>0.14245499464561193</v>
      </c>
      <c r="DN54">
        <f t="shared" si="92"/>
        <v>8.0550023827510842</v>
      </c>
      <c r="DO54">
        <f t="shared" si="93"/>
        <v>44.752919255617769</v>
      </c>
      <c r="DP54">
        <f t="shared" si="94"/>
        <v>17.741044810504377</v>
      </c>
      <c r="DQ54">
        <f t="shared" si="95"/>
        <v>59.889864494319781</v>
      </c>
      <c r="DR54">
        <f t="shared" si="52"/>
        <v>25.796047193255461</v>
      </c>
      <c r="DS54">
        <f t="shared" si="96"/>
        <v>155.28603601083853</v>
      </c>
      <c r="DT54">
        <f t="shared" si="64"/>
        <v>0.14245499464561193</v>
      </c>
      <c r="DV54" s="1">
        <v>2810</v>
      </c>
      <c r="DW54" s="1">
        <v>683.26890000000003</v>
      </c>
      <c r="DX54" s="1">
        <v>6939</v>
      </c>
      <c r="DY54" s="1">
        <v>563.11199999999997</v>
      </c>
      <c r="EA54" s="1">
        <v>15176</v>
      </c>
      <c r="EB54" s="1">
        <v>17435</v>
      </c>
      <c r="ED54">
        <f t="shared" si="53"/>
        <v>1.5227176928840191</v>
      </c>
      <c r="EE54">
        <f t="shared" si="54"/>
        <v>3.0989394469951708</v>
      </c>
      <c r="EG54" s="1">
        <v>354757</v>
      </c>
      <c r="EH54" s="1">
        <v>284193</v>
      </c>
      <c r="EI54" s="1">
        <v>206596</v>
      </c>
      <c r="EJ54" s="1">
        <v>137847</v>
      </c>
      <c r="EL54">
        <f t="shared" si="65"/>
        <v>23.446128885995897</v>
      </c>
      <c r="EM54">
        <f t="shared" si="66"/>
        <v>18.782506635521869</v>
      </c>
      <c r="EN54">
        <f t="shared" si="67"/>
        <v>13.654068681748941</v>
      </c>
      <c r="EO54">
        <f t="shared" si="68"/>
        <v>9.1104010027931146</v>
      </c>
      <c r="EQ54" s="1">
        <v>38416</v>
      </c>
      <c r="ER54" s="1">
        <v>59445</v>
      </c>
      <c r="ES54" s="1">
        <v>172</v>
      </c>
      <c r="ET54" s="1">
        <v>616.85810000000004</v>
      </c>
      <c r="EU54" s="1">
        <v>114</v>
      </c>
      <c r="EV54" s="1">
        <v>779.24490000000003</v>
      </c>
      <c r="EX54" s="1">
        <v>0.3087008</v>
      </c>
      <c r="EY54" s="1">
        <v>0.2271474</v>
      </c>
      <c r="EZ54" s="1">
        <v>0.72354370000000001</v>
      </c>
      <c r="FA54" s="1">
        <v>0.5921381</v>
      </c>
      <c r="FB54" s="1">
        <v>6.6735199999999995E-2</v>
      </c>
      <c r="FC54" s="1">
        <v>1.7474099999999999E-2</v>
      </c>
      <c r="FF54">
        <v>11249</v>
      </c>
      <c r="FG54">
        <v>25662</v>
      </c>
      <c r="FI54">
        <f t="shared" si="55"/>
        <v>1.5290248022046404E-2</v>
      </c>
      <c r="FJ54">
        <f t="shared" si="56"/>
        <v>4.4423661444938038E-3</v>
      </c>
    </row>
    <row r="56" spans="1:166" x14ac:dyDescent="0.25">
      <c r="F56">
        <f>SUM(F54:I54)/SUM(F4:I4)</f>
        <v>2.2092237061769615</v>
      </c>
      <c r="Q56">
        <f t="shared" ref="Q56:T56" si="100">Q54-Q4</f>
        <v>658.5935565723837</v>
      </c>
      <c r="R56">
        <f t="shared" si="100"/>
        <v>433.4887242908444</v>
      </c>
      <c r="S56">
        <f t="shared" si="100"/>
        <v>1068.7522732897162</v>
      </c>
      <c r="T56">
        <f t="shared" si="100"/>
        <v>2450.245611275921</v>
      </c>
      <c r="U56">
        <f>U54-U4</f>
        <v>4611.0801654288662</v>
      </c>
      <c r="BT56">
        <f>AVERAGE(BT4:BT8)</f>
        <v>57.660467999999995</v>
      </c>
      <c r="BU56">
        <f>AVERAGE(BU4:BU8)</f>
        <v>49.776947999999997</v>
      </c>
      <c r="BV56">
        <f t="shared" ref="BV56:BW56" si="101">AVERAGE(BV4:BV8)</f>
        <v>16.855494</v>
      </c>
      <c r="BW56">
        <f t="shared" si="101"/>
        <v>14.794366</v>
      </c>
      <c r="BY56">
        <f t="shared" ref="BY56:CA56" si="102">BY54-BY4</f>
        <v>627.44266758040987</v>
      </c>
      <c r="BZ56">
        <f t="shared" si="102"/>
        <v>341.6753929324434</v>
      </c>
      <c r="CA56">
        <f t="shared" si="102"/>
        <v>777.02261012749182</v>
      </c>
      <c r="CB56">
        <f>CB54-CB4</f>
        <v>1833.1232845550721</v>
      </c>
      <c r="EL56">
        <f t="shared" ref="EL56:EN56" si="103">EL54/EL4</f>
        <v>1.002356444763409</v>
      </c>
      <c r="EM56">
        <f t="shared" si="103"/>
        <v>1.0839489974559751</v>
      </c>
      <c r="EN56">
        <f t="shared" si="103"/>
        <v>1.4886583081135609</v>
      </c>
      <c r="EO56">
        <f>EO54/EO4</f>
        <v>2.4619492418424391</v>
      </c>
    </row>
    <row r="57" spans="1:166" x14ac:dyDescent="0.25">
      <c r="BB57">
        <f>AVERAGE(BB4:BB54)</f>
        <v>0.10240520259474206</v>
      </c>
      <c r="BC57">
        <f t="shared" ref="BC57:BE57" si="104">AVERAGE(BC4:BC54)</f>
        <v>5.6864094971819157E-2</v>
      </c>
      <c r="BD57">
        <f t="shared" si="104"/>
        <v>5.4535002781919577E-2</v>
      </c>
      <c r="BE57">
        <f t="shared" si="104"/>
        <v>9.15930475418998E-2</v>
      </c>
      <c r="BT57">
        <f>AVERAGE(BT50:BT54)</f>
        <v>57.441566000000002</v>
      </c>
      <c r="BU57">
        <f>AVERAGE(BU50:BU54)</f>
        <v>49.034343999999997</v>
      </c>
      <c r="BV57">
        <f t="shared" ref="BV57:BW57" si="105">AVERAGE(BV50:BV54)</f>
        <v>15.488800000000001</v>
      </c>
      <c r="BW57">
        <f t="shared" si="105"/>
        <v>14.195060000000002</v>
      </c>
    </row>
    <row r="58" spans="1:166" x14ac:dyDescent="0.25">
      <c r="Q58">
        <f>Q54/Q4</f>
        <v>2.9101015909526549</v>
      </c>
      <c r="R58">
        <f>R54/R4</f>
        <v>1.6030709819786686</v>
      </c>
      <c r="S58">
        <f>S54/S4</f>
        <v>1.7269498763767144</v>
      </c>
      <c r="T58">
        <f>T54/T4</f>
        <v>2.6572348129274506</v>
      </c>
      <c r="U58">
        <f>U54/U4</f>
        <v>2.149236521767778</v>
      </c>
      <c r="BT58">
        <f>AVERAGE(BT4:BT54)</f>
        <v>57.621445882352937</v>
      </c>
      <c r="BU58">
        <f t="shared" ref="BU58:BW58" si="106">AVERAGE(BU4:BU54)</f>
        <v>49.656911176470587</v>
      </c>
      <c r="BV58">
        <f t="shared" si="106"/>
        <v>16.041133725490191</v>
      </c>
      <c r="BW58">
        <f t="shared" si="106"/>
        <v>14.879587254901967</v>
      </c>
    </row>
    <row r="59" spans="1:166" x14ac:dyDescent="0.25">
      <c r="BT59">
        <f>MIN(BT3:BT54)</f>
        <v>56.001190000000001</v>
      </c>
      <c r="BU59">
        <f t="shared" ref="BU59:BW59" si="107">MIN(BU3:BU54)</f>
        <v>44.608400000000003</v>
      </c>
      <c r="BV59">
        <f t="shared" si="107"/>
        <v>15.30504</v>
      </c>
      <c r="BW59">
        <f t="shared" si="107"/>
        <v>14.078860000000001</v>
      </c>
    </row>
    <row r="60" spans="1:166" x14ac:dyDescent="0.25">
      <c r="P60" s="2" t="s">
        <v>102</v>
      </c>
      <c r="Q60">
        <f>EL56</f>
        <v>1.002356444763409</v>
      </c>
      <c r="R60">
        <f t="shared" ref="R60:T60" si="108">EM56</f>
        <v>1.0839489974559751</v>
      </c>
      <c r="S60">
        <f t="shared" si="108"/>
        <v>1.4886583081135609</v>
      </c>
      <c r="T60">
        <f t="shared" si="108"/>
        <v>2.4619492418424391</v>
      </c>
      <c r="BT60">
        <f>MAX(BT3:BT54)</f>
        <v>59.873910000000002</v>
      </c>
      <c r="BU60">
        <f t="shared" ref="BU60:BW60" si="109">MAX(BU3:BU54)</f>
        <v>51.955329999999996</v>
      </c>
      <c r="BV60">
        <f t="shared" si="109"/>
        <v>19.859940000000002</v>
      </c>
      <c r="BW60">
        <f t="shared" si="109"/>
        <v>18.346710000000002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ABE6-936C-4F68-B6D0-5B6854235993}">
  <dimension ref="A1:EX60"/>
  <sheetViews>
    <sheetView tabSelected="1" workbookViewId="0">
      <pane xSplit="1" ySplit="2" topLeftCell="DE3" activePane="bottomRight" state="frozen"/>
      <selection pane="topRight" activeCell="B1" sqref="B1"/>
      <selection pane="bottomLeft" activeCell="A3" sqref="A3"/>
      <selection pane="bottomRight" activeCell="DH3" sqref="DH3"/>
    </sheetView>
  </sheetViews>
  <sheetFormatPr defaultRowHeight="15" x14ac:dyDescent="0.25"/>
  <sheetData>
    <row r="1" spans="1:154" x14ac:dyDescent="0.25">
      <c r="G1" t="s">
        <v>41</v>
      </c>
      <c r="U1" t="s">
        <v>53</v>
      </c>
      <c r="AI1" t="s">
        <v>47</v>
      </c>
      <c r="AW1" t="s">
        <v>48</v>
      </c>
      <c r="BK1" t="s">
        <v>49</v>
      </c>
      <c r="BR1" t="s">
        <v>50</v>
      </c>
      <c r="BY1" t="s">
        <v>80</v>
      </c>
      <c r="CG1" t="s">
        <v>51</v>
      </c>
      <c r="CR1" t="s">
        <v>87</v>
      </c>
      <c r="CX1" t="s">
        <v>82</v>
      </c>
      <c r="DC1" t="s">
        <v>83</v>
      </c>
      <c r="DH1" t="s">
        <v>88</v>
      </c>
      <c r="DO1" t="s">
        <v>28</v>
      </c>
      <c r="DP1" t="s">
        <v>54</v>
      </c>
      <c r="DQ1" t="s">
        <v>55</v>
      </c>
      <c r="DU1" t="s">
        <v>56</v>
      </c>
      <c r="EG1" t="s">
        <v>95</v>
      </c>
      <c r="EH1" t="s">
        <v>96</v>
      </c>
      <c r="EL1" t="s">
        <v>98</v>
      </c>
      <c r="ER1" t="s">
        <v>119</v>
      </c>
      <c r="ET1" t="s">
        <v>122</v>
      </c>
    </row>
    <row r="2" spans="1:154" x14ac:dyDescent="0.25">
      <c r="A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79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18</v>
      </c>
      <c r="AI2" t="s">
        <v>42</v>
      </c>
      <c r="AJ2" t="s">
        <v>43</v>
      </c>
      <c r="AK2" t="s">
        <v>44</v>
      </c>
      <c r="AL2" t="s">
        <v>45</v>
      </c>
      <c r="AM2" t="s">
        <v>46</v>
      </c>
      <c r="AN2" t="s">
        <v>18</v>
      </c>
      <c r="AW2" t="s">
        <v>42</v>
      </c>
      <c r="AX2" t="s">
        <v>43</v>
      </c>
      <c r="AY2" t="s">
        <v>44</v>
      </c>
      <c r="AZ2" t="s">
        <v>45</v>
      </c>
      <c r="BA2" t="s">
        <v>46</v>
      </c>
      <c r="BB2" t="s">
        <v>18</v>
      </c>
      <c r="BK2" t="s">
        <v>42</v>
      </c>
      <c r="BL2" t="s">
        <v>43</v>
      </c>
      <c r="BM2" t="s">
        <v>44</v>
      </c>
      <c r="BN2" t="s">
        <v>45</v>
      </c>
      <c r="BO2" t="s">
        <v>46</v>
      </c>
      <c r="BP2" t="s">
        <v>18</v>
      </c>
      <c r="BR2" t="s">
        <v>42</v>
      </c>
      <c r="BS2" t="s">
        <v>43</v>
      </c>
      <c r="BT2" t="s">
        <v>44</v>
      </c>
      <c r="BU2" t="s">
        <v>45</v>
      </c>
      <c r="BV2" t="s">
        <v>46</v>
      </c>
      <c r="BW2" t="s">
        <v>18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E2" t="s">
        <v>81</v>
      </c>
      <c r="CG2" t="s">
        <v>5</v>
      </c>
      <c r="CH2" t="s">
        <v>6</v>
      </c>
      <c r="CI2" t="s">
        <v>7</v>
      </c>
      <c r="CJ2" t="s">
        <v>8</v>
      </c>
      <c r="CK2" t="s">
        <v>9</v>
      </c>
      <c r="CR2" t="s">
        <v>5</v>
      </c>
      <c r="CS2" t="s">
        <v>6</v>
      </c>
      <c r="CT2" t="s">
        <v>7</v>
      </c>
      <c r="CU2" t="s">
        <v>8</v>
      </c>
      <c r="CX2" t="s">
        <v>5</v>
      </c>
      <c r="CY2" t="s">
        <v>6</v>
      </c>
      <c r="CZ2" t="s">
        <v>7</v>
      </c>
      <c r="DA2" t="s">
        <v>8</v>
      </c>
      <c r="DC2" t="s">
        <v>5</v>
      </c>
      <c r="DD2" t="s">
        <v>6</v>
      </c>
      <c r="DE2" t="s">
        <v>7</v>
      </c>
      <c r="DF2" t="s">
        <v>8</v>
      </c>
      <c r="DH2" t="s">
        <v>5</v>
      </c>
      <c r="DI2" t="s">
        <v>6</v>
      </c>
      <c r="DJ2" t="s">
        <v>7</v>
      </c>
      <c r="DK2" t="s">
        <v>8</v>
      </c>
      <c r="DL2" t="s">
        <v>84</v>
      </c>
      <c r="DO2" t="s">
        <v>104</v>
      </c>
      <c r="DP2" t="s">
        <v>118</v>
      </c>
      <c r="DQ2" t="s">
        <v>105</v>
      </c>
      <c r="DR2" t="s">
        <v>107</v>
      </c>
      <c r="DS2" t="s">
        <v>7</v>
      </c>
      <c r="DT2" t="s">
        <v>8</v>
      </c>
      <c r="DU2" t="s">
        <v>42</v>
      </c>
      <c r="DV2" t="s">
        <v>43</v>
      </c>
      <c r="DW2" t="s">
        <v>44</v>
      </c>
      <c r="DX2" t="s">
        <v>45</v>
      </c>
      <c r="DY2" t="s">
        <v>46</v>
      </c>
      <c r="EA2" t="s">
        <v>91</v>
      </c>
      <c r="EB2" t="s">
        <v>92</v>
      </c>
      <c r="EC2" t="s">
        <v>93</v>
      </c>
      <c r="ED2" t="s">
        <v>94</v>
      </c>
      <c r="EG2" t="s">
        <v>29</v>
      </c>
      <c r="EH2" t="s">
        <v>29</v>
      </c>
      <c r="EI2" t="s">
        <v>106</v>
      </c>
      <c r="EJ2" t="s">
        <v>97</v>
      </c>
      <c r="EK2" t="s">
        <v>7</v>
      </c>
      <c r="EL2" t="s">
        <v>29</v>
      </c>
      <c r="EM2" t="s">
        <v>108</v>
      </c>
      <c r="EN2" t="s">
        <v>99</v>
      </c>
      <c r="EO2" t="s">
        <v>100</v>
      </c>
      <c r="EP2" t="s">
        <v>101</v>
      </c>
      <c r="ER2" t="s">
        <v>120</v>
      </c>
      <c r="ES2" t="s">
        <v>121</v>
      </c>
      <c r="ET2" t="s">
        <v>120</v>
      </c>
      <c r="EU2" t="s">
        <v>121</v>
      </c>
    </row>
    <row r="3" spans="1:154" x14ac:dyDescent="0.25">
      <c r="A3">
        <v>2019</v>
      </c>
      <c r="B3" s="1">
        <v>33452</v>
      </c>
      <c r="C3" s="1">
        <v>51963</v>
      </c>
      <c r="D3" s="1">
        <v>24997</v>
      </c>
      <c r="E3" s="1">
        <v>6036</v>
      </c>
      <c r="G3">
        <f>'care receipt'!$N$5*'care provision'!B3/1000</f>
        <v>2210.8651936236206</v>
      </c>
      <c r="H3">
        <f>'care receipt'!$N$5*'care provision'!C3/1000</f>
        <v>3434.2696417632487</v>
      </c>
      <c r="I3">
        <f>'care receipt'!$N$5*'care provision'!D3/1000</f>
        <v>1652.0685533005394</v>
      </c>
      <c r="J3">
        <f>'care receipt'!$N$5*'care provision'!E3/1000</f>
        <v>398.92330230515887</v>
      </c>
      <c r="K3">
        <f>SUM(G3:J3)</f>
        <v>7696.126690992568</v>
      </c>
      <c r="L3">
        <f>K3/'care receipt'!BR3</f>
        <v>2.3375153060200335</v>
      </c>
      <c r="N3" s="1">
        <v>12243</v>
      </c>
      <c r="O3" s="1">
        <v>6820</v>
      </c>
      <c r="P3" s="1">
        <v>6333</v>
      </c>
      <c r="Q3" s="1">
        <v>2809</v>
      </c>
      <c r="R3" s="1">
        <v>5412</v>
      </c>
      <c r="S3" s="1">
        <v>17.271740000000001</v>
      </c>
      <c r="U3">
        <f>'care receipt'!$N$5*'care provision'!N3/1000</f>
        <v>809.14810969550376</v>
      </c>
      <c r="V3">
        <f>'care receipt'!$N$5*'care provision'!O3/1000</f>
        <v>450.73838994718079</v>
      </c>
      <c r="W3">
        <f>'care receipt'!$N$5*'care provision'!P3/1000</f>
        <v>418.55223218995548</v>
      </c>
      <c r="X3">
        <f>'care receipt'!$N$5*'care provision'!Q3/1000</f>
        <v>185.64870049290778</v>
      </c>
      <c r="Y3">
        <f>'care receipt'!$N$5*'care provision'!R3/1000</f>
        <v>357.68272234518219</v>
      </c>
      <c r="Z3">
        <f>S3</f>
        <v>17.271740000000001</v>
      </c>
      <c r="AB3" s="1">
        <v>21852</v>
      </c>
      <c r="AC3" s="1">
        <v>10370</v>
      </c>
      <c r="AD3" s="1">
        <v>8768</v>
      </c>
      <c r="AE3" s="1">
        <v>3986</v>
      </c>
      <c r="AF3" s="1">
        <v>7238</v>
      </c>
      <c r="AG3" s="1">
        <v>15.771990000000001</v>
      </c>
      <c r="AI3">
        <f>'care receipt'!$N$5*'care provision'!AB3/1000</f>
        <v>1444.2133866753366</v>
      </c>
      <c r="AJ3">
        <f>'care receipt'!$N$5*'care provision'!AC3/1000</f>
        <v>685.3602791425609</v>
      </c>
      <c r="AK3">
        <f>'care receipt'!$N$5*'care provision'!AD3/1000</f>
        <v>579.48302097608234</v>
      </c>
      <c r="AL3">
        <f>'care receipt'!$N$5*'care provision'!AE3/1000</f>
        <v>263.43742262895347</v>
      </c>
      <c r="AM3">
        <f>'care receipt'!$N$5*'care provision'!AF3/1000</f>
        <v>478.36429126652416</v>
      </c>
      <c r="AN3">
        <f>AG3</f>
        <v>15.771990000000001</v>
      </c>
      <c r="AP3" s="1">
        <v>10672</v>
      </c>
      <c r="AQ3" s="1">
        <v>4858</v>
      </c>
      <c r="AR3" s="1">
        <v>3957</v>
      </c>
      <c r="AS3" s="1">
        <v>2081</v>
      </c>
      <c r="AT3" s="1">
        <v>3516</v>
      </c>
      <c r="AU3" s="1">
        <v>16.792929999999998</v>
      </c>
      <c r="AW3">
        <f>'care receipt'!$N$5*'care provision'!AP3/1000</f>
        <v>705.31966239242138</v>
      </c>
      <c r="AX3">
        <f>'care receipt'!$N$5*'care provision'!AQ3/1000</f>
        <v>321.06848949610037</v>
      </c>
      <c r="AY3">
        <f>'care receipt'!$N$5*'care provision'!AR3/1000</f>
        <v>261.5207931115828</v>
      </c>
      <c r="AZ3">
        <f>'care receipt'!$N$5*'care provision'!AS3/1000</f>
        <v>137.53469053960166</v>
      </c>
      <c r="BA3">
        <f>'care receipt'!$N$5*'care provision'!AT3/1000</f>
        <v>232.37480631294545</v>
      </c>
      <c r="BB3">
        <f>AU3</f>
        <v>16.792929999999998</v>
      </c>
      <c r="BD3" s="1">
        <v>2469</v>
      </c>
      <c r="BE3" s="1">
        <v>1187</v>
      </c>
      <c r="BF3" s="1">
        <v>859</v>
      </c>
      <c r="BG3" s="1">
        <v>628</v>
      </c>
      <c r="BH3" s="1">
        <v>904</v>
      </c>
      <c r="BI3" s="1">
        <v>18.525649999999999</v>
      </c>
      <c r="BK3">
        <f>'care receipt'!$N$5*'care provision'!BD3/1000</f>
        <v>163.17787166856149</v>
      </c>
      <c r="BL3">
        <f>'care receipt'!$N$5*'care provision'!BE3/1000</f>
        <v>78.449628866173555</v>
      </c>
      <c r="BM3">
        <f>'care receipt'!$N$5*'care provision'!BF3/1000</f>
        <v>56.771888117980694</v>
      </c>
      <c r="BN3">
        <f>'care receipt'!$N$5*'care provision'!BG3/1000</f>
        <v>41.504942652027793</v>
      </c>
      <c r="BO3">
        <f>'care receipt'!$N$5*'care provision'!BH3/1000</f>
        <v>59.745968403555935</v>
      </c>
      <c r="BP3">
        <f>BI3</f>
        <v>18.525649999999999</v>
      </c>
      <c r="BR3">
        <f>BK3+AW3+AI3+U3</f>
        <v>3121.8590304318232</v>
      </c>
      <c r="BS3">
        <f>BL3+AX3+AJ3+V3</f>
        <v>1535.6167874520156</v>
      </c>
      <c r="BT3">
        <f>BM3+AY3+AK3+W3</f>
        <v>1316.3279343956015</v>
      </c>
      <c r="BU3">
        <f>BN3+AZ3+AL3+X3</f>
        <v>628.12575631349068</v>
      </c>
      <c r="BV3">
        <f>BO3+BA3+AM3+Y3</f>
        <v>1128.1677883282077</v>
      </c>
      <c r="BW3">
        <f>(BP3*J3+BB3*I3+AN3*H3+Z3*G3)/SUM(G3:J3)</f>
        <v>16.564714357137948</v>
      </c>
      <c r="BY3">
        <f>G3*Z3*365.25/7/1000</f>
        <v>1992.4642548500676</v>
      </c>
      <c r="BZ3">
        <f t="shared" ref="BZ3:BZ34" si="0">H3*AN3*365.25/7/1000</f>
        <v>2826.2662242624915</v>
      </c>
      <c r="CA3">
        <f t="shared" ref="CA3:CA34" si="1">I3*BB3*365.25/7/1000</f>
        <v>1447.5938416037689</v>
      </c>
      <c r="CB3">
        <f>J3*BP3*365.25/7/1000</f>
        <v>385.61599955306127</v>
      </c>
      <c r="CC3">
        <f>SUM(BY3:CB3)</f>
        <v>6651.9403202693893</v>
      </c>
      <c r="CD3">
        <f>SUM(BY3:BZ3)/CC3</f>
        <v>0.72440975822185527</v>
      </c>
      <c r="CE3">
        <f>CC3/'care receipt'!CC3</f>
        <v>1.5291204442369211</v>
      </c>
      <c r="CG3">
        <f>G3*Z3*365.25/7*'care receipt'!$CL3/10^6</f>
        <v>23.201693712648854</v>
      </c>
      <c r="CH3">
        <f>H3*AN3*365.25/7*'care receipt'!$CL3/10^6</f>
        <v>32.911086422816297</v>
      </c>
      <c r="CI3">
        <f>I3*BB3*365.25/7*'care receipt'!$CL3/10^6</f>
        <v>16.856828849727467</v>
      </c>
      <c r="CJ3">
        <f>J3*BP3*365.25/7*'care receipt'!$CL3/10^6</f>
        <v>4.4903913786901635</v>
      </c>
      <c r="CK3">
        <f>SUM(CG3:CJ3)</f>
        <v>77.460000363882784</v>
      </c>
      <c r="CM3" s="1">
        <v>18682</v>
      </c>
      <c r="CN3" s="1">
        <v>29081</v>
      </c>
      <c r="CO3" s="1">
        <v>368</v>
      </c>
      <c r="CP3" s="1">
        <v>2</v>
      </c>
      <c r="CR3">
        <f>'care receipt'!$N$5*'care provision'!CM3/1000</f>
        <v>1234.705953224814</v>
      </c>
      <c r="CS3">
        <f>'care receipt'!$N$5*'care provision'!CN3/1000</f>
        <v>1921.9828618847457</v>
      </c>
      <c r="CT3">
        <f>'care receipt'!$N$5*'care provision'!CO3/1000</f>
        <v>24.321367668704184</v>
      </c>
      <c r="CU3">
        <f>'care receipt'!$N$5*'care provision'!CP3/1000</f>
        <v>0.13218134602556622</v>
      </c>
      <c r="CW3">
        <f t="shared" ref="CW3:CW34" si="2">A3</f>
        <v>2019</v>
      </c>
      <c r="CX3">
        <f t="shared" ref="CX3:CX34" si="3">CR3/G3</f>
        <v>0.55847184024871455</v>
      </c>
      <c r="CY3">
        <f t="shared" ref="CY3:CY34" si="4">CS3/H3</f>
        <v>0.55964821122721942</v>
      </c>
      <c r="CZ3">
        <f t="shared" ref="CZ3:CZ34" si="5">CT3/I3</f>
        <v>1.4721766611993439E-2</v>
      </c>
      <c r="DA3">
        <f t="shared" ref="DA3:DA34" si="6">CU3/J3</f>
        <v>3.3134526176275679E-4</v>
      </c>
      <c r="DC3" s="1">
        <v>503.3417</v>
      </c>
      <c r="DD3" s="1">
        <v>584.61890000000005</v>
      </c>
      <c r="DE3" s="1">
        <v>627.55560000000003</v>
      </c>
      <c r="DF3" s="1">
        <v>361.23390000000001</v>
      </c>
      <c r="DH3">
        <f t="shared" ref="DH3:DH34" si="7">DC3*CR3*12/10^6</f>
        <v>7.4577479219555816</v>
      </c>
      <c r="DI3">
        <f t="shared" ref="DI3:DI34" si="8">DD3*CS3*12/10^6</f>
        <v>13.483530078406945</v>
      </c>
      <c r="DJ3">
        <f t="shared" ref="DJ3:DJ34" si="9">DE3*CT3*12/10^6</f>
        <v>0.18315612576185109</v>
      </c>
      <c r="DK3">
        <f t="shared" ref="DK3:DK34" si="10">DF3*CU3*12/10^6</f>
        <v>5.729805975847774E-4</v>
      </c>
      <c r="DL3">
        <f>SUM(DH3:DK3)/'care receipt'!DS3</f>
        <v>0.48589306840173541</v>
      </c>
      <c r="DM3">
        <f>SUM(DH3:DK3)</f>
        <v>21.125007106721963</v>
      </c>
      <c r="DO3" s="1">
        <v>0.20649790000000001</v>
      </c>
      <c r="DP3" s="1">
        <v>0.18614140000000001</v>
      </c>
      <c r="DQ3" s="1">
        <v>0.31556980000000001</v>
      </c>
      <c r="DR3" s="1">
        <v>0.17540839999999999</v>
      </c>
      <c r="DS3" s="1">
        <v>1.13613E-2</v>
      </c>
      <c r="DT3" s="1">
        <v>4.7663999999999996E-3</v>
      </c>
      <c r="DU3" s="1">
        <v>0.20349419999999999</v>
      </c>
      <c r="DV3" s="1">
        <v>0.1868822</v>
      </c>
      <c r="DW3" s="1">
        <v>0.19486899999999999</v>
      </c>
      <c r="DX3" s="1">
        <v>0.19489770000000001</v>
      </c>
      <c r="DY3" s="1">
        <v>0.2025526</v>
      </c>
      <c r="EA3">
        <f>DO3</f>
        <v>0.20649790000000001</v>
      </c>
      <c r="EB3">
        <f>DQ3</f>
        <v>0.31556980000000001</v>
      </c>
      <c r="EC3">
        <f>DR3</f>
        <v>0.17540839999999999</v>
      </c>
      <c r="ED3">
        <f t="shared" ref="ED3:ED34" si="11">(DS3*I3+DT3*J3)/(I3+J3)</f>
        <v>1.0078574630232333E-2</v>
      </c>
      <c r="EG3" s="1">
        <v>0.20649790000000001</v>
      </c>
      <c r="EH3" s="1">
        <v>0.21124799999999999</v>
      </c>
      <c r="EI3" s="1">
        <v>0.29029549999999998</v>
      </c>
      <c r="EJ3" s="1">
        <v>0.16429920000000001</v>
      </c>
      <c r="EK3" s="1">
        <v>1.86722E-2</v>
      </c>
      <c r="EL3" s="1">
        <v>2466.9380000000001</v>
      </c>
      <c r="EM3" s="1">
        <v>2205.3969999999999</v>
      </c>
      <c r="EN3" s="1">
        <v>1905.569</v>
      </c>
      <c r="EO3" s="1">
        <v>1871.0309999999999</v>
      </c>
      <c r="EP3" s="1">
        <v>1369.3320000000001</v>
      </c>
      <c r="ER3" s="1">
        <v>19.252849999999999</v>
      </c>
      <c r="ES3" s="1">
        <v>23.01032</v>
      </c>
      <c r="ET3" s="1">
        <v>2599.3542708</v>
      </c>
      <c r="EU3" s="1">
        <v>4191.4656629999999</v>
      </c>
    </row>
    <row r="4" spans="1:154" x14ac:dyDescent="0.25">
      <c r="A4">
        <v>2020</v>
      </c>
      <c r="B4" s="1">
        <v>33884</v>
      </c>
      <c r="C4" s="1">
        <v>51120</v>
      </c>
      <c r="D4" s="1">
        <v>26901</v>
      </c>
      <c r="E4" s="1">
        <v>8072</v>
      </c>
      <c r="G4">
        <f>'care receipt'!$N$5*'care provision'!B4/1000</f>
        <v>2239.4163643651432</v>
      </c>
      <c r="H4">
        <f>'care receipt'!$N$5*'care provision'!C4/1000</f>
        <v>3378.5552044134729</v>
      </c>
      <c r="I4">
        <f>'care receipt'!$N$5*'care provision'!D4/1000</f>
        <v>1777.9051947168784</v>
      </c>
      <c r="J4">
        <f>'care receipt'!$N$5*'care provision'!E4/1000</f>
        <v>533.48391255918534</v>
      </c>
      <c r="K4">
        <f t="shared" ref="K4:K54" si="12">SUM(G4:J4)</f>
        <v>7929.3606760546791</v>
      </c>
      <c r="L4">
        <f>K4/'care receipt'!BR4</f>
        <v>2.503693656093489</v>
      </c>
      <c r="N4" s="1">
        <v>12998</v>
      </c>
      <c r="O4" s="1">
        <v>7030</v>
      </c>
      <c r="P4" s="1">
        <v>6226</v>
      </c>
      <c r="Q4" s="1">
        <v>2772</v>
      </c>
      <c r="R4" s="1">
        <v>5067</v>
      </c>
      <c r="S4" s="1">
        <v>16.094259999999998</v>
      </c>
      <c r="U4">
        <f>'care receipt'!$N$5*'care provision'!N4/1000</f>
        <v>859.04656782015491</v>
      </c>
      <c r="V4">
        <f>'care receipt'!$N$5*'care provision'!O4/1000</f>
        <v>464.61743127986529</v>
      </c>
      <c r="W4">
        <f>'care receipt'!$N$5*'care provision'!P4/1000</f>
        <v>411.48053017758764</v>
      </c>
      <c r="X4">
        <f>'care receipt'!$N$5*'care provision'!Q4/1000</f>
        <v>183.20334559143481</v>
      </c>
      <c r="Y4">
        <f>'care receipt'!$N$5*'care provision'!R4/1000</f>
        <v>334.88144015577205</v>
      </c>
      <c r="Z4">
        <f t="shared" ref="Z4:Z54" si="13">S4</f>
        <v>16.094259999999998</v>
      </c>
      <c r="AB4" s="1">
        <v>22288</v>
      </c>
      <c r="AC4" s="1">
        <v>10232</v>
      </c>
      <c r="AD4" s="1">
        <v>8642</v>
      </c>
      <c r="AE4" s="1">
        <v>3628</v>
      </c>
      <c r="AF4" s="1">
        <v>6568</v>
      </c>
      <c r="AG4" s="1">
        <v>14.556620000000001</v>
      </c>
      <c r="AI4">
        <f>'care receipt'!$N$5*'care provision'!AB4/1000</f>
        <v>1473.0289201089099</v>
      </c>
      <c r="AJ4">
        <f>'care receipt'!$N$5*'care provision'!AC4/1000</f>
        <v>676.23976626679689</v>
      </c>
      <c r="AK4">
        <f>'care receipt'!$N$5*'care provision'!AD4/1000</f>
        <v>571.1555961764717</v>
      </c>
      <c r="AL4">
        <f>'care receipt'!$N$5*'care provision'!AE4/1000</f>
        <v>239.77696169037714</v>
      </c>
      <c r="AM4">
        <f>'care receipt'!$N$5*'care provision'!AF4/1000</f>
        <v>434.08354034795951</v>
      </c>
      <c r="AN4">
        <f t="shared" ref="AN4:AN54" si="14">AG4</f>
        <v>14.556620000000001</v>
      </c>
      <c r="AP4" s="1">
        <v>10657</v>
      </c>
      <c r="AQ4" s="1">
        <v>5523</v>
      </c>
      <c r="AR4" s="1">
        <v>4882</v>
      </c>
      <c r="AS4" s="1">
        <v>2134</v>
      </c>
      <c r="AT4" s="1">
        <v>3848</v>
      </c>
      <c r="AU4" s="1">
        <v>15.59304</v>
      </c>
      <c r="AW4">
        <f>'care receipt'!$N$5*'care provision'!AP4/1000</f>
        <v>704.3283022972297</v>
      </c>
      <c r="AX4">
        <f>'care receipt'!$N$5*'care provision'!AQ4/1000</f>
        <v>365.01878704960114</v>
      </c>
      <c r="AY4">
        <f>'care receipt'!$N$5*'care provision'!AR4/1000</f>
        <v>322.65466564840716</v>
      </c>
      <c r="AZ4">
        <f>'care receipt'!$N$5*'care provision'!AS4/1000</f>
        <v>141.03749620927917</v>
      </c>
      <c r="BA4">
        <f>'care receipt'!$N$5*'care provision'!AT4/1000</f>
        <v>254.31690975318944</v>
      </c>
      <c r="BB4">
        <f t="shared" ref="BB4:BB54" si="15">AU4</f>
        <v>15.59304</v>
      </c>
      <c r="BD4" s="1">
        <v>2829</v>
      </c>
      <c r="BE4" s="1">
        <v>1733</v>
      </c>
      <c r="BF4" s="1">
        <v>1561</v>
      </c>
      <c r="BG4" s="1">
        <v>699</v>
      </c>
      <c r="BH4" s="1">
        <v>1299</v>
      </c>
      <c r="BI4" s="1">
        <v>17.215309999999999</v>
      </c>
      <c r="BK4">
        <f>'care receipt'!$N$5*'care provision'!BD4/1000</f>
        <v>186.97051395316345</v>
      </c>
      <c r="BL4">
        <f>'care receipt'!$N$5*'care provision'!BE4/1000</f>
        <v>114.53513633115313</v>
      </c>
      <c r="BM4">
        <f>'care receipt'!$N$5*'care provision'!BF4/1000</f>
        <v>103.16754057295444</v>
      </c>
      <c r="BN4">
        <f>'care receipt'!$N$5*'care provision'!BG4/1000</f>
        <v>46.197380435935393</v>
      </c>
      <c r="BO4">
        <f>'care receipt'!$N$5*'care provision'!BH4/1000</f>
        <v>85.851784243605266</v>
      </c>
      <c r="BP4">
        <f t="shared" ref="BP4:BP54" si="16">BI4</f>
        <v>17.215309999999999</v>
      </c>
      <c r="BR4">
        <f t="shared" ref="BR4:BR54" si="17">BK4+AW4+AI4+U4</f>
        <v>3223.3743041794582</v>
      </c>
      <c r="BS4">
        <f t="shared" ref="BS4:BS54" si="18">BL4+AX4+AJ4+V4</f>
        <v>1620.4111209274165</v>
      </c>
      <c r="BT4">
        <f t="shared" ref="BT4:BT54" si="19">BM4+AY4+AK4+W4</f>
        <v>1408.4583325754211</v>
      </c>
      <c r="BU4">
        <f t="shared" ref="BU4:BU54" si="20">BN4+AZ4+AL4+X4</f>
        <v>610.2151839270266</v>
      </c>
      <c r="BV4">
        <f t="shared" ref="BV4:BV54" si="21">BO4+BA4+AM4+Y4</f>
        <v>1109.1336745005262</v>
      </c>
      <c r="BW4">
        <f t="shared" ref="BW4:BW54" si="22">(BP4*J4+BB4*I4+AN4*H4+Z4*G4)/SUM(G4:J4)</f>
        <v>15.402141007026346</v>
      </c>
      <c r="BY4">
        <f t="shared" ref="BY4:BY34" si="23">G4*Z4*365.25/7/1000</f>
        <v>1880.6069858958381</v>
      </c>
      <c r="BZ4">
        <f t="shared" si="0"/>
        <v>2566.1601058348851</v>
      </c>
      <c r="CA4">
        <f t="shared" si="1"/>
        <v>1446.5437607236577</v>
      </c>
      <c r="CB4">
        <f t="shared" ref="CB4:CB34" si="24">J4*BP4*365.25/7/1000</f>
        <v>479.21274484374464</v>
      </c>
      <c r="CC4">
        <f t="shared" ref="CC4:CC54" si="25">SUM(BY4:CB4)</f>
        <v>6372.5235972981254</v>
      </c>
      <c r="CD4">
        <f t="shared" ref="CD4:CD54" si="26">SUM(BY4:BZ4)/CC4</f>
        <v>0.69780315817364724</v>
      </c>
      <c r="CE4">
        <f>CC4/'care receipt'!CC4</f>
        <v>2.004317539323194</v>
      </c>
      <c r="CG4">
        <f>G4*Z4*365.25/7*'care receipt'!$CL4/10^6</f>
        <v>22.711737441139309</v>
      </c>
      <c r="CH4">
        <f>H4*AN4*365.25/7*'care receipt'!$CL4/10^6</f>
        <v>30.99103374216449</v>
      </c>
      <c r="CI4">
        <f>I4*BB4*365.25/7*'care receipt'!$CL4/10^6</f>
        <v>17.469637376160225</v>
      </c>
      <c r="CJ4">
        <f>J4*BP4*365.25/7*'care receipt'!$CL4/10^6</f>
        <v>5.787362336184386</v>
      </c>
      <c r="CK4">
        <f t="shared" ref="CK4:CK54" si="27">SUM(CG4:CJ4)</f>
        <v>76.959770895648404</v>
      </c>
      <c r="CM4" s="1">
        <v>18852</v>
      </c>
      <c r="CN4" s="1">
        <v>28797</v>
      </c>
      <c r="CO4" s="1">
        <v>470</v>
      </c>
      <c r="CP4" s="1">
        <v>0</v>
      </c>
      <c r="CR4">
        <f>'care receipt'!$N$5*'care provision'!CM4/1000</f>
        <v>1245.9413676369873</v>
      </c>
      <c r="CS4">
        <f>'care receipt'!$N$5*'care provision'!CN4/1000</f>
        <v>1903.2131107491152</v>
      </c>
      <c r="CT4">
        <f>'care receipt'!$N$5*'care provision'!CO4/1000</f>
        <v>31.062616316008064</v>
      </c>
      <c r="CU4">
        <f>'care receipt'!$N$5*'care provision'!CP4/1000</f>
        <v>0</v>
      </c>
      <c r="CW4">
        <f t="shared" si="2"/>
        <v>2020</v>
      </c>
      <c r="CX4">
        <f t="shared" si="3"/>
        <v>0.55636878762837916</v>
      </c>
      <c r="CY4">
        <f t="shared" si="4"/>
        <v>0.56332159624413136</v>
      </c>
      <c r="CZ4">
        <f t="shared" si="5"/>
        <v>1.7471469462101784E-2</v>
      </c>
      <c r="DA4">
        <f t="shared" si="6"/>
        <v>0</v>
      </c>
      <c r="DC4" s="1">
        <v>532.82600000000002</v>
      </c>
      <c r="DD4" s="1">
        <v>640.03099999999995</v>
      </c>
      <c r="DE4" s="1">
        <v>762.69140000000004</v>
      </c>
      <c r="DF4" s="1">
        <v>0</v>
      </c>
      <c r="DH4">
        <f t="shared" si="7"/>
        <v>7.9664394618305439</v>
      </c>
      <c r="DI4">
        <f t="shared" si="8"/>
        <v>14.617384685830404</v>
      </c>
      <c r="DJ4">
        <f t="shared" si="9"/>
        <v>0.28429428390862838</v>
      </c>
      <c r="DK4">
        <f t="shared" si="10"/>
        <v>0</v>
      </c>
      <c r="DL4">
        <f>SUM(DH4:DK4)/'care receipt'!DS4</f>
        <v>0.68998922156500253</v>
      </c>
      <c r="DM4">
        <f t="shared" ref="DM4:DM54" si="28">SUM(DH4:DK4)</f>
        <v>22.868118431569577</v>
      </c>
      <c r="DO4" s="1">
        <v>0.23494770000000001</v>
      </c>
      <c r="DP4" s="1">
        <v>0.19985649999999999</v>
      </c>
      <c r="DQ4" s="1">
        <v>0.351935</v>
      </c>
      <c r="DR4" s="1">
        <v>0.18521679999999999</v>
      </c>
      <c r="DS4" s="1">
        <v>1.5570499999999999E-2</v>
      </c>
      <c r="DT4" s="1">
        <v>9.5382000000000002E-3</v>
      </c>
      <c r="DU4" s="1">
        <v>0.2334155</v>
      </c>
      <c r="DV4" s="1">
        <v>0.19819819999999999</v>
      </c>
      <c r="DW4" s="1">
        <v>0.20036609999999999</v>
      </c>
      <c r="DX4" s="1">
        <v>0.21387339999999999</v>
      </c>
      <c r="DY4" s="1">
        <v>0.21694749999999999</v>
      </c>
      <c r="EA4">
        <f t="shared" ref="EA4:EA54" si="29">DO4</f>
        <v>0.23494770000000001</v>
      </c>
      <c r="EB4">
        <f t="shared" ref="EB4:EB54" si="30">DQ4</f>
        <v>0.351935</v>
      </c>
      <c r="EC4">
        <f t="shared" ref="EC4:EC54" si="31">DR4</f>
        <v>0.18521679999999999</v>
      </c>
      <c r="ED4">
        <f t="shared" si="11"/>
        <v>1.417820521259257E-2</v>
      </c>
      <c r="EE4">
        <f>DQ4-EI4</f>
        <v>-1.7835199999999996E-2</v>
      </c>
      <c r="EG4" s="1">
        <v>0.23494770000000001</v>
      </c>
      <c r="EH4" s="1">
        <v>0.2426277</v>
      </c>
      <c r="EI4" s="1">
        <v>0.36977019999999999</v>
      </c>
      <c r="EJ4" s="1">
        <v>0.16153500000000001</v>
      </c>
      <c r="EK4" s="1">
        <v>0.10217759999999999</v>
      </c>
      <c r="EL4" s="1">
        <v>2720.8470000000002</v>
      </c>
      <c r="EM4" s="1">
        <v>2593.3629999999998</v>
      </c>
      <c r="EN4" s="1">
        <v>2315.2550000000001</v>
      </c>
      <c r="EO4" s="1">
        <v>1983.7529999999999</v>
      </c>
      <c r="EP4" s="1">
        <v>1565.17</v>
      </c>
      <c r="ER4" s="1">
        <v>24.59019</v>
      </c>
      <c r="ES4" s="1">
        <v>30.555910000000001</v>
      </c>
      <c r="ET4" s="1">
        <v>3070.4748543000001</v>
      </c>
      <c r="EU4" s="1">
        <v>4772.8328571000002</v>
      </c>
    </row>
    <row r="5" spans="1:154" x14ac:dyDescent="0.25">
      <c r="A5">
        <v>2021</v>
      </c>
      <c r="B5" s="1">
        <v>34268</v>
      </c>
      <c r="C5" s="1">
        <v>50729</v>
      </c>
      <c r="D5" s="1">
        <v>28122</v>
      </c>
      <c r="E5" s="1">
        <v>8566</v>
      </c>
      <c r="G5">
        <f>'care receipt'!$N$5*'care provision'!B5/1000</f>
        <v>2264.7951828020518</v>
      </c>
      <c r="H5">
        <f>'care receipt'!$N$5*'care provision'!C5/1000</f>
        <v>3352.7137512654745</v>
      </c>
      <c r="I5">
        <f>'care receipt'!$N$5*'care provision'!D5/1000</f>
        <v>1858.6019064654865</v>
      </c>
      <c r="J5">
        <f>'care receipt'!$N$5*'care provision'!E5/1000</f>
        <v>566.13270502750015</v>
      </c>
      <c r="K5">
        <f t="shared" si="12"/>
        <v>8042.2435455605128</v>
      </c>
      <c r="L5">
        <f>K5/'care receipt'!BR5</f>
        <v>2.4099857403152973</v>
      </c>
      <c r="N5" s="1">
        <v>12933</v>
      </c>
      <c r="O5" s="1">
        <v>7115</v>
      </c>
      <c r="P5" s="1">
        <v>6155</v>
      </c>
      <c r="Q5" s="1">
        <v>2862</v>
      </c>
      <c r="R5" s="1">
        <v>5363</v>
      </c>
      <c r="S5" s="1">
        <v>16.77983</v>
      </c>
      <c r="U5">
        <f>'care receipt'!$N$5*'care provision'!N5/1000</f>
        <v>854.75067407432391</v>
      </c>
      <c r="V5">
        <f>'care receipt'!$N$5*'care provision'!O5/1000</f>
        <v>470.23513848595189</v>
      </c>
      <c r="W5">
        <f>'care receipt'!$N$5*'care provision'!P5/1000</f>
        <v>406.78809239368007</v>
      </c>
      <c r="X5">
        <f>'care receipt'!$N$5*'care provision'!Q5/1000</f>
        <v>189.15150616258529</v>
      </c>
      <c r="Y5">
        <f>'care receipt'!$N$5*'care provision'!R5/1000</f>
        <v>354.44427936755585</v>
      </c>
      <c r="Z5">
        <f t="shared" si="13"/>
        <v>16.77983</v>
      </c>
      <c r="AB5" s="1">
        <v>21753</v>
      </c>
      <c r="AC5" s="1">
        <v>10134</v>
      </c>
      <c r="AD5" s="1">
        <v>8608</v>
      </c>
      <c r="AE5" s="1">
        <v>3718</v>
      </c>
      <c r="AF5" s="1">
        <v>6798</v>
      </c>
      <c r="AG5" s="1">
        <v>14.956569999999999</v>
      </c>
      <c r="AI5">
        <f>'care receipt'!$N$5*'care provision'!AB5/1000</f>
        <v>1437.6704100470711</v>
      </c>
      <c r="AJ5">
        <f>'care receipt'!$N$5*'care provision'!AC5/1000</f>
        <v>669.76288031154411</v>
      </c>
      <c r="AK5">
        <f>'care receipt'!$N$5*'care provision'!AD5/1000</f>
        <v>568.90851329403711</v>
      </c>
      <c r="AL5">
        <f>'care receipt'!$N$5*'care provision'!AE5/1000</f>
        <v>245.72512226152762</v>
      </c>
      <c r="AM5">
        <f>'care receipt'!$N$5*'care provision'!AF5/1000</f>
        <v>449.28439514089962</v>
      </c>
      <c r="AN5">
        <f t="shared" si="14"/>
        <v>14.956569999999999</v>
      </c>
      <c r="AP5" s="1">
        <v>11099</v>
      </c>
      <c r="AQ5" s="1">
        <v>5734</v>
      </c>
      <c r="AR5" s="1">
        <v>5035</v>
      </c>
      <c r="AS5" s="1">
        <v>2237</v>
      </c>
      <c r="AT5" s="1">
        <v>4147</v>
      </c>
      <c r="AU5" s="1">
        <v>15.92792</v>
      </c>
      <c r="AW5">
        <f>'care receipt'!$N$5*'care provision'!AP5/1000</f>
        <v>733.54037976887969</v>
      </c>
      <c r="AX5">
        <f>'care receipt'!$N$5*'care provision'!AQ5/1000</f>
        <v>378.96391905529839</v>
      </c>
      <c r="AY5">
        <f>'care receipt'!$N$5*'care provision'!AR5/1000</f>
        <v>332.76653861936296</v>
      </c>
      <c r="AZ5">
        <f>'care receipt'!$N$5*'care provision'!AS5/1000</f>
        <v>147.84483552959583</v>
      </c>
      <c r="BA5">
        <f>'care receipt'!$N$5*'care provision'!AT5/1000</f>
        <v>274.07802098401157</v>
      </c>
      <c r="BB5">
        <f t="shared" si="15"/>
        <v>15.92792</v>
      </c>
      <c r="BD5" s="1">
        <v>3040</v>
      </c>
      <c r="BE5" s="1">
        <v>1799</v>
      </c>
      <c r="BF5" s="1">
        <v>1671</v>
      </c>
      <c r="BG5" s="1">
        <v>774</v>
      </c>
      <c r="BH5" s="1">
        <v>1330</v>
      </c>
      <c r="BI5" s="1">
        <v>16.921040000000001</v>
      </c>
      <c r="BK5">
        <f>'care receipt'!$N$5*'care provision'!BD5/1000</f>
        <v>200.91564595886067</v>
      </c>
      <c r="BL5">
        <f>'care receipt'!$N$5*'care provision'!BE5/1000</f>
        <v>118.89712074999682</v>
      </c>
      <c r="BM5">
        <f>'care receipt'!$N$5*'care provision'!BF5/1000</f>
        <v>110.43751460436057</v>
      </c>
      <c r="BN5">
        <f>'care receipt'!$N$5*'care provision'!BG5/1000</f>
        <v>51.15418091189413</v>
      </c>
      <c r="BO5">
        <f>'care receipt'!$N$5*'care provision'!BH5/1000</f>
        <v>87.90059510700155</v>
      </c>
      <c r="BP5">
        <f t="shared" si="16"/>
        <v>16.921040000000001</v>
      </c>
      <c r="BR5">
        <f t="shared" si="17"/>
        <v>3226.8771098491352</v>
      </c>
      <c r="BS5">
        <f t="shared" si="18"/>
        <v>1637.8590586027913</v>
      </c>
      <c r="BT5">
        <f t="shared" si="19"/>
        <v>1418.9006589114406</v>
      </c>
      <c r="BU5">
        <f t="shared" si="20"/>
        <v>633.87564486560291</v>
      </c>
      <c r="BV5">
        <f t="shared" si="21"/>
        <v>1165.7072905994687</v>
      </c>
      <c r="BW5">
        <f t="shared" si="22"/>
        <v>15.832794911862596</v>
      </c>
      <c r="BY5">
        <f t="shared" si="23"/>
        <v>1982.9358921578132</v>
      </c>
      <c r="BZ5">
        <f t="shared" si="0"/>
        <v>2616.4995731295417</v>
      </c>
      <c r="CA5">
        <f t="shared" si="1"/>
        <v>1544.6768171571955</v>
      </c>
      <c r="CB5">
        <f t="shared" si="24"/>
        <v>499.84745031720479</v>
      </c>
      <c r="CC5">
        <f t="shared" si="25"/>
        <v>6643.9597327617557</v>
      </c>
      <c r="CD5">
        <f t="shared" si="26"/>
        <v>0.69227323016532882</v>
      </c>
      <c r="CE5">
        <f>CC5/'care receipt'!CC5</f>
        <v>1.9351951520016757</v>
      </c>
      <c r="CG5">
        <f>G5*Z5*365.25/7*'care receipt'!$CL5/10^6</f>
        <v>24.351580911511583</v>
      </c>
      <c r="CH5">
        <f>H5*AN5*365.25/7*'care receipt'!$CL5/10^6</f>
        <v>32.132103368538289</v>
      </c>
      <c r="CI5">
        <f>I5*BB5*365.25/7*'care receipt'!$CL5/10^6</f>
        <v>18.969510130863064</v>
      </c>
      <c r="CJ5">
        <f>J5*BP5*365.25/7*'care receipt'!$CL5/10^6</f>
        <v>6.1384110691378098</v>
      </c>
      <c r="CK5">
        <f t="shared" si="27"/>
        <v>81.59160548005076</v>
      </c>
      <c r="CM5" s="1">
        <v>19266</v>
      </c>
      <c r="CN5" s="1">
        <v>27206</v>
      </c>
      <c r="CO5" s="1">
        <v>417</v>
      </c>
      <c r="CP5" s="1">
        <v>1</v>
      </c>
      <c r="CR5">
        <f>'care receipt'!$N$5*'care provision'!CM5/1000</f>
        <v>1273.3029062642795</v>
      </c>
      <c r="CS5">
        <f>'care receipt'!$N$5*'care provision'!CN5/1000</f>
        <v>1798.0628499857773</v>
      </c>
      <c r="CT5">
        <f>'care receipt'!$N$5*'care provision'!CO5/1000</f>
        <v>27.559810646330558</v>
      </c>
      <c r="CU5">
        <f>'care receipt'!$N$5*'care provision'!CP5/1000</f>
        <v>6.609067301278311E-2</v>
      </c>
      <c r="CW5">
        <f t="shared" si="2"/>
        <v>2021</v>
      </c>
      <c r="CX5">
        <f t="shared" si="3"/>
        <v>0.56221547799696514</v>
      </c>
      <c r="CY5">
        <f t="shared" si="4"/>
        <v>0.53630073527962308</v>
      </c>
      <c r="CZ5">
        <f t="shared" si="5"/>
        <v>1.4828248346490294E-2</v>
      </c>
      <c r="DA5">
        <f t="shared" si="6"/>
        <v>1.1674060238150828E-4</v>
      </c>
      <c r="DC5" s="1">
        <v>549.83529999999996</v>
      </c>
      <c r="DD5" s="1">
        <v>625.59619999999995</v>
      </c>
      <c r="DE5" s="1">
        <v>640.43849999999998</v>
      </c>
      <c r="DF5" s="1">
        <v>970.06460000000004</v>
      </c>
      <c r="DH5">
        <f t="shared" si="7"/>
        <v>8.4012826254803041</v>
      </c>
      <c r="DI5">
        <f t="shared" si="8"/>
        <v>13.498335435747268</v>
      </c>
      <c r="DJ5">
        <f t="shared" si="9"/>
        <v>0.21180436548743967</v>
      </c>
      <c r="DK5">
        <f t="shared" si="10"/>
        <v>7.6934666735851498E-4</v>
      </c>
      <c r="DL5">
        <f>SUM(DH5:DK5)/'care receipt'!DS5</f>
        <v>0.59815557009473408</v>
      </c>
      <c r="DM5">
        <f t="shared" si="28"/>
        <v>22.112191773382367</v>
      </c>
      <c r="DO5" s="1">
        <v>0.25442019999999999</v>
      </c>
      <c r="DP5" s="1">
        <v>0.22062599999999999</v>
      </c>
      <c r="DQ5" s="1">
        <v>0.38182539999999998</v>
      </c>
      <c r="DR5" s="1">
        <v>0.2162761</v>
      </c>
      <c r="DS5" s="1">
        <v>2.0392299999999999E-2</v>
      </c>
      <c r="DT5" s="1">
        <v>1.1539300000000001E-2</v>
      </c>
      <c r="DU5" s="1">
        <v>0.25222450000000002</v>
      </c>
      <c r="DV5" s="1">
        <v>0.21811349999999999</v>
      </c>
      <c r="DW5" s="1">
        <v>0.2163696</v>
      </c>
      <c r="DX5" s="1">
        <v>0.2243851</v>
      </c>
      <c r="DY5" s="1">
        <v>0.24448210000000001</v>
      </c>
      <c r="EA5">
        <f t="shared" si="29"/>
        <v>0.25442019999999999</v>
      </c>
      <c r="EB5">
        <f t="shared" si="30"/>
        <v>0.38182539999999998</v>
      </c>
      <c r="EC5">
        <f t="shared" si="31"/>
        <v>0.2162761</v>
      </c>
      <c r="ED5">
        <f t="shared" si="11"/>
        <v>1.832528086567815E-2</v>
      </c>
      <c r="EE5">
        <f t="shared" ref="EE5:EE54" si="32">DQ5-EI5</f>
        <v>-3.0812000000000062E-3</v>
      </c>
      <c r="EG5" s="1">
        <v>0.25442019999999999</v>
      </c>
      <c r="EH5" s="1">
        <v>0.30113030000000002</v>
      </c>
      <c r="EI5" s="1">
        <v>0.38490659999999999</v>
      </c>
      <c r="EJ5" s="1">
        <v>0.2431854</v>
      </c>
      <c r="EK5" s="1">
        <v>0.14230770000000001</v>
      </c>
      <c r="EL5" s="1">
        <v>2948.2869999999998</v>
      </c>
      <c r="EM5" s="1">
        <v>2888.431</v>
      </c>
      <c r="EN5" s="1">
        <v>2662.9</v>
      </c>
      <c r="EO5" s="1">
        <v>2226.65</v>
      </c>
      <c r="EP5" s="1">
        <v>1612.7819999999999</v>
      </c>
      <c r="ER5" s="1">
        <v>24.01031</v>
      </c>
      <c r="ES5" s="1">
        <v>31.045120000000001</v>
      </c>
      <c r="ET5" s="1">
        <v>3109.5832635000002</v>
      </c>
      <c r="EU5" s="1">
        <v>4779.0744497999995</v>
      </c>
    </row>
    <row r="6" spans="1:154" x14ac:dyDescent="0.25">
      <c r="A6">
        <v>2022</v>
      </c>
      <c r="B6" s="1">
        <v>35368</v>
      </c>
      <c r="C6" s="1">
        <v>51052</v>
      </c>
      <c r="D6" s="1">
        <v>29255</v>
      </c>
      <c r="E6" s="1">
        <v>9208</v>
      </c>
      <c r="G6">
        <f>'care receipt'!$N$5*'care provision'!B6/1000</f>
        <v>2337.4949231161131</v>
      </c>
      <c r="H6">
        <f>'care receipt'!$N$5*'care provision'!C6/1000</f>
        <v>3374.0610386486037</v>
      </c>
      <c r="I6">
        <f>'care receipt'!$N$5*'care provision'!D6/1000</f>
        <v>1933.4826389889702</v>
      </c>
      <c r="J6">
        <f>'care receipt'!$N$5*'care provision'!E6/1000</f>
        <v>608.56291710170694</v>
      </c>
      <c r="K6">
        <f t="shared" si="12"/>
        <v>8253.6015178553935</v>
      </c>
      <c r="L6">
        <f>K6/'care receipt'!BR6</f>
        <v>2.3307329090535824</v>
      </c>
      <c r="N6" s="1">
        <v>13101</v>
      </c>
      <c r="O6" s="1">
        <v>7248</v>
      </c>
      <c r="P6" s="1">
        <v>6653</v>
      </c>
      <c r="Q6" s="1">
        <v>2896</v>
      </c>
      <c r="R6" s="1">
        <v>5645</v>
      </c>
      <c r="S6" s="1">
        <v>17.349630000000001</v>
      </c>
      <c r="U6">
        <f>'care receipt'!$N$5*'care provision'!N6/1000</f>
        <v>865.85390714047162</v>
      </c>
      <c r="V6">
        <f>'care receipt'!$N$5*'care provision'!O6/1000</f>
        <v>479.02519799665197</v>
      </c>
      <c r="W6">
        <f>'care receipt'!$N$5*'care provision'!P6/1000</f>
        <v>439.70124755404606</v>
      </c>
      <c r="X6">
        <f>'care receipt'!$N$5*'care provision'!Q6/1000</f>
        <v>191.39858904501992</v>
      </c>
      <c r="Y6">
        <f>'care receipt'!$N$5*'care provision'!R6/1000</f>
        <v>373.08184915716066</v>
      </c>
      <c r="Z6">
        <f t="shared" si="13"/>
        <v>17.349630000000001</v>
      </c>
      <c r="AB6" s="1">
        <v>21973</v>
      </c>
      <c r="AC6" s="1">
        <v>10202</v>
      </c>
      <c r="AD6" s="1">
        <v>8652</v>
      </c>
      <c r="AE6" s="1">
        <v>3626</v>
      </c>
      <c r="AF6" s="1">
        <v>6867</v>
      </c>
      <c r="AG6" s="1">
        <v>14.967230000000001</v>
      </c>
      <c r="AI6">
        <f>'care receipt'!$N$5*'care provision'!AB6/1000</f>
        <v>1452.2103581098834</v>
      </c>
      <c r="AJ6">
        <f>'care receipt'!$N$5*'care provision'!AC6/1000</f>
        <v>674.25704607641342</v>
      </c>
      <c r="AK6">
        <f>'care receipt'!$N$5*'care provision'!AD6/1000</f>
        <v>571.81650290659957</v>
      </c>
      <c r="AL6">
        <f>'care receipt'!$N$5*'care provision'!AE6/1000</f>
        <v>239.64478034435157</v>
      </c>
      <c r="AM6">
        <f>'care receipt'!$N$5*'care provision'!AF6/1000</f>
        <v>453.84465157878168</v>
      </c>
      <c r="AN6">
        <f t="shared" si="14"/>
        <v>14.967230000000001</v>
      </c>
      <c r="AP6" s="1">
        <v>11323</v>
      </c>
      <c r="AQ6" s="1">
        <v>6070</v>
      </c>
      <c r="AR6" s="1">
        <v>5417</v>
      </c>
      <c r="AS6" s="1">
        <v>2207</v>
      </c>
      <c r="AT6" s="1">
        <v>4389</v>
      </c>
      <c r="AU6" s="1">
        <v>16.133510000000001</v>
      </c>
      <c r="AW6">
        <f>'care receipt'!$N$5*'care provision'!AP6/1000</f>
        <v>748.34469052374311</v>
      </c>
      <c r="AX6">
        <f>'care receipt'!$N$5*'care provision'!AQ6/1000</f>
        <v>401.17038518759352</v>
      </c>
      <c r="AY6">
        <f>'care receipt'!$N$5*'care provision'!AR6/1000</f>
        <v>358.01317571024612</v>
      </c>
      <c r="AZ6">
        <f>'care receipt'!$N$5*'care provision'!AS6/1000</f>
        <v>145.86211533921232</v>
      </c>
      <c r="BA6">
        <f>'care receipt'!$N$5*'care provision'!AT6/1000</f>
        <v>290.0719638531051</v>
      </c>
      <c r="BB6">
        <f t="shared" si="15"/>
        <v>16.133510000000001</v>
      </c>
      <c r="BD6" s="1">
        <v>3175</v>
      </c>
      <c r="BE6" s="1">
        <v>1906</v>
      </c>
      <c r="BF6" s="1">
        <v>1837</v>
      </c>
      <c r="BG6" s="1">
        <v>828</v>
      </c>
      <c r="BH6" s="1">
        <v>1511</v>
      </c>
      <c r="BI6" s="1">
        <v>17.445509999999999</v>
      </c>
      <c r="BK6">
        <f>'care receipt'!$N$5*'care provision'!BD6/1000</f>
        <v>209.83788681558639</v>
      </c>
      <c r="BL6">
        <f>'care receipt'!$N$5*'care provision'!BE6/1000</f>
        <v>125.96882276236461</v>
      </c>
      <c r="BM6">
        <f>'care receipt'!$N$5*'care provision'!BF6/1000</f>
        <v>121.40856632448258</v>
      </c>
      <c r="BN6">
        <f>'care receipt'!$N$5*'care provision'!BG6/1000</f>
        <v>54.723077254584418</v>
      </c>
      <c r="BO6">
        <f>'care receipt'!$N$5*'care provision'!BH6/1000</f>
        <v>99.863006922315279</v>
      </c>
      <c r="BP6">
        <f t="shared" si="16"/>
        <v>17.445509999999999</v>
      </c>
      <c r="BR6">
        <f t="shared" si="17"/>
        <v>3276.2468425896845</v>
      </c>
      <c r="BS6">
        <f t="shared" si="18"/>
        <v>1680.4214520230234</v>
      </c>
      <c r="BT6">
        <f t="shared" si="19"/>
        <v>1490.9394924953745</v>
      </c>
      <c r="BU6">
        <f t="shared" si="20"/>
        <v>631.6285619831682</v>
      </c>
      <c r="BV6">
        <f t="shared" si="21"/>
        <v>1216.8614715113627</v>
      </c>
      <c r="BW6">
        <f t="shared" si="22"/>
        <v>16.097890272735281</v>
      </c>
      <c r="BY6">
        <f t="shared" si="23"/>
        <v>2116.0848519549904</v>
      </c>
      <c r="BZ6">
        <f t="shared" si="0"/>
        <v>2635.0359943878079</v>
      </c>
      <c r="CA6">
        <f t="shared" si="1"/>
        <v>1627.6511299387564</v>
      </c>
      <c r="CB6">
        <f t="shared" si="24"/>
        <v>553.96374128961952</v>
      </c>
      <c r="CC6">
        <f t="shared" si="25"/>
        <v>6932.735717571175</v>
      </c>
      <c r="CD6">
        <f t="shared" si="26"/>
        <v>0.68531688497817322</v>
      </c>
      <c r="CE6">
        <f>CC6/'care receipt'!CC6</f>
        <v>1.8585758636764689</v>
      </c>
      <c r="CG6">
        <f>G6*Z6*365.25/7*'care receipt'!$CL6/10^6</f>
        <v>27.100684640857619</v>
      </c>
      <c r="CH6">
        <f>H6*AN6*365.25/7*'care receipt'!$CL6/10^6</f>
        <v>33.746888474362358</v>
      </c>
      <c r="CI6">
        <f>I6*BB6*365.25/7*'care receipt'!$CL6/10^6</f>
        <v>20.845317207886726</v>
      </c>
      <c r="CJ6">
        <f>J6*BP6*365.25/7*'care receipt'!$CL6/10^6</f>
        <v>7.0946099544589227</v>
      </c>
      <c r="CK6">
        <f t="shared" si="27"/>
        <v>88.787500277565613</v>
      </c>
      <c r="CM6" s="1">
        <v>19738</v>
      </c>
      <c r="CN6" s="1">
        <v>28326</v>
      </c>
      <c r="CO6" s="1">
        <v>472</v>
      </c>
      <c r="CP6" s="1">
        <v>2</v>
      </c>
      <c r="CR6">
        <f>'care receipt'!$N$5*'care provision'!CM6/1000</f>
        <v>1304.4977039263133</v>
      </c>
      <c r="CS6">
        <f>'care receipt'!$N$5*'care provision'!CN6/1000</f>
        <v>1872.0844037600943</v>
      </c>
      <c r="CT6">
        <f>'care receipt'!$N$5*'care provision'!CO6/1000</f>
        <v>31.194797662033629</v>
      </c>
      <c r="CU6">
        <f>'care receipt'!$N$5*'care provision'!CP6/1000</f>
        <v>0.13218134602556622</v>
      </c>
      <c r="CW6">
        <f t="shared" si="2"/>
        <v>2022</v>
      </c>
      <c r="CX6">
        <f t="shared" si="3"/>
        <v>0.55807509613209694</v>
      </c>
      <c r="CY6">
        <f t="shared" si="4"/>
        <v>0.55484603933244525</v>
      </c>
      <c r="CZ6">
        <f t="shared" si="5"/>
        <v>1.6133994189027515E-2</v>
      </c>
      <c r="DA6">
        <f t="shared" si="6"/>
        <v>2.1720243266724586E-4</v>
      </c>
      <c r="DC6" s="1">
        <v>564.65700000000004</v>
      </c>
      <c r="DD6" s="1">
        <v>635.06960000000004</v>
      </c>
      <c r="DE6" s="1">
        <v>610.63199999999995</v>
      </c>
      <c r="DF6" s="1">
        <v>925.5213</v>
      </c>
      <c r="DH6">
        <f t="shared" si="7"/>
        <v>8.8391251200710439</v>
      </c>
      <c r="DI6">
        <f t="shared" si="8"/>
        <v>14.266846721545942</v>
      </c>
      <c r="DJ6">
        <f t="shared" si="9"/>
        <v>0.22858250023155502</v>
      </c>
      <c r="DK6">
        <f t="shared" si="10"/>
        <v>1.4680398145119826E-3</v>
      </c>
      <c r="DL6">
        <f>SUM(DH6:DK6)/'care receipt'!DS6</f>
        <v>0.55374501137333965</v>
      </c>
      <c r="DM6">
        <f t="shared" si="28"/>
        <v>23.336022381663049</v>
      </c>
      <c r="DO6" s="1">
        <v>0.23713500000000001</v>
      </c>
      <c r="DP6" s="1">
        <v>0.2027274</v>
      </c>
      <c r="DQ6" s="1">
        <v>0.3529872</v>
      </c>
      <c r="DR6" s="1">
        <v>0.19944609999999999</v>
      </c>
      <c r="DS6" s="1">
        <v>2.00451E-2</v>
      </c>
      <c r="DT6" s="1">
        <v>1.0169299999999999E-2</v>
      </c>
      <c r="DU6" s="1">
        <v>0.23439689999999999</v>
      </c>
      <c r="DV6" s="1">
        <v>0.1956629</v>
      </c>
      <c r="DW6" s="1">
        <v>0.20198050000000001</v>
      </c>
      <c r="DX6" s="1">
        <v>0.2165879</v>
      </c>
      <c r="DY6" s="1">
        <v>0.228349</v>
      </c>
      <c r="EA6">
        <f t="shared" si="29"/>
        <v>0.23713500000000001</v>
      </c>
      <c r="EB6">
        <f t="shared" si="30"/>
        <v>0.3529872</v>
      </c>
      <c r="EC6">
        <f t="shared" si="31"/>
        <v>0.19944609999999999</v>
      </c>
      <c r="ED6">
        <f t="shared" si="11"/>
        <v>1.7680844315316017E-2</v>
      </c>
      <c r="EE6">
        <f t="shared" si="32"/>
        <v>-9.0127999999999875E-3</v>
      </c>
      <c r="EG6" s="1">
        <v>0.23713500000000001</v>
      </c>
      <c r="EH6" s="1">
        <v>0.27899790000000002</v>
      </c>
      <c r="EI6" s="1">
        <v>0.36199999999999999</v>
      </c>
      <c r="EJ6" s="1">
        <v>0.22308549999999999</v>
      </c>
      <c r="EK6" s="1">
        <v>0.12095400000000001</v>
      </c>
      <c r="EL6" s="1">
        <v>2807.4789999999998</v>
      </c>
      <c r="EM6" s="1">
        <v>2749.9879999999998</v>
      </c>
      <c r="EN6" s="1">
        <v>2466.8249999999998</v>
      </c>
      <c r="EO6" s="1">
        <v>2159.3580000000002</v>
      </c>
      <c r="EP6" s="1">
        <v>1593.01</v>
      </c>
      <c r="ER6" s="1">
        <v>22.942509999999999</v>
      </c>
      <c r="ES6" s="1">
        <v>30.98969</v>
      </c>
      <c r="ET6" s="1">
        <v>3084.2078778000005</v>
      </c>
      <c r="EU6" s="1">
        <v>4755.5440632</v>
      </c>
    </row>
    <row r="7" spans="1:154" x14ac:dyDescent="0.25">
      <c r="A7">
        <v>2023</v>
      </c>
      <c r="B7" s="1">
        <v>35984</v>
      </c>
      <c r="C7" s="1">
        <v>51203</v>
      </c>
      <c r="D7" s="1">
        <v>30404</v>
      </c>
      <c r="E7" s="1">
        <v>9993</v>
      </c>
      <c r="G7">
        <f>'care receipt'!$N$5*'care provision'!B7/1000</f>
        <v>2378.2067776919876</v>
      </c>
      <c r="H7">
        <f>'care receipt'!$N$5*'care provision'!C7/1000</f>
        <v>3384.0407302735334</v>
      </c>
      <c r="I7">
        <f>'care receipt'!$N$5*'care provision'!D7/1000</f>
        <v>2009.4208222806576</v>
      </c>
      <c r="J7">
        <f>'care receipt'!$N$5*'care provision'!E7/1000</f>
        <v>660.44409541674167</v>
      </c>
      <c r="K7">
        <f t="shared" si="12"/>
        <v>8432.1124256629209</v>
      </c>
      <c r="L7">
        <f>K7/'care receipt'!BR7</f>
        <v>2.2483743061062649</v>
      </c>
      <c r="N7" s="1">
        <v>13423</v>
      </c>
      <c r="O7" s="1">
        <v>7415</v>
      </c>
      <c r="P7" s="1">
        <v>6527</v>
      </c>
      <c r="Q7" s="1">
        <v>2938</v>
      </c>
      <c r="R7" s="1">
        <v>5864</v>
      </c>
      <c r="S7" s="1">
        <v>17.21256</v>
      </c>
      <c r="U7">
        <f>'care receipt'!$N$5*'care provision'!N7/1000</f>
        <v>887.13510385058771</v>
      </c>
      <c r="V7">
        <f>'care receipt'!$N$5*'care provision'!O7/1000</f>
        <v>490.06234038978681</v>
      </c>
      <c r="W7">
        <f>'care receipt'!$N$5*'care provision'!P7/1000</f>
        <v>431.37382275443537</v>
      </c>
      <c r="X7">
        <f>'care receipt'!$N$5*'care provision'!Q7/1000</f>
        <v>194.17439731155679</v>
      </c>
      <c r="Y7">
        <f>'care receipt'!$N$5*'care provision'!R7/1000</f>
        <v>387.55570654696015</v>
      </c>
      <c r="Z7">
        <f t="shared" si="13"/>
        <v>17.21256</v>
      </c>
      <c r="AB7" s="1">
        <v>21540</v>
      </c>
      <c r="AC7" s="1">
        <v>10361</v>
      </c>
      <c r="AD7" s="1">
        <v>8680</v>
      </c>
      <c r="AE7" s="1">
        <v>3804</v>
      </c>
      <c r="AF7" s="1">
        <v>7058</v>
      </c>
      <c r="AG7" s="1">
        <v>15.326919999999999</v>
      </c>
      <c r="AI7">
        <f>'care receipt'!$N$5*'care provision'!AB7/1000</f>
        <v>1423.5930966953483</v>
      </c>
      <c r="AJ7">
        <f>'care receipt'!$N$5*'care provision'!AC7/1000</f>
        <v>684.76546308544584</v>
      </c>
      <c r="AK7">
        <f>'care receipt'!$N$5*'care provision'!AD7/1000</f>
        <v>573.66704175095742</v>
      </c>
      <c r="AL7">
        <f>'care receipt'!$N$5*'care provision'!AE7/1000</f>
        <v>251.40892014062695</v>
      </c>
      <c r="AM7">
        <f>'care receipt'!$N$5*'care provision'!AF7/1000</f>
        <v>466.4679701242232</v>
      </c>
      <c r="AN7">
        <f t="shared" si="14"/>
        <v>15.326919999999999</v>
      </c>
      <c r="AP7" s="1">
        <v>11714</v>
      </c>
      <c r="AQ7" s="1">
        <v>6201</v>
      </c>
      <c r="AR7" s="1">
        <v>5474</v>
      </c>
      <c r="AS7" s="1">
        <v>2448</v>
      </c>
      <c r="AT7" s="1">
        <v>4721</v>
      </c>
      <c r="AU7" s="1">
        <v>16.40785</v>
      </c>
      <c r="AW7">
        <f>'care receipt'!$N$5*'care provision'!AP7/1000</f>
        <v>774.18614367174132</v>
      </c>
      <c r="AX7">
        <f>'care receipt'!$N$5*'care provision'!AQ7/1000</f>
        <v>409.8282633522681</v>
      </c>
      <c r="AY7">
        <f>'care receipt'!$N$5*'care provision'!AR7/1000</f>
        <v>361.78034407197475</v>
      </c>
      <c r="AZ7">
        <f>'care receipt'!$N$5*'care provision'!AS7/1000</f>
        <v>161.78996753529304</v>
      </c>
      <c r="BA7">
        <f>'care receipt'!$N$5*'care provision'!AT7/1000</f>
        <v>312.01406729334906</v>
      </c>
      <c r="BB7">
        <f t="shared" si="15"/>
        <v>16.40785</v>
      </c>
      <c r="BD7" s="1">
        <v>3479</v>
      </c>
      <c r="BE7" s="1">
        <v>2176</v>
      </c>
      <c r="BF7" s="1">
        <v>1985</v>
      </c>
      <c r="BG7" s="1">
        <v>829</v>
      </c>
      <c r="BH7" s="1">
        <v>1576</v>
      </c>
      <c r="BI7" s="1">
        <v>16.93459</v>
      </c>
      <c r="BK7">
        <f>'care receipt'!$N$5*'care provision'!BD7/1000</f>
        <v>229.92945141147246</v>
      </c>
      <c r="BL7">
        <f>'care receipt'!$N$5*'care provision'!BE7/1000</f>
        <v>143.81330447581607</v>
      </c>
      <c r="BM7">
        <f>'care receipt'!$N$5*'care provision'!BF7/1000</f>
        <v>131.18998593037446</v>
      </c>
      <c r="BN7">
        <f>'care receipt'!$N$5*'care provision'!BG7/1000</f>
        <v>54.789167927597198</v>
      </c>
      <c r="BO7">
        <f>'care receipt'!$N$5*'care provision'!BH7/1000</f>
        <v>104.15890066814619</v>
      </c>
      <c r="BP7">
        <f t="shared" si="16"/>
        <v>16.93459</v>
      </c>
      <c r="BR7">
        <f t="shared" si="17"/>
        <v>3314.8437956291496</v>
      </c>
      <c r="BS7">
        <f t="shared" si="18"/>
        <v>1728.4693713033168</v>
      </c>
      <c r="BT7">
        <f t="shared" si="19"/>
        <v>1498.0111945077419</v>
      </c>
      <c r="BU7">
        <f t="shared" si="20"/>
        <v>662.16245291507403</v>
      </c>
      <c r="BV7">
        <f t="shared" si="21"/>
        <v>1270.1966446326787</v>
      </c>
      <c r="BW7">
        <f t="shared" si="22"/>
        <v>16.242261357772133</v>
      </c>
      <c r="BY7">
        <f t="shared" si="23"/>
        <v>2135.9312226021866</v>
      </c>
      <c r="BZ7">
        <f t="shared" si="0"/>
        <v>2706.3418708582117</v>
      </c>
      <c r="CA7">
        <f t="shared" si="1"/>
        <v>1720.3418720061102</v>
      </c>
      <c r="CB7">
        <f t="shared" si="24"/>
        <v>583.58340399024155</v>
      </c>
      <c r="CC7">
        <f t="shared" si="25"/>
        <v>7146.1983694567498</v>
      </c>
      <c r="CD7">
        <f t="shared" si="26"/>
        <v>0.67760127037006757</v>
      </c>
      <c r="CE7">
        <f>CC7/'care receipt'!CC7</f>
        <v>1.7718796789712108</v>
      </c>
      <c r="CG7">
        <f>G7*Z7*365.25/7*'care receipt'!$CL7/10^6</f>
        <v>26.846802737934052</v>
      </c>
      <c r="CH7">
        <f>H7*AN7*365.25/7*'care receipt'!$CL7/10^6</f>
        <v>34.016369806058108</v>
      </c>
      <c r="CI7">
        <f>I7*BB7*365.25/7*'care receipt'!$CL7/10^6</f>
        <v>21.62320508770344</v>
      </c>
      <c r="CJ7">
        <f>J7*BP7*365.25/7*'care receipt'!$CL7/10^6</f>
        <v>7.3351371815103183</v>
      </c>
      <c r="CK7">
        <f t="shared" si="27"/>
        <v>89.821514813205923</v>
      </c>
      <c r="CM7" s="1">
        <v>20192</v>
      </c>
      <c r="CN7" s="1">
        <v>27121</v>
      </c>
      <c r="CO7" s="1">
        <v>479</v>
      </c>
      <c r="CP7" s="1">
        <v>4</v>
      </c>
      <c r="CR7">
        <f>'care receipt'!$N$5*'care provision'!CM7/1000</f>
        <v>1334.5028694741168</v>
      </c>
      <c r="CS7">
        <f>'care receipt'!$N$5*'care provision'!CN7/1000</f>
        <v>1792.445142779691</v>
      </c>
      <c r="CT7">
        <f>'care receipt'!$N$5*'care provision'!CO7/1000</f>
        <v>31.657432373123111</v>
      </c>
      <c r="CU7">
        <f>'care receipt'!$N$5*'care provision'!CP7/1000</f>
        <v>0.26436269205113244</v>
      </c>
      <c r="CW7">
        <f t="shared" si="2"/>
        <v>2023</v>
      </c>
      <c r="CX7">
        <f t="shared" si="3"/>
        <v>0.56113828368163632</v>
      </c>
      <c r="CY7">
        <f t="shared" si="4"/>
        <v>0.52967599554713596</v>
      </c>
      <c r="CZ7">
        <f t="shared" si="5"/>
        <v>1.5754505986054469E-2</v>
      </c>
      <c r="DA7">
        <f t="shared" si="6"/>
        <v>4.0028019613729606E-4</v>
      </c>
      <c r="DC7" s="1">
        <v>565.48050000000001</v>
      </c>
      <c r="DD7" s="1">
        <v>646.74710000000005</v>
      </c>
      <c r="DE7" s="1">
        <v>631.9461</v>
      </c>
      <c r="DF7" s="1">
        <v>398.57260000000002</v>
      </c>
      <c r="DH7">
        <f t="shared" si="7"/>
        <v>9.0556241985798991</v>
      </c>
      <c r="DI7">
        <f t="shared" si="8"/>
        <v>13.911104376022212</v>
      </c>
      <c r="DJ7">
        <f t="shared" si="9"/>
        <v>0.24006949109050671</v>
      </c>
      <c r="DK7">
        <f t="shared" si="10"/>
        <v>1.2644127061658304E-3</v>
      </c>
      <c r="DL7">
        <f>SUM(DH7:DK7)/'care receipt'!DS7</f>
        <v>0.51457674687127097</v>
      </c>
      <c r="DM7">
        <f t="shared" si="28"/>
        <v>23.208062478398784</v>
      </c>
      <c r="DO7" s="1">
        <v>0.2267895</v>
      </c>
      <c r="DP7" s="1">
        <v>0.1840436</v>
      </c>
      <c r="DQ7" s="1">
        <v>0.32889420000000003</v>
      </c>
      <c r="DR7" s="1">
        <v>0.17977570000000001</v>
      </c>
      <c r="DS7" s="1">
        <v>1.8004900000000001E-2</v>
      </c>
      <c r="DT7" s="1">
        <v>3.4478999999999998E-3</v>
      </c>
      <c r="DU7" s="1">
        <v>0.22564390000000001</v>
      </c>
      <c r="DV7" s="1">
        <v>0.17282040000000001</v>
      </c>
      <c r="DW7" s="1">
        <v>0.18626519999999999</v>
      </c>
      <c r="DX7" s="1">
        <v>0.18366499999999999</v>
      </c>
      <c r="DY7" s="1">
        <v>0.20712639999999999</v>
      </c>
      <c r="EA7">
        <f t="shared" si="29"/>
        <v>0.2267895</v>
      </c>
      <c r="EB7">
        <f t="shared" si="30"/>
        <v>0.32889420000000003</v>
      </c>
      <c r="EC7">
        <f t="shared" si="31"/>
        <v>0.17977570000000001</v>
      </c>
      <c r="ED7">
        <f t="shared" si="11"/>
        <v>1.4403937032452904E-2</v>
      </c>
      <c r="EE7">
        <f t="shared" si="32"/>
        <v>1.0670200000000019E-2</v>
      </c>
      <c r="EG7" s="1">
        <v>0.2267895</v>
      </c>
      <c r="EH7" s="1">
        <v>0.22581390000000001</v>
      </c>
      <c r="EI7" s="1">
        <v>0.31822400000000001</v>
      </c>
      <c r="EJ7" s="1">
        <v>0.15748519999999999</v>
      </c>
      <c r="EK7" s="1">
        <v>0.1151316</v>
      </c>
      <c r="EL7" s="1">
        <v>2681.0369999999998</v>
      </c>
      <c r="EM7" s="1">
        <v>2610.5630000000001</v>
      </c>
      <c r="EN7" s="1">
        <v>2278.761</v>
      </c>
      <c r="EO7" s="1">
        <v>2242.6179999999999</v>
      </c>
      <c r="EP7" s="1">
        <v>1880.19</v>
      </c>
      <c r="ER7" s="1">
        <v>22.642910000000001</v>
      </c>
      <c r="ES7" s="1">
        <v>30.782</v>
      </c>
      <c r="ET7" s="1">
        <v>3201.1962696000001</v>
      </c>
      <c r="EU7" s="1">
        <v>4727.2967091</v>
      </c>
      <c r="EX7">
        <f>169.62/81.9</f>
        <v>2.0710622710622708</v>
      </c>
    </row>
    <row r="8" spans="1:154" x14ac:dyDescent="0.25">
      <c r="A8">
        <v>2024</v>
      </c>
      <c r="B8" s="1">
        <v>36887</v>
      </c>
      <c r="C8" s="1">
        <v>51991</v>
      </c>
      <c r="D8" s="1">
        <v>31594</v>
      </c>
      <c r="E8" s="1">
        <v>10827</v>
      </c>
      <c r="G8">
        <f>'care receipt'!$N$5*'care provision'!B8/1000</f>
        <v>2437.8866554225306</v>
      </c>
      <c r="H8">
        <f>'care receipt'!$N$5*'care provision'!C8/1000</f>
        <v>3436.1201806076065</v>
      </c>
      <c r="I8">
        <f>'care receipt'!$N$5*'care provision'!D8/1000</f>
        <v>2088.0687231658699</v>
      </c>
      <c r="J8">
        <f>'care receipt'!$N$5*'care provision'!E8/1000</f>
        <v>715.56371670940268</v>
      </c>
      <c r="K8">
        <f t="shared" si="12"/>
        <v>8677.6392759054106</v>
      </c>
      <c r="L8">
        <f>K8/'care receipt'!BR8</f>
        <v>2.1693708281012496</v>
      </c>
      <c r="N8" s="1">
        <v>13438</v>
      </c>
      <c r="O8" s="1">
        <v>7541</v>
      </c>
      <c r="P8" s="1">
        <v>6755</v>
      </c>
      <c r="Q8" s="1">
        <v>3267</v>
      </c>
      <c r="R8" s="1">
        <v>6078</v>
      </c>
      <c r="S8" s="1">
        <v>17.627960000000002</v>
      </c>
      <c r="U8">
        <f>'care receipt'!$N$5*'care provision'!N8/1000</f>
        <v>888.12646394577951</v>
      </c>
      <c r="V8">
        <f>'care receipt'!$N$5*'care provision'!O8/1000</f>
        <v>498.38976518939745</v>
      </c>
      <c r="W8">
        <f>'care receipt'!$N$5*'care provision'!P8/1000</f>
        <v>446.44249620134997</v>
      </c>
      <c r="X8">
        <f>'care receipt'!$N$5*'care provision'!Q8/1000</f>
        <v>215.91822873276243</v>
      </c>
      <c r="Y8">
        <f>'care receipt'!$N$5*'care provision'!R8/1000</f>
        <v>401.69911057169577</v>
      </c>
      <c r="Z8">
        <f t="shared" si="13"/>
        <v>17.627960000000002</v>
      </c>
      <c r="AB8" s="1">
        <v>22075</v>
      </c>
      <c r="AC8" s="1">
        <v>10281</v>
      </c>
      <c r="AD8" s="1">
        <v>8995</v>
      </c>
      <c r="AE8" s="1">
        <v>3724</v>
      </c>
      <c r="AF8" s="1">
        <v>7150</v>
      </c>
      <c r="AG8" s="1">
        <v>15.30179</v>
      </c>
      <c r="AI8">
        <f>'care receipt'!$N$5*'care provision'!AB8/1000</f>
        <v>1458.9516067571874</v>
      </c>
      <c r="AJ8">
        <f>'care receipt'!$N$5*'care provision'!AC8/1000</f>
        <v>679.47820924442317</v>
      </c>
      <c r="AK8">
        <f>'care receipt'!$N$5*'care provision'!AD8/1000</f>
        <v>594.48560374998408</v>
      </c>
      <c r="AL8">
        <f>'care receipt'!$N$5*'care provision'!AE8/1000</f>
        <v>246.12166629960433</v>
      </c>
      <c r="AM8">
        <f>'care receipt'!$N$5*'care provision'!AF8/1000</f>
        <v>472.54831204139924</v>
      </c>
      <c r="AN8">
        <f t="shared" si="14"/>
        <v>15.30179</v>
      </c>
      <c r="AP8" s="1">
        <v>12024</v>
      </c>
      <c r="AQ8" s="1">
        <v>6477</v>
      </c>
      <c r="AR8" s="1">
        <v>5854</v>
      </c>
      <c r="AS8" s="1">
        <v>2581</v>
      </c>
      <c r="AT8" s="1">
        <v>4808</v>
      </c>
      <c r="AU8" s="1">
        <v>16.597989999999999</v>
      </c>
      <c r="AW8">
        <f>'care receipt'!$N$5*'care provision'!AP8/1000</f>
        <v>794.67425230570416</v>
      </c>
      <c r="AX8">
        <f>'care receipt'!$N$5*'care provision'!AQ8/1000</f>
        <v>428.06928910379622</v>
      </c>
      <c r="AY8">
        <f>'care receipt'!$N$5*'care provision'!AR8/1000</f>
        <v>386.89479981683235</v>
      </c>
      <c r="AZ8">
        <f>'care receipt'!$N$5*'care provision'!AS8/1000</f>
        <v>170.58002704599323</v>
      </c>
      <c r="BA8">
        <f>'care receipt'!$N$5*'care provision'!AT8/1000</f>
        <v>317.76395584546123</v>
      </c>
      <c r="BB8">
        <f t="shared" si="15"/>
        <v>16.597989999999999</v>
      </c>
      <c r="BD8" s="1">
        <v>3744</v>
      </c>
      <c r="BE8" s="1">
        <v>2336</v>
      </c>
      <c r="BF8" s="1">
        <v>2142</v>
      </c>
      <c r="BG8" s="1">
        <v>958</v>
      </c>
      <c r="BH8" s="1">
        <v>1702</v>
      </c>
      <c r="BI8" s="1">
        <v>17.006820000000001</v>
      </c>
      <c r="BK8">
        <f>'care receipt'!$N$5*'care provision'!BD8/1000</f>
        <v>247.44347975985997</v>
      </c>
      <c r="BL8">
        <f>'care receipt'!$N$5*'care provision'!BE8/1000</f>
        <v>154.38781215786136</v>
      </c>
      <c r="BM8">
        <f>'care receipt'!$N$5*'care provision'!BF8/1000</f>
        <v>141.56622159338144</v>
      </c>
      <c r="BN8">
        <f>'care receipt'!$N$5*'care provision'!BG8/1000</f>
        <v>63.314864746246222</v>
      </c>
      <c r="BO8">
        <f>'care receipt'!$N$5*'care provision'!BH8/1000</f>
        <v>112.48632546775686</v>
      </c>
      <c r="BP8">
        <f t="shared" si="16"/>
        <v>17.006820000000001</v>
      </c>
      <c r="BR8">
        <f t="shared" si="17"/>
        <v>3389.1958027685309</v>
      </c>
      <c r="BS8">
        <f t="shared" si="18"/>
        <v>1760.3250756954783</v>
      </c>
      <c r="BT8">
        <f t="shared" si="19"/>
        <v>1569.389121361548</v>
      </c>
      <c r="BU8">
        <f t="shared" si="20"/>
        <v>695.93478682460614</v>
      </c>
      <c r="BV8">
        <f t="shared" si="21"/>
        <v>1304.4977039263131</v>
      </c>
      <c r="BW8">
        <f t="shared" si="22"/>
        <v>16.407799454755938</v>
      </c>
      <c r="BY8">
        <f t="shared" si="23"/>
        <v>2242.3724607170238</v>
      </c>
      <c r="BZ8">
        <f t="shared" si="0"/>
        <v>2743.4861192968265</v>
      </c>
      <c r="CA8">
        <f t="shared" si="1"/>
        <v>1808.3915597128371</v>
      </c>
      <c r="CB8">
        <f t="shared" si="24"/>
        <v>634.98521153914294</v>
      </c>
      <c r="CC8">
        <f t="shared" si="25"/>
        <v>7429.2353512658301</v>
      </c>
      <c r="CD8">
        <f t="shared" si="26"/>
        <v>0.67111329016711452</v>
      </c>
      <c r="CE8">
        <f>CC8/'care receipt'!CC8</f>
        <v>1.705569822261042</v>
      </c>
      <c r="CG8">
        <f>G8*Z8*365.25/7*'care receipt'!$CL8/10^6</f>
        <v>28.387942167837853</v>
      </c>
      <c r="CH8">
        <f>H8*AN8*365.25/7*'care receipt'!$CL8/10^6</f>
        <v>34.73193087109204</v>
      </c>
      <c r="CI8">
        <f>I8*BB8*365.25/7*'care receipt'!$CL8/10^6</f>
        <v>22.893839410388889</v>
      </c>
      <c r="CJ8">
        <f>J8*BP8*365.25/7*'care receipt'!$CL8/10^6</f>
        <v>8.0387731201628654</v>
      </c>
      <c r="CK8">
        <f t="shared" si="27"/>
        <v>94.052485569481661</v>
      </c>
      <c r="CM8" s="1">
        <v>20608</v>
      </c>
      <c r="CN8" s="1">
        <v>26691</v>
      </c>
      <c r="CO8" s="1">
        <v>523</v>
      </c>
      <c r="CP8" s="1">
        <v>3</v>
      </c>
      <c r="CR8">
        <f>'care receipt'!$N$5*'care provision'!CM8/1000</f>
        <v>1361.9965894474344</v>
      </c>
      <c r="CS8">
        <f>'care receipt'!$N$5*'care provision'!CN8/1000</f>
        <v>1764.026153384194</v>
      </c>
      <c r="CT8">
        <f>'care receipt'!$N$5*'care provision'!CO8/1000</f>
        <v>34.565421985685568</v>
      </c>
      <c r="CU8">
        <f>'care receipt'!$N$5*'care provision'!CP8/1000</f>
        <v>0.19827201903834935</v>
      </c>
      <c r="CW8">
        <f t="shared" si="2"/>
        <v>2024</v>
      </c>
      <c r="CX8">
        <f t="shared" si="3"/>
        <v>0.55867920947759375</v>
      </c>
      <c r="CY8">
        <f t="shared" si="4"/>
        <v>0.51337731530457198</v>
      </c>
      <c r="CZ8">
        <f t="shared" si="5"/>
        <v>1.6553776033424065E-2</v>
      </c>
      <c r="DA8">
        <f t="shared" si="6"/>
        <v>2.7708506511499033E-4</v>
      </c>
      <c r="DC8" s="1">
        <v>580.40480000000002</v>
      </c>
      <c r="DD8" s="1">
        <v>660.08090000000004</v>
      </c>
      <c r="DE8" s="1">
        <v>615.79780000000005</v>
      </c>
      <c r="DF8" s="1">
        <v>565.75869999999998</v>
      </c>
      <c r="DH8">
        <f t="shared" si="7"/>
        <v>9.4861122971870433</v>
      </c>
      <c r="DI8">
        <f t="shared" si="8"/>
        <v>13.972799651392522</v>
      </c>
      <c r="DJ8">
        <f t="shared" si="9"/>
        <v>0.25542372977828165</v>
      </c>
      <c r="DK8">
        <f t="shared" si="10"/>
        <v>1.3460894368501413E-3</v>
      </c>
      <c r="DL8">
        <f>SUM(DH8:DK8)/'care receipt'!DS8</f>
        <v>0.48299895551333571</v>
      </c>
      <c r="DM8">
        <f t="shared" si="28"/>
        <v>23.715681767794699</v>
      </c>
      <c r="DO8" s="1">
        <v>0.236901</v>
      </c>
      <c r="DP8" s="1">
        <v>0.19174640000000001</v>
      </c>
      <c r="DQ8" s="1">
        <v>0.3384701</v>
      </c>
      <c r="DR8" s="1">
        <v>0.1934379</v>
      </c>
      <c r="DS8" s="1">
        <v>1.8094599999999999E-2</v>
      </c>
      <c r="DT8" s="1">
        <v>3.3788999999999998E-3</v>
      </c>
      <c r="DU8" s="1">
        <v>0.23428969999999999</v>
      </c>
      <c r="DV8" s="1">
        <v>0.18506739999999999</v>
      </c>
      <c r="DW8" s="1">
        <v>0.1929226</v>
      </c>
      <c r="DX8" s="1">
        <v>0.1994562</v>
      </c>
      <c r="DY8" s="1">
        <v>0.2129682</v>
      </c>
      <c r="EA8">
        <f t="shared" si="29"/>
        <v>0.236901</v>
      </c>
      <c r="EB8">
        <f t="shared" si="30"/>
        <v>0.3384701</v>
      </c>
      <c r="EC8">
        <f t="shared" si="31"/>
        <v>0.1934379</v>
      </c>
      <c r="ED8">
        <f t="shared" si="11"/>
        <v>1.4338750682445016E-2</v>
      </c>
      <c r="EE8">
        <f t="shared" si="32"/>
        <v>-2.1451300000000006E-2</v>
      </c>
      <c r="EG8" s="1">
        <v>0.236901</v>
      </c>
      <c r="EH8" s="1">
        <v>0.26969159999999998</v>
      </c>
      <c r="EI8" s="1">
        <v>0.3599214</v>
      </c>
      <c r="EJ8" s="1">
        <v>0.20118150000000001</v>
      </c>
      <c r="EK8" s="1">
        <v>0.1242424</v>
      </c>
      <c r="EL8" s="1">
        <v>2815.1309999999999</v>
      </c>
      <c r="EM8" s="1">
        <v>2684.7359999999999</v>
      </c>
      <c r="EN8" s="1">
        <v>2400.913</v>
      </c>
      <c r="EO8" s="1">
        <v>2299.2689999999998</v>
      </c>
      <c r="EP8" s="1">
        <v>1683.309</v>
      </c>
      <c r="ER8" s="1">
        <v>22.204799999999999</v>
      </c>
      <c r="ES8" s="1">
        <v>30.271750000000001</v>
      </c>
      <c r="ET8" s="1">
        <v>3276.7715862</v>
      </c>
      <c r="EU8" s="1">
        <v>4745.7416348999996</v>
      </c>
      <c r="EX8">
        <f>169.62/92.96</f>
        <v>1.8246557659208262</v>
      </c>
    </row>
    <row r="9" spans="1:154" x14ac:dyDescent="0.25">
      <c r="A9">
        <v>2025</v>
      </c>
      <c r="B9" s="1">
        <v>35834</v>
      </c>
      <c r="C9" s="1">
        <v>51655</v>
      </c>
      <c r="D9" s="1">
        <v>32798</v>
      </c>
      <c r="E9" s="1">
        <v>11507</v>
      </c>
      <c r="G9">
        <f>'care receipt'!$N$5*'care provision'!B9/1000</f>
        <v>2368.2931767400701</v>
      </c>
      <c r="H9">
        <f>'care receipt'!$N$5*'care provision'!C9/1000</f>
        <v>3413.9137144753117</v>
      </c>
      <c r="I9">
        <f>'care receipt'!$N$5*'care provision'!D9/1000</f>
        <v>2167.6418934732606</v>
      </c>
      <c r="J9">
        <f>'care receipt'!$N$5*'care provision'!E9/1000</f>
        <v>760.50537435809531</v>
      </c>
      <c r="K9">
        <f t="shared" si="12"/>
        <v>8710.3541590467375</v>
      </c>
      <c r="L9">
        <f>K9/'care receipt'!BR9</f>
        <v>2.0898452365850568</v>
      </c>
      <c r="N9" s="1">
        <v>12992</v>
      </c>
      <c r="O9" s="1">
        <v>7329</v>
      </c>
      <c r="P9" s="1">
        <v>6589</v>
      </c>
      <c r="Q9" s="1">
        <v>3058</v>
      </c>
      <c r="R9" s="1">
        <v>6038</v>
      </c>
      <c r="S9" s="1">
        <v>17.705559999999998</v>
      </c>
      <c r="U9">
        <f>'care receipt'!$N$5*'care provision'!N9/1000</f>
        <v>858.65002378207816</v>
      </c>
      <c r="V9">
        <f>'care receipt'!$N$5*'care provision'!O9/1000</f>
        <v>484.37854251068745</v>
      </c>
      <c r="W9">
        <f>'care receipt'!$N$5*'care provision'!P9/1000</f>
        <v>435.47144448122793</v>
      </c>
      <c r="X9">
        <f>'care receipt'!$N$5*'care provision'!Q9/1000</f>
        <v>202.10527807309077</v>
      </c>
      <c r="Y9">
        <f>'care receipt'!$N$5*'care provision'!R9/1000</f>
        <v>399.05548365118443</v>
      </c>
      <c r="Z9">
        <f t="shared" si="13"/>
        <v>17.705559999999998</v>
      </c>
      <c r="AB9" s="1">
        <v>21889</v>
      </c>
      <c r="AC9" s="1">
        <v>10350</v>
      </c>
      <c r="AD9" s="1">
        <v>8564</v>
      </c>
      <c r="AE9" s="1">
        <v>3766</v>
      </c>
      <c r="AF9" s="1">
        <v>7350</v>
      </c>
      <c r="AG9" s="1">
        <v>15.53111</v>
      </c>
      <c r="AI9">
        <f>'care receipt'!$N$5*'care provision'!AB9/1000</f>
        <v>1446.6587415768097</v>
      </c>
      <c r="AJ9">
        <f>'care receipt'!$N$5*'care provision'!AC9/1000</f>
        <v>684.03846568230529</v>
      </c>
      <c r="AK9">
        <f>'care receipt'!$N$5*'care provision'!AD9/1000</f>
        <v>566.00052368147465</v>
      </c>
      <c r="AL9">
        <f>'care receipt'!$N$5*'care provision'!AE9/1000</f>
        <v>248.8974745661412</v>
      </c>
      <c r="AM9">
        <f>'care receipt'!$N$5*'care provision'!AF9/1000</f>
        <v>485.76644664395587</v>
      </c>
      <c r="AN9">
        <f t="shared" si="14"/>
        <v>15.53111</v>
      </c>
      <c r="AP9" s="1">
        <v>12508</v>
      </c>
      <c r="AQ9" s="1">
        <v>6844</v>
      </c>
      <c r="AR9" s="1">
        <v>5887</v>
      </c>
      <c r="AS9" s="1">
        <v>2706</v>
      </c>
      <c r="AT9" s="1">
        <v>5025</v>
      </c>
      <c r="AU9" s="1">
        <v>16.489629999999998</v>
      </c>
      <c r="AW9">
        <f>'care receipt'!$N$5*'care provision'!AP9/1000</f>
        <v>826.66213804389122</v>
      </c>
      <c r="AX9">
        <f>'care receipt'!$N$5*'care provision'!AQ9/1000</f>
        <v>452.32456609948764</v>
      </c>
      <c r="AY9">
        <f>'care receipt'!$N$5*'care provision'!AR9/1000</f>
        <v>389.07579202625419</v>
      </c>
      <c r="AZ9">
        <f>'care receipt'!$N$5*'care provision'!AS9/1000</f>
        <v>178.84136117259109</v>
      </c>
      <c r="BA9">
        <f>'care receipt'!$N$5*'care provision'!AT9/1000</f>
        <v>332.10563188923516</v>
      </c>
      <c r="BB9">
        <f t="shared" si="15"/>
        <v>16.489629999999998</v>
      </c>
      <c r="BD9" s="1">
        <v>3959</v>
      </c>
      <c r="BE9" s="1">
        <v>2413</v>
      </c>
      <c r="BF9" s="1">
        <v>2231</v>
      </c>
      <c r="BG9" s="1">
        <v>996</v>
      </c>
      <c r="BH9" s="1">
        <v>1970</v>
      </c>
      <c r="BI9" s="1">
        <v>17.529350000000001</v>
      </c>
      <c r="BK9">
        <f>'care receipt'!$N$5*'care provision'!BD9/1000</f>
        <v>261.65297445760837</v>
      </c>
      <c r="BL9">
        <f>'care receipt'!$N$5*'care provision'!BE9/1000</f>
        <v>159.47679397984564</v>
      </c>
      <c r="BM9">
        <f>'care receipt'!$N$5*'care provision'!BF9/1000</f>
        <v>147.44829149151914</v>
      </c>
      <c r="BN9">
        <f>'care receipt'!$N$5*'care provision'!BG9/1000</f>
        <v>65.826310320731977</v>
      </c>
      <c r="BO9">
        <f>'care receipt'!$N$5*'care provision'!BH9/1000</f>
        <v>130.19862583518272</v>
      </c>
      <c r="BP9">
        <f t="shared" si="16"/>
        <v>17.529350000000001</v>
      </c>
      <c r="BR9">
        <f t="shared" si="17"/>
        <v>3393.6238778603874</v>
      </c>
      <c r="BS9">
        <f t="shared" si="18"/>
        <v>1780.2183682723262</v>
      </c>
      <c r="BT9">
        <f t="shared" si="19"/>
        <v>1537.9960516804758</v>
      </c>
      <c r="BU9">
        <f t="shared" si="20"/>
        <v>695.67042413255501</v>
      </c>
      <c r="BV9">
        <f t="shared" si="21"/>
        <v>1347.1261880195582</v>
      </c>
      <c r="BW9">
        <f t="shared" si="22"/>
        <v>16.535332710745557</v>
      </c>
      <c r="BY9">
        <f t="shared" si="23"/>
        <v>2187.949610248098</v>
      </c>
      <c r="BZ9">
        <f t="shared" si="0"/>
        <v>2766.6054013309295</v>
      </c>
      <c r="CA9">
        <f t="shared" si="1"/>
        <v>1865.0506533846842</v>
      </c>
      <c r="CB9">
        <f t="shared" si="24"/>
        <v>695.60113912606994</v>
      </c>
      <c r="CC9">
        <f t="shared" si="25"/>
        <v>7515.2068040897821</v>
      </c>
      <c r="CD9">
        <f t="shared" si="26"/>
        <v>0.65927061499927775</v>
      </c>
      <c r="CE9">
        <f>CC9/'care receipt'!CC9</f>
        <v>1.662871800419133</v>
      </c>
      <c r="CG9">
        <f>G9*Z9*365.25/7*'care receipt'!$CL9/10^6</f>
        <v>28.111620588426796</v>
      </c>
      <c r="CH9">
        <f>H9*AN9*365.25/7*'care receipt'!$CL9/10^6</f>
        <v>35.546413407248593</v>
      </c>
      <c r="CI9">
        <f>I9*BB9*365.25/7*'care receipt'!$CL9/10^6</f>
        <v>23.962890233199925</v>
      </c>
      <c r="CJ9">
        <f>J9*BP9*365.25/7*'care receipt'!$CL9/10^6</f>
        <v>8.937351761849861</v>
      </c>
      <c r="CK9">
        <f t="shared" si="27"/>
        <v>96.558275990725178</v>
      </c>
      <c r="CM9" s="1">
        <v>20077</v>
      </c>
      <c r="CN9" s="1">
        <v>26345</v>
      </c>
      <c r="CO9" s="1">
        <v>531</v>
      </c>
      <c r="CP9" s="1">
        <v>5</v>
      </c>
      <c r="CR9">
        <f>'care receipt'!$N$5*'care provision'!CM9/1000</f>
        <v>1326.9024420776466</v>
      </c>
      <c r="CS9">
        <f>'care receipt'!$N$5*'care provision'!CN9/1000</f>
        <v>1741.1587805217712</v>
      </c>
      <c r="CT9">
        <f>'care receipt'!$N$5*'care provision'!CO9/1000</f>
        <v>35.094147369787834</v>
      </c>
      <c r="CU9">
        <f>'care receipt'!$N$5*'care provision'!CP9/1000</f>
        <v>0.33045336506391554</v>
      </c>
      <c r="CW9">
        <f t="shared" si="2"/>
        <v>2025</v>
      </c>
      <c r="CX9">
        <f t="shared" si="3"/>
        <v>0.56027794831724065</v>
      </c>
      <c r="CY9">
        <f t="shared" si="4"/>
        <v>0.51001839124963699</v>
      </c>
      <c r="CZ9">
        <f t="shared" si="5"/>
        <v>1.6190011586072323E-2</v>
      </c>
      <c r="DA9">
        <f t="shared" si="6"/>
        <v>4.3451811940557918E-4</v>
      </c>
      <c r="DC9" s="1">
        <v>598.88229999999999</v>
      </c>
      <c r="DD9" s="1">
        <v>660.96870000000001</v>
      </c>
      <c r="DE9" s="1">
        <v>607.15629999999999</v>
      </c>
      <c r="DF9" s="1">
        <v>362.00130000000001</v>
      </c>
      <c r="DH9">
        <f t="shared" si="7"/>
        <v>9.5359006366449339</v>
      </c>
      <c r="DI9">
        <f t="shared" si="8"/>
        <v>13.810217467860724</v>
      </c>
      <c r="DJ9">
        <f t="shared" si="9"/>
        <v>0.25569159202434133</v>
      </c>
      <c r="DK9">
        <f t="shared" si="10"/>
        <v>1.4354945729101441E-3</v>
      </c>
      <c r="DL9">
        <f>SUM(DH9:DK9)/'care receipt'!DS9</f>
        <v>0.45418485778471568</v>
      </c>
      <c r="DM9">
        <f t="shared" si="28"/>
        <v>23.603245191102907</v>
      </c>
      <c r="DO9" s="1">
        <v>0.2388691</v>
      </c>
      <c r="DP9" s="1">
        <v>0.19572590000000001</v>
      </c>
      <c r="DQ9" s="1">
        <v>0.3577572</v>
      </c>
      <c r="DR9" s="1">
        <v>0.19625680000000001</v>
      </c>
      <c r="DS9" s="1">
        <v>2.0563600000000001E-2</v>
      </c>
      <c r="DT9" s="1">
        <v>2.9554999999999998E-3</v>
      </c>
      <c r="DU9" s="1">
        <v>0.23655119999999999</v>
      </c>
      <c r="DV9" s="1">
        <v>0.1844904</v>
      </c>
      <c r="DW9" s="1">
        <v>0.19389380000000001</v>
      </c>
      <c r="DX9" s="1">
        <v>0.20176859999999999</v>
      </c>
      <c r="DY9" s="1">
        <v>0.22076979999999999</v>
      </c>
      <c r="EA9">
        <f t="shared" si="29"/>
        <v>0.2388691</v>
      </c>
      <c r="EB9">
        <f t="shared" si="30"/>
        <v>0.3577572</v>
      </c>
      <c r="EC9">
        <f t="shared" si="31"/>
        <v>0.19625680000000001</v>
      </c>
      <c r="ED9">
        <f t="shared" si="11"/>
        <v>1.5990382378964E-2</v>
      </c>
      <c r="EE9">
        <f t="shared" si="32"/>
        <v>-1.1703100000000022E-2</v>
      </c>
      <c r="EG9" s="1">
        <v>0.2388691</v>
      </c>
      <c r="EH9" s="1">
        <v>0.27117849999999999</v>
      </c>
      <c r="EI9" s="1">
        <v>0.36946030000000002</v>
      </c>
      <c r="EJ9" s="1">
        <v>0.19777629999999999</v>
      </c>
      <c r="EK9" s="1">
        <v>0.1330344</v>
      </c>
      <c r="EL9" s="1">
        <v>2892.0880000000002</v>
      </c>
      <c r="EM9" s="1">
        <v>2787.3290000000002</v>
      </c>
      <c r="EN9" s="1">
        <v>2458.201</v>
      </c>
      <c r="EO9" s="1">
        <v>2401.547</v>
      </c>
      <c r="EP9" s="1">
        <v>1870.5160000000001</v>
      </c>
      <c r="ER9" s="1">
        <v>21.61928</v>
      </c>
      <c r="ES9" s="1">
        <v>30.062909999999999</v>
      </c>
      <c r="ET9" s="1">
        <v>3233.5945551000004</v>
      </c>
      <c r="EU9" s="1">
        <v>4713.1686</v>
      </c>
    </row>
    <row r="10" spans="1:154" x14ac:dyDescent="0.25">
      <c r="A10">
        <v>2026</v>
      </c>
      <c r="B10" s="1">
        <v>36103</v>
      </c>
      <c r="C10" s="1">
        <v>51564</v>
      </c>
      <c r="D10" s="1">
        <v>33591</v>
      </c>
      <c r="E10" s="1">
        <v>12085</v>
      </c>
      <c r="G10">
        <f>'care receipt'!$N$5*'care provision'!B10/1000</f>
        <v>2386.0715677805088</v>
      </c>
      <c r="H10">
        <f>'care receipt'!$N$5*'care provision'!C10/1000</f>
        <v>3407.8994632311487</v>
      </c>
      <c r="I10">
        <f>'care receipt'!$N$5*'care provision'!D10/1000</f>
        <v>2220.0517971723975</v>
      </c>
      <c r="J10">
        <f>'care receipt'!$N$5*'care provision'!E10/1000</f>
        <v>798.70578335948392</v>
      </c>
      <c r="K10">
        <f t="shared" si="12"/>
        <v>8812.7286115435381</v>
      </c>
      <c r="L10">
        <f>K10/'care receipt'!BR10</f>
        <v>2.045671417394106</v>
      </c>
      <c r="N10" s="1">
        <v>13103</v>
      </c>
      <c r="O10" s="1">
        <v>7388</v>
      </c>
      <c r="P10" s="1">
        <v>6753</v>
      </c>
      <c r="Q10" s="1">
        <v>3040</v>
      </c>
      <c r="R10" s="1">
        <v>6002</v>
      </c>
      <c r="S10" s="1">
        <v>17.635470000000002</v>
      </c>
      <c r="U10">
        <f>'care receipt'!$N$5*'care provision'!N10/1000</f>
        <v>865.98608848649712</v>
      </c>
      <c r="V10">
        <f>'care receipt'!$N$5*'care provision'!O10/1000</f>
        <v>488.27789221844165</v>
      </c>
      <c r="W10">
        <f>'care receipt'!$N$5*'care provision'!P10/1000</f>
        <v>446.31031485532441</v>
      </c>
      <c r="X10">
        <f>'care receipt'!$N$5*'care provision'!Q10/1000</f>
        <v>200.91564595886067</v>
      </c>
      <c r="Y10">
        <f>'care receipt'!$N$5*'care provision'!R10/1000</f>
        <v>396.67621942272427</v>
      </c>
      <c r="Z10">
        <f t="shared" si="13"/>
        <v>17.635470000000002</v>
      </c>
      <c r="AB10" s="1">
        <v>21837</v>
      </c>
      <c r="AC10" s="1">
        <v>10199</v>
      </c>
      <c r="AD10" s="1">
        <v>8715</v>
      </c>
      <c r="AE10" s="1">
        <v>3901</v>
      </c>
      <c r="AF10" s="1">
        <v>7172</v>
      </c>
      <c r="AG10" s="1">
        <v>15.35439</v>
      </c>
      <c r="AI10">
        <f>'care receipt'!$N$5*'care provision'!AB10/1000</f>
        <v>1443.222026580145</v>
      </c>
      <c r="AJ10">
        <f>'care receipt'!$N$5*'care provision'!AC10/1000</f>
        <v>674.05877405737499</v>
      </c>
      <c r="AK10">
        <f>'care receipt'!$N$5*'care provision'!AD10/1000</f>
        <v>575.98021530640483</v>
      </c>
      <c r="AL10">
        <f>'care receipt'!$N$5*'care provision'!AE10/1000</f>
        <v>257.81971542286692</v>
      </c>
      <c r="AM10">
        <f>'care receipt'!$N$5*'care provision'!AF10/1000</f>
        <v>474.00230684768047</v>
      </c>
      <c r="AN10">
        <f t="shared" si="14"/>
        <v>15.35439</v>
      </c>
      <c r="AP10" s="1">
        <v>12867</v>
      </c>
      <c r="AQ10" s="1">
        <v>6764</v>
      </c>
      <c r="AR10" s="1">
        <v>6259</v>
      </c>
      <c r="AS10" s="1">
        <v>2753</v>
      </c>
      <c r="AT10" s="1">
        <v>5138</v>
      </c>
      <c r="AU10" s="1">
        <v>16.497440000000001</v>
      </c>
      <c r="AW10">
        <f>'care receipt'!$N$5*'care provision'!AP10/1000</f>
        <v>850.38868965548033</v>
      </c>
      <c r="AX10">
        <f>'care receipt'!$N$5*'care provision'!AQ10/1000</f>
        <v>447.03731225846496</v>
      </c>
      <c r="AY10">
        <f>'care receipt'!$N$5*'care provision'!AR10/1000</f>
        <v>413.66152238700954</v>
      </c>
      <c r="AZ10">
        <f>'care receipt'!$N$5*'care provision'!AS10/1000</f>
        <v>181.94762280419192</v>
      </c>
      <c r="BA10">
        <f>'care receipt'!$N$5*'care provision'!AT10/1000</f>
        <v>339.57387793967968</v>
      </c>
      <c r="BB10">
        <f t="shared" si="15"/>
        <v>16.497440000000001</v>
      </c>
      <c r="BD10" s="1">
        <v>4202</v>
      </c>
      <c r="BE10" s="1">
        <v>2596</v>
      </c>
      <c r="BF10" s="1">
        <v>2321</v>
      </c>
      <c r="BG10" s="1">
        <v>1028</v>
      </c>
      <c r="BH10" s="1">
        <v>2007</v>
      </c>
      <c r="BI10" s="1">
        <v>17.531749999999999</v>
      </c>
      <c r="BK10">
        <f>'care receipt'!$N$5*'care provision'!BD10/1000</f>
        <v>277.71300799971465</v>
      </c>
      <c r="BL10">
        <f>'care receipt'!$N$5*'care provision'!BE10/1000</f>
        <v>171.57138714118497</v>
      </c>
      <c r="BM10">
        <f>'care receipt'!$N$5*'care provision'!BF10/1000</f>
        <v>153.39645206266962</v>
      </c>
      <c r="BN10">
        <f>'care receipt'!$N$5*'care provision'!BG10/1000</f>
        <v>67.941211857141042</v>
      </c>
      <c r="BO10">
        <f>'care receipt'!$N$5*'care provision'!BH10/1000</f>
        <v>132.64398073665572</v>
      </c>
      <c r="BP10">
        <f t="shared" si="16"/>
        <v>17.531749999999999</v>
      </c>
      <c r="BR10">
        <f t="shared" si="17"/>
        <v>3437.3098127218368</v>
      </c>
      <c r="BS10">
        <f t="shared" si="18"/>
        <v>1780.9453656754665</v>
      </c>
      <c r="BT10">
        <f t="shared" si="19"/>
        <v>1589.3485046114083</v>
      </c>
      <c r="BU10">
        <f t="shared" si="20"/>
        <v>708.62419604306058</v>
      </c>
      <c r="BV10">
        <f t="shared" si="21"/>
        <v>1342.89638494674</v>
      </c>
      <c r="BW10">
        <f t="shared" si="22"/>
        <v>16.457285685487804</v>
      </c>
      <c r="BY10">
        <f t="shared" si="23"/>
        <v>2195.6478599522425</v>
      </c>
      <c r="BZ10">
        <f t="shared" si="0"/>
        <v>2730.3072742404343</v>
      </c>
      <c r="CA10">
        <f t="shared" si="1"/>
        <v>1911.0491178430964</v>
      </c>
      <c r="CB10">
        <f t="shared" si="24"/>
        <v>730.64141005499471</v>
      </c>
      <c r="CC10">
        <f t="shared" si="25"/>
        <v>7567.6456620907675</v>
      </c>
      <c r="CD10">
        <f t="shared" si="26"/>
        <v>0.65092306830229518</v>
      </c>
      <c r="CE10">
        <f>CC10/'care receipt'!CC10</f>
        <v>1.6160351251370884</v>
      </c>
      <c r="CG10">
        <f>G10*Z10*365.25/7*'care receipt'!$CL10/10^6</f>
        <v>28.293104016670519</v>
      </c>
      <c r="CH10">
        <f>H10*AN10*365.25/7*'care receipt'!$CL10/10^6</f>
        <v>35.182721745388172</v>
      </c>
      <c r="CI10">
        <f>I10*BB10*365.25/7*'care receipt'!$CL10/10^6</f>
        <v>24.625766480275768</v>
      </c>
      <c r="CJ10">
        <f>J10*BP10*365.25/7*'care receipt'!$CL10/10^6</f>
        <v>9.4150404491649322</v>
      </c>
      <c r="CK10">
        <f t="shared" si="27"/>
        <v>97.516632691499396</v>
      </c>
      <c r="CM10" s="1">
        <v>20066</v>
      </c>
      <c r="CN10" s="1">
        <v>26036</v>
      </c>
      <c r="CO10" s="1">
        <v>560</v>
      </c>
      <c r="CP10" s="1">
        <v>5</v>
      </c>
      <c r="CR10">
        <f>'care receipt'!$N$5*'care provision'!CM10/1000</f>
        <v>1326.1754446745058</v>
      </c>
      <c r="CS10">
        <f>'care receipt'!$N$5*'care provision'!CN10/1000</f>
        <v>1720.736762560821</v>
      </c>
      <c r="CT10">
        <f>'care receipt'!$N$5*'care provision'!CO10/1000</f>
        <v>37.010776887158542</v>
      </c>
      <c r="CU10">
        <f>'care receipt'!$N$5*'care provision'!CP10/1000</f>
        <v>0.33045336506391554</v>
      </c>
      <c r="CW10">
        <f t="shared" si="2"/>
        <v>2026</v>
      </c>
      <c r="CX10">
        <f t="shared" si="3"/>
        <v>0.55579868708971547</v>
      </c>
      <c r="CY10">
        <f t="shared" si="4"/>
        <v>0.50492591730664793</v>
      </c>
      <c r="CZ10">
        <f t="shared" si="5"/>
        <v>1.6671132148492154E-2</v>
      </c>
      <c r="DA10">
        <f t="shared" si="6"/>
        <v>4.1373603640877118E-4</v>
      </c>
      <c r="DC10" s="1">
        <v>605.00490000000002</v>
      </c>
      <c r="DD10" s="1">
        <v>656.09360000000004</v>
      </c>
      <c r="DE10" s="1">
        <v>610.43510000000003</v>
      </c>
      <c r="DF10" s="1">
        <v>637.0625</v>
      </c>
      <c r="DH10">
        <f t="shared" si="7"/>
        <v>9.6281117074530584</v>
      </c>
      <c r="DI10">
        <f t="shared" si="8"/>
        <v>13.547572526410491</v>
      </c>
      <c r="DJ10">
        <f t="shared" si="9"/>
        <v>0.27111212748228375</v>
      </c>
      <c r="DK10">
        <f t="shared" si="10"/>
        <v>2.5262333625723681E-3</v>
      </c>
      <c r="DL10">
        <f>SUM(DH10:DK10)/'care receipt'!DS10</f>
        <v>0.43513048634755574</v>
      </c>
      <c r="DM10">
        <f t="shared" si="28"/>
        <v>23.449322594708406</v>
      </c>
      <c r="DO10" s="1">
        <v>0.2446624</v>
      </c>
      <c r="DP10" s="1">
        <v>0.20045279999999999</v>
      </c>
      <c r="DQ10" s="1">
        <v>0.36570390000000003</v>
      </c>
      <c r="DR10" s="1">
        <v>0.20315349999999999</v>
      </c>
      <c r="DS10" s="1">
        <v>2.3680199999999998E-2</v>
      </c>
      <c r="DT10" s="1">
        <v>2.4028000000000001E-3</v>
      </c>
      <c r="DU10" s="1">
        <v>0.2421412</v>
      </c>
      <c r="DV10" s="1">
        <v>0.19123860000000001</v>
      </c>
      <c r="DW10" s="1">
        <v>0.19962969999999999</v>
      </c>
      <c r="DX10" s="1">
        <v>0.19712209999999999</v>
      </c>
      <c r="DY10" s="1">
        <v>0.2297478</v>
      </c>
      <c r="EA10">
        <f t="shared" si="29"/>
        <v>0.2446624</v>
      </c>
      <c r="EB10">
        <f t="shared" si="30"/>
        <v>0.36570390000000003</v>
      </c>
      <c r="EC10">
        <f t="shared" si="31"/>
        <v>0.20315349999999999</v>
      </c>
      <c r="ED10">
        <f t="shared" si="11"/>
        <v>1.8050605048603202E-2</v>
      </c>
      <c r="EE10">
        <f t="shared" si="32"/>
        <v>-2.0998899999999987E-2</v>
      </c>
      <c r="EG10" s="1">
        <v>0.2446624</v>
      </c>
      <c r="EH10" s="1">
        <v>0.28889789999999999</v>
      </c>
      <c r="EI10" s="1">
        <v>0.38670280000000001</v>
      </c>
      <c r="EJ10" s="1">
        <v>0.2157405</v>
      </c>
      <c r="EK10" s="1">
        <v>0.13258110000000001</v>
      </c>
      <c r="EL10" s="1">
        <v>2859.288</v>
      </c>
      <c r="EM10" s="1">
        <v>2772.1109999999999</v>
      </c>
      <c r="EN10" s="1">
        <v>2460.9630000000002</v>
      </c>
      <c r="EO10" s="1">
        <v>2314.9589999999998</v>
      </c>
      <c r="EP10" s="1">
        <v>1777.6969999999999</v>
      </c>
      <c r="ER10" s="1">
        <v>21.22739</v>
      </c>
      <c r="ES10" s="1">
        <v>29.778030000000001</v>
      </c>
      <c r="ET10" s="1">
        <v>3196.0563579</v>
      </c>
      <c r="EU10" s="1">
        <v>4667.2234371000004</v>
      </c>
    </row>
    <row r="11" spans="1:154" x14ac:dyDescent="0.25">
      <c r="A11">
        <v>2027</v>
      </c>
      <c r="B11" s="1">
        <v>36551</v>
      </c>
      <c r="C11" s="1">
        <v>51822</v>
      </c>
      <c r="D11" s="1">
        <v>34027</v>
      </c>
      <c r="E11" s="1">
        <v>13321</v>
      </c>
      <c r="G11">
        <f>'care receipt'!$N$5*'care provision'!B11/1000</f>
        <v>2415.6801892902358</v>
      </c>
      <c r="H11">
        <f>'care receipt'!$N$5*'care provision'!C11/1000</f>
        <v>3424.9508568684464</v>
      </c>
      <c r="I11">
        <f>'care receipt'!$N$5*'care provision'!D11/1000</f>
        <v>2248.8673306059713</v>
      </c>
      <c r="J11">
        <f>'care receipt'!$N$5*'care provision'!E11/1000</f>
        <v>880.39385520328381</v>
      </c>
      <c r="K11">
        <f t="shared" si="12"/>
        <v>8969.8922319679368</v>
      </c>
      <c r="L11">
        <f>K11/'care receipt'!BR11</f>
        <v>2.0073804558429842</v>
      </c>
      <c r="N11" s="1">
        <v>13293</v>
      </c>
      <c r="O11" s="1">
        <v>7315</v>
      </c>
      <c r="P11" s="1">
        <v>6718</v>
      </c>
      <c r="Q11" s="1">
        <v>3073</v>
      </c>
      <c r="R11" s="1">
        <v>6328</v>
      </c>
      <c r="S11" s="1">
        <v>18.066659999999999</v>
      </c>
      <c r="U11">
        <f>'care receipt'!$N$5*'care provision'!N11/1000</f>
        <v>878.54331635892584</v>
      </c>
      <c r="V11">
        <f>'care receipt'!$N$5*'care provision'!O11/1000</f>
        <v>483.45327308850847</v>
      </c>
      <c r="W11">
        <f>'care receipt'!$N$5*'care provision'!P11/1000</f>
        <v>443.99714129987694</v>
      </c>
      <c r="X11">
        <f>'care receipt'!$N$5*'care provision'!Q11/1000</f>
        <v>203.09663816828251</v>
      </c>
      <c r="Y11">
        <f>'care receipt'!$N$5*'care provision'!R11/1000</f>
        <v>418.22177882489154</v>
      </c>
      <c r="Z11">
        <f t="shared" si="13"/>
        <v>18.066659999999999</v>
      </c>
      <c r="AB11" s="1">
        <v>21785</v>
      </c>
      <c r="AC11" s="1">
        <v>10479</v>
      </c>
      <c r="AD11" s="1">
        <v>8637</v>
      </c>
      <c r="AE11" s="1">
        <v>3805</v>
      </c>
      <c r="AF11" s="1">
        <v>7384</v>
      </c>
      <c r="AG11" s="1">
        <v>15.60333</v>
      </c>
      <c r="AI11">
        <f>'care receipt'!$N$5*'care provision'!AB11/1000</f>
        <v>1439.7853115834801</v>
      </c>
      <c r="AJ11">
        <f>'care receipt'!$N$5*'care provision'!AC11/1000</f>
        <v>692.56416250095424</v>
      </c>
      <c r="AK11">
        <f>'care receipt'!$N$5*'care provision'!AD11/1000</f>
        <v>570.82514281140777</v>
      </c>
      <c r="AL11">
        <f>'care receipt'!$N$5*'care provision'!AE11/1000</f>
        <v>251.47501081363976</v>
      </c>
      <c r="AM11">
        <f>'care receipt'!$N$5*'care provision'!AF11/1000</f>
        <v>488.01352952639047</v>
      </c>
      <c r="AN11">
        <f t="shared" si="14"/>
        <v>15.60333</v>
      </c>
      <c r="AP11" s="1">
        <v>13010</v>
      </c>
      <c r="AQ11" s="1">
        <v>6967</v>
      </c>
      <c r="AR11" s="1">
        <v>6252</v>
      </c>
      <c r="AS11" s="1">
        <v>2824</v>
      </c>
      <c r="AT11" s="1">
        <v>5151</v>
      </c>
      <c r="AU11" s="1">
        <v>16.405239999999999</v>
      </c>
      <c r="AW11">
        <f>'care receipt'!$N$5*'care provision'!AP11/1000</f>
        <v>859.83965589630839</v>
      </c>
      <c r="AX11">
        <f>'care receipt'!$N$5*'care provision'!AQ11/1000</f>
        <v>460.45371888005997</v>
      </c>
      <c r="AY11">
        <f>'care receipt'!$N$5*'care provision'!AR11/1000</f>
        <v>413.19888767592005</v>
      </c>
      <c r="AZ11">
        <f>'care receipt'!$N$5*'care provision'!AS11/1000</f>
        <v>186.64006058809952</v>
      </c>
      <c r="BA11">
        <f>'care receipt'!$N$5*'care provision'!AT11/1000</f>
        <v>340.4330566888458</v>
      </c>
      <c r="BB11">
        <f t="shared" si="15"/>
        <v>16.405239999999999</v>
      </c>
      <c r="BD11" s="1">
        <v>4555</v>
      </c>
      <c r="BE11" s="1">
        <v>2835</v>
      </c>
      <c r="BF11" s="1">
        <v>2589</v>
      </c>
      <c r="BG11" s="1">
        <v>1232</v>
      </c>
      <c r="BH11" s="1">
        <v>2185</v>
      </c>
      <c r="BI11" s="1">
        <v>17.298169999999999</v>
      </c>
      <c r="BK11">
        <f>'care receipt'!$N$5*'care provision'!BD11/1000</f>
        <v>301.04301557322708</v>
      </c>
      <c r="BL11">
        <f>'care receipt'!$N$5*'care provision'!BE11/1000</f>
        <v>187.3670579912401</v>
      </c>
      <c r="BM11">
        <f>'care receipt'!$N$5*'care provision'!BF11/1000</f>
        <v>171.10875243009548</v>
      </c>
      <c r="BN11">
        <f>'care receipt'!$N$5*'care provision'!BG11/1000</f>
        <v>81.423709151748795</v>
      </c>
      <c r="BO11">
        <f>'care receipt'!$N$5*'care provision'!BH11/1000</f>
        <v>144.40812053293109</v>
      </c>
      <c r="BP11">
        <f t="shared" si="16"/>
        <v>17.298169999999999</v>
      </c>
      <c r="BR11">
        <f t="shared" si="17"/>
        <v>3479.2112994119416</v>
      </c>
      <c r="BS11">
        <f t="shared" si="18"/>
        <v>1823.8382124607629</v>
      </c>
      <c r="BT11">
        <f t="shared" si="19"/>
        <v>1599.1299242173004</v>
      </c>
      <c r="BU11">
        <f t="shared" si="20"/>
        <v>722.63541872177063</v>
      </c>
      <c r="BV11">
        <f t="shared" si="21"/>
        <v>1391.076485573059</v>
      </c>
      <c r="BW11">
        <f t="shared" si="22"/>
        <v>16.634126487205371</v>
      </c>
      <c r="BY11">
        <f t="shared" si="23"/>
        <v>2277.2436192738014</v>
      </c>
      <c r="BZ11">
        <f t="shared" si="0"/>
        <v>2788.4561707344697</v>
      </c>
      <c r="CA11">
        <f t="shared" si="1"/>
        <v>1925.034903819364</v>
      </c>
      <c r="CB11">
        <f t="shared" si="24"/>
        <v>794.6380343213026</v>
      </c>
      <c r="CC11">
        <f t="shared" si="25"/>
        <v>7785.3727281489373</v>
      </c>
      <c r="CD11">
        <f t="shared" si="26"/>
        <v>0.65066888470125961</v>
      </c>
      <c r="CE11">
        <f>CC11/'care receipt'!CC11</f>
        <v>1.586487455975397</v>
      </c>
      <c r="CG11">
        <f>G11*Z11*365.25/7*'care receipt'!$CL11/10^6</f>
        <v>29.470620641895653</v>
      </c>
      <c r="CH11">
        <f>H11*AN11*365.25/7*'care receipt'!$CL11/10^6</f>
        <v>36.086404321762664</v>
      </c>
      <c r="CI11">
        <f>I11*BB11*365.25/7*'care receipt'!$CL11/10^6</f>
        <v>24.912562227733908</v>
      </c>
      <c r="CJ11">
        <f>J11*BP11*365.25/7*'care receipt'!$CL11/10^6</f>
        <v>10.28369378616275</v>
      </c>
      <c r="CK11">
        <f t="shared" si="27"/>
        <v>100.75328097755499</v>
      </c>
      <c r="CM11" s="1">
        <v>20233</v>
      </c>
      <c r="CN11" s="1">
        <v>25557</v>
      </c>
      <c r="CO11" s="1">
        <v>572</v>
      </c>
      <c r="CP11" s="1">
        <v>8</v>
      </c>
      <c r="CR11">
        <f>'care receipt'!$N$5*'care provision'!CM11/1000</f>
        <v>1337.2125870676409</v>
      </c>
      <c r="CS11">
        <f>'care receipt'!$N$5*'care provision'!CN11/1000</f>
        <v>1689.0793301876981</v>
      </c>
      <c r="CT11">
        <f>'care receipt'!$N$5*'care provision'!CO11/1000</f>
        <v>37.803864963311945</v>
      </c>
      <c r="CU11">
        <f>'care receipt'!$N$5*'care provision'!CP11/1000</f>
        <v>0.52872538410226488</v>
      </c>
      <c r="CW11">
        <f t="shared" si="2"/>
        <v>2027</v>
      </c>
      <c r="CX11">
        <f t="shared" si="3"/>
        <v>0.55355530628436977</v>
      </c>
      <c r="CY11">
        <f t="shared" si="4"/>
        <v>0.49316892439504462</v>
      </c>
      <c r="CZ11">
        <f t="shared" si="5"/>
        <v>1.6810180151056512E-2</v>
      </c>
      <c r="DA11">
        <f t="shared" si="6"/>
        <v>6.005555138503116E-4</v>
      </c>
      <c r="DC11" s="1">
        <v>596.35749999999996</v>
      </c>
      <c r="DD11" s="1">
        <v>657.03899999999999</v>
      </c>
      <c r="DE11" s="1">
        <v>640.16830000000004</v>
      </c>
      <c r="DF11" s="1">
        <v>673.06939999999997</v>
      </c>
      <c r="DH11">
        <f t="shared" si="7"/>
        <v>9.569481064706288</v>
      </c>
      <c r="DI11">
        <f t="shared" si="8"/>
        <v>13.317491928326341</v>
      </c>
      <c r="DJ11">
        <f t="shared" si="9"/>
        <v>0.2904100316039156</v>
      </c>
      <c r="DK11">
        <f t="shared" si="10"/>
        <v>4.2704265245097715E-3</v>
      </c>
      <c r="DL11">
        <f>SUM(DH11:DK11)/'care receipt'!DS11</f>
        <v>0.40681109279902516</v>
      </c>
      <c r="DM11">
        <f t="shared" si="28"/>
        <v>23.181653451161054</v>
      </c>
      <c r="DO11" s="1">
        <v>0.2498871</v>
      </c>
      <c r="DP11" s="1">
        <v>0.2043991</v>
      </c>
      <c r="DQ11" s="1">
        <v>0.38351580000000002</v>
      </c>
      <c r="DR11" s="1">
        <v>0.19792460000000001</v>
      </c>
      <c r="DS11" s="1">
        <v>3.2626099999999998E-2</v>
      </c>
      <c r="DT11" s="1">
        <v>1.9642000000000001E-3</v>
      </c>
      <c r="DU11" s="1">
        <v>0.24727759999999999</v>
      </c>
      <c r="DV11" s="1">
        <v>0.1940258</v>
      </c>
      <c r="DW11" s="1">
        <v>0.20343339999999999</v>
      </c>
      <c r="DX11" s="1">
        <v>0.20939530000000001</v>
      </c>
      <c r="DY11" s="1">
        <v>0.23563110000000001</v>
      </c>
      <c r="EA11">
        <f t="shared" si="29"/>
        <v>0.2498871</v>
      </c>
      <c r="EB11">
        <f t="shared" si="30"/>
        <v>0.38351580000000002</v>
      </c>
      <c r="EC11">
        <f t="shared" si="31"/>
        <v>0.19792460000000001</v>
      </c>
      <c r="ED11">
        <f t="shared" si="11"/>
        <v>2.399960743642815E-2</v>
      </c>
      <c r="EE11">
        <f t="shared" si="32"/>
        <v>-1.5625999999999973E-2</v>
      </c>
      <c r="EG11" s="1">
        <v>0.2498871</v>
      </c>
      <c r="EH11" s="1">
        <v>0.28300629999999999</v>
      </c>
      <c r="EI11" s="1">
        <v>0.39914179999999999</v>
      </c>
      <c r="EJ11" s="1">
        <v>0.1928272</v>
      </c>
      <c r="EK11" s="1">
        <v>0.13543089999999999</v>
      </c>
      <c r="EL11" s="1">
        <v>2878.2130000000002</v>
      </c>
      <c r="EM11" s="1">
        <v>2830.864</v>
      </c>
      <c r="EN11" s="1">
        <v>2525.5309999999999</v>
      </c>
      <c r="EO11" s="1">
        <v>2303.654</v>
      </c>
      <c r="EP11" s="1">
        <v>1683.9349999999999</v>
      </c>
      <c r="ER11" s="1">
        <v>20.84308</v>
      </c>
      <c r="ES11" s="1">
        <v>29.85671</v>
      </c>
      <c r="ET11" s="1">
        <v>3160.5607025999998</v>
      </c>
      <c r="EU11" s="1">
        <v>4654.9491911999994</v>
      </c>
    </row>
    <row r="12" spans="1:154" x14ac:dyDescent="0.25">
      <c r="A12">
        <v>2028</v>
      </c>
      <c r="B12" s="1">
        <v>37223</v>
      </c>
      <c r="C12" s="1">
        <v>51513</v>
      </c>
      <c r="D12" s="1">
        <v>34646</v>
      </c>
      <c r="E12" s="1">
        <v>14277</v>
      </c>
      <c r="G12">
        <f>'care receipt'!$N$5*'care provision'!B12/1000</f>
        <v>2460.0931215548258</v>
      </c>
      <c r="H12">
        <f>'care receipt'!$N$5*'care provision'!C12/1000</f>
        <v>3404.5288389074967</v>
      </c>
      <c r="I12">
        <f>'care receipt'!$N$5*'care provision'!D12/1000</f>
        <v>2289.7774572008839</v>
      </c>
      <c r="J12">
        <f>'care receipt'!$N$5*'care provision'!E12/1000</f>
        <v>943.57653860350456</v>
      </c>
      <c r="K12">
        <f t="shared" si="12"/>
        <v>9097.9759562667095</v>
      </c>
      <c r="L12">
        <f>K12/'care receipt'!BR12</f>
        <v>1.9683567833447722</v>
      </c>
      <c r="N12" s="1">
        <v>13378</v>
      </c>
      <c r="O12" s="1">
        <v>7548</v>
      </c>
      <c r="P12" s="1">
        <v>6874</v>
      </c>
      <c r="Q12" s="1">
        <v>3077</v>
      </c>
      <c r="R12" s="1">
        <v>6552</v>
      </c>
      <c r="S12" s="1">
        <v>18.16451</v>
      </c>
      <c r="U12">
        <f>'care receipt'!$N$5*'care provision'!N12/1000</f>
        <v>884.16102356501244</v>
      </c>
      <c r="V12">
        <f>'care receipt'!$N$5*'care provision'!O12/1000</f>
        <v>498.85239990048694</v>
      </c>
      <c r="W12">
        <f>'care receipt'!$N$5*'care provision'!P12/1000</f>
        <v>454.30728628987117</v>
      </c>
      <c r="X12">
        <f>'care receipt'!$N$5*'care provision'!Q12/1000</f>
        <v>203.36100086033363</v>
      </c>
      <c r="Y12">
        <f>'care receipt'!$N$5*'care provision'!R12/1000</f>
        <v>433.02608957975497</v>
      </c>
      <c r="Z12">
        <f t="shared" si="13"/>
        <v>18.16451</v>
      </c>
      <c r="AB12" s="1">
        <v>21555</v>
      </c>
      <c r="AC12" s="1">
        <v>10191</v>
      </c>
      <c r="AD12" s="1">
        <v>8777</v>
      </c>
      <c r="AE12" s="1">
        <v>3831</v>
      </c>
      <c r="AF12" s="1">
        <v>7425</v>
      </c>
      <c r="AG12" s="1">
        <v>15.756410000000001</v>
      </c>
      <c r="AI12">
        <f>'care receipt'!$N$5*'care provision'!AB12/1000</f>
        <v>1424.5844567905401</v>
      </c>
      <c r="AJ12">
        <f>'care receipt'!$N$5*'care provision'!AC12/1000</f>
        <v>673.53004867327274</v>
      </c>
      <c r="AK12">
        <f>'care receipt'!$N$5*'care provision'!AD12/1000</f>
        <v>580.0778370331974</v>
      </c>
      <c r="AL12">
        <f>'care receipt'!$N$5*'care provision'!AE12/1000</f>
        <v>253.19336831197211</v>
      </c>
      <c r="AM12">
        <f>'care receipt'!$N$5*'care provision'!AF12/1000</f>
        <v>490.72324711991462</v>
      </c>
      <c r="AN12">
        <f t="shared" si="14"/>
        <v>15.756410000000001</v>
      </c>
      <c r="AP12" s="1">
        <v>13177</v>
      </c>
      <c r="AQ12" s="1">
        <v>7052</v>
      </c>
      <c r="AR12" s="1">
        <v>6293</v>
      </c>
      <c r="AS12" s="1">
        <v>2914</v>
      </c>
      <c r="AT12" s="1">
        <v>5392</v>
      </c>
      <c r="AU12" s="1">
        <v>16.690950000000001</v>
      </c>
      <c r="AW12">
        <f>'care receipt'!$N$5*'care provision'!AP12/1000</f>
        <v>870.87679828944317</v>
      </c>
      <c r="AX12">
        <f>'care receipt'!$N$5*'care provision'!AQ12/1000</f>
        <v>466.07142608614652</v>
      </c>
      <c r="AY12">
        <f>'care receipt'!$N$5*'care provision'!AR12/1000</f>
        <v>415.90860526944414</v>
      </c>
      <c r="AZ12">
        <f>'care receipt'!$N$5*'care provision'!AS12/1000</f>
        <v>192.58822115924997</v>
      </c>
      <c r="BA12">
        <f>'care receipt'!$N$5*'care provision'!AT12/1000</f>
        <v>356.36090888492652</v>
      </c>
      <c r="BB12">
        <f t="shared" si="15"/>
        <v>16.690950000000001</v>
      </c>
      <c r="BD12" s="1">
        <v>4983</v>
      </c>
      <c r="BE12" s="1">
        <v>2978</v>
      </c>
      <c r="BF12" s="1">
        <v>2753</v>
      </c>
      <c r="BG12" s="1">
        <v>1286</v>
      </c>
      <c r="BH12" s="1">
        <v>2346</v>
      </c>
      <c r="BI12" s="1">
        <v>17.30574</v>
      </c>
      <c r="BK12">
        <f>'care receipt'!$N$5*'care provision'!BD12/1000</f>
        <v>329.32982362269826</v>
      </c>
      <c r="BL12">
        <f>'care receipt'!$N$5*'care provision'!BE12/1000</f>
        <v>196.8180242320681</v>
      </c>
      <c r="BM12">
        <f>'care receipt'!$N$5*'care provision'!BF12/1000</f>
        <v>181.94762280419192</v>
      </c>
      <c r="BN12">
        <f>'care receipt'!$N$5*'care provision'!BG12/1000</f>
        <v>84.992605494439076</v>
      </c>
      <c r="BO12">
        <f>'care receipt'!$N$5*'care provision'!BH12/1000</f>
        <v>155.04871888798917</v>
      </c>
      <c r="BP12">
        <f t="shared" si="16"/>
        <v>17.30574</v>
      </c>
      <c r="BR12">
        <f t="shared" si="17"/>
        <v>3508.9521022676936</v>
      </c>
      <c r="BS12">
        <f t="shared" si="18"/>
        <v>1835.2718988919742</v>
      </c>
      <c r="BT12">
        <f t="shared" si="19"/>
        <v>1632.2413513967047</v>
      </c>
      <c r="BU12">
        <f t="shared" si="20"/>
        <v>734.13519582599474</v>
      </c>
      <c r="BV12">
        <f t="shared" si="21"/>
        <v>1435.1589644725852</v>
      </c>
      <c r="BW12">
        <f t="shared" si="22"/>
        <v>16.803450611583699</v>
      </c>
      <c r="BY12">
        <f t="shared" si="23"/>
        <v>2331.6717893904156</v>
      </c>
      <c r="BZ12">
        <f t="shared" si="0"/>
        <v>2799.0230509468693</v>
      </c>
      <c r="CA12">
        <f t="shared" si="1"/>
        <v>1994.189917606401</v>
      </c>
      <c r="CB12">
        <f t="shared" si="24"/>
        <v>852.03903753995019</v>
      </c>
      <c r="CC12">
        <f t="shared" si="25"/>
        <v>7976.9237954836353</v>
      </c>
      <c r="CD12">
        <f t="shared" si="26"/>
        <v>0.64319215926848572</v>
      </c>
      <c r="CE12">
        <f>CC12/'care receipt'!CC12</f>
        <v>1.5638047517260167</v>
      </c>
      <c r="CG12">
        <f>G12*Z12*365.25/7*'care receipt'!$CL12/10^6</f>
        <v>30.279814370625839</v>
      </c>
      <c r="CH12">
        <f>H12*AN12*365.25/7*'care receipt'!$CL12/10^6</f>
        <v>36.348983071897855</v>
      </c>
      <c r="CI12">
        <f>I12*BB12*365.25/7*'care receipt'!$CL12/10^6</f>
        <v>25.897169918876951</v>
      </c>
      <c r="CJ12">
        <f>J12*BP12*365.25/7*'care receipt'!$CL12/10^6</f>
        <v>11.064843693108863</v>
      </c>
      <c r="CK12">
        <f t="shared" si="27"/>
        <v>103.59081105450952</v>
      </c>
      <c r="CM12" s="1">
        <v>20977</v>
      </c>
      <c r="CN12" s="1">
        <v>25300</v>
      </c>
      <c r="CO12" s="1">
        <v>643</v>
      </c>
      <c r="CP12" s="1">
        <v>7</v>
      </c>
      <c r="CR12">
        <f>'care receipt'!$N$5*'care provision'!CM12/1000</f>
        <v>1386.3840477891513</v>
      </c>
      <c r="CS12">
        <f>'care receipt'!$N$5*'care provision'!CN12/1000</f>
        <v>1672.0940272234129</v>
      </c>
      <c r="CT12">
        <f>'care receipt'!$N$5*'care provision'!CO12/1000</f>
        <v>42.496302747219538</v>
      </c>
      <c r="CU12">
        <f>'care receipt'!$N$5*'care provision'!CP12/1000</f>
        <v>0.46263471108948179</v>
      </c>
      <c r="CW12">
        <f t="shared" si="2"/>
        <v>2028</v>
      </c>
      <c r="CX12">
        <f t="shared" si="3"/>
        <v>0.56354941837036243</v>
      </c>
      <c r="CY12">
        <f t="shared" si="4"/>
        <v>0.49113815929959431</v>
      </c>
      <c r="CZ12">
        <f t="shared" si="5"/>
        <v>1.855914102638111E-2</v>
      </c>
      <c r="DA12">
        <f t="shared" si="6"/>
        <v>4.9029908244028857E-4</v>
      </c>
      <c r="DC12" s="1">
        <v>598.84749999999997</v>
      </c>
      <c r="DD12" s="1">
        <v>659.16859999999997</v>
      </c>
      <c r="DE12" s="1">
        <v>630.31539999999995</v>
      </c>
      <c r="DF12" s="1">
        <v>503.98419999999999</v>
      </c>
      <c r="DH12">
        <f t="shared" si="7"/>
        <v>9.9627914527009658</v>
      </c>
      <c r="DI12">
        <f t="shared" si="8"/>
        <v>13.226302547918628</v>
      </c>
      <c r="DJ12">
        <f t="shared" si="9"/>
        <v>0.32143288877561738</v>
      </c>
      <c r="DK12">
        <f t="shared" si="10"/>
        <v>2.7979270171279631E-3</v>
      </c>
      <c r="DL12">
        <f>SUM(DH12:DK12)/'care receipt'!DS12</f>
        <v>0.39496854710449314</v>
      </c>
      <c r="DM12">
        <f t="shared" si="28"/>
        <v>23.513324816412339</v>
      </c>
      <c r="DO12" s="1">
        <v>0.25225389999999998</v>
      </c>
      <c r="DP12" s="1">
        <v>0.20625009999999999</v>
      </c>
      <c r="DQ12" s="1">
        <v>0.39184910000000001</v>
      </c>
      <c r="DR12" s="1">
        <v>0.1973201</v>
      </c>
      <c r="DS12" s="1">
        <v>3.5230400000000002E-2</v>
      </c>
      <c r="DT12" s="1">
        <v>1.8303E-3</v>
      </c>
      <c r="DU12" s="1">
        <v>0.24952089999999999</v>
      </c>
      <c r="DV12" s="1">
        <v>0.1957188</v>
      </c>
      <c r="DW12" s="1">
        <v>0.20559669999999999</v>
      </c>
      <c r="DX12" s="1">
        <v>0.21452750000000001</v>
      </c>
      <c r="DY12" s="1">
        <v>0.23003699999999999</v>
      </c>
      <c r="EA12">
        <f t="shared" si="29"/>
        <v>0.25225389999999998</v>
      </c>
      <c r="EB12">
        <f t="shared" si="30"/>
        <v>0.39184910000000001</v>
      </c>
      <c r="EC12">
        <f t="shared" si="31"/>
        <v>0.1973201</v>
      </c>
      <c r="ED12">
        <f t="shared" si="11"/>
        <v>2.5483384737240152E-2</v>
      </c>
      <c r="EE12">
        <f t="shared" si="32"/>
        <v>-1.8108100000000016E-2</v>
      </c>
      <c r="EG12" s="1">
        <v>0.25225389999999998</v>
      </c>
      <c r="EH12" s="1">
        <v>0.28874640000000001</v>
      </c>
      <c r="EI12" s="1">
        <v>0.40995720000000002</v>
      </c>
      <c r="EJ12" s="1">
        <v>0.18990679999999999</v>
      </c>
      <c r="EK12" s="1">
        <v>0.1310096</v>
      </c>
      <c r="EL12" s="1">
        <v>2917.3490000000002</v>
      </c>
      <c r="EM12" s="1">
        <v>2869.6480000000001</v>
      </c>
      <c r="EN12" s="1">
        <v>2559.0279999999998</v>
      </c>
      <c r="EO12" s="1">
        <v>2356.5540000000001</v>
      </c>
      <c r="EP12" s="1">
        <v>1712.5809999999999</v>
      </c>
      <c r="ER12" s="1">
        <v>20.56936</v>
      </c>
      <c r="ES12" s="1">
        <v>29.512899999999998</v>
      </c>
      <c r="ET12" s="1">
        <v>3142.8464319</v>
      </c>
      <c r="EU12" s="1">
        <v>4651.7897727</v>
      </c>
    </row>
    <row r="13" spans="1:154" x14ac:dyDescent="0.25">
      <c r="A13">
        <v>2029</v>
      </c>
      <c r="B13" s="1">
        <v>37409</v>
      </c>
      <c r="C13" s="1">
        <v>51093</v>
      </c>
      <c r="D13" s="1">
        <v>35546</v>
      </c>
      <c r="E13" s="1">
        <v>14988</v>
      </c>
      <c r="G13">
        <f>'care receipt'!$N$5*'care provision'!B13/1000</f>
        <v>2472.3859867352035</v>
      </c>
      <c r="H13">
        <f>'care receipt'!$N$5*'care provision'!C13/1000</f>
        <v>3376.7707562421278</v>
      </c>
      <c r="I13">
        <f>'care receipt'!$N$5*'care provision'!D13/1000</f>
        <v>2349.2590629123888</v>
      </c>
      <c r="J13">
        <f>'care receipt'!$N$5*'care provision'!E13/1000</f>
        <v>990.56700711559324</v>
      </c>
      <c r="K13">
        <f t="shared" si="12"/>
        <v>9188.982813005312</v>
      </c>
      <c r="L13">
        <f>K13/'care receipt'!BR13</f>
        <v>1.9542349534759504</v>
      </c>
      <c r="N13" s="1">
        <v>13320</v>
      </c>
      <c r="O13" s="1">
        <v>7573</v>
      </c>
      <c r="P13" s="1">
        <v>6951</v>
      </c>
      <c r="Q13" s="1">
        <v>3212</v>
      </c>
      <c r="R13" s="1">
        <v>6542</v>
      </c>
      <c r="S13" s="1">
        <v>18.157879999999999</v>
      </c>
      <c r="U13">
        <f>'care receipt'!$N$5*'care provision'!N13/1000</f>
        <v>880.32776453027111</v>
      </c>
      <c r="V13">
        <f>'care receipt'!$N$5*'care provision'!O13/1000</f>
        <v>500.50466672580654</v>
      </c>
      <c r="W13">
        <f>'care receipt'!$N$5*'care provision'!P13/1000</f>
        <v>459.39626811185542</v>
      </c>
      <c r="X13">
        <f>'care receipt'!$N$5*'care provision'!Q13/1000</f>
        <v>212.28324171705938</v>
      </c>
      <c r="Y13">
        <f>'care receipt'!$N$5*'care provision'!R13/1000</f>
        <v>432.3651828496271</v>
      </c>
      <c r="Z13">
        <f t="shared" si="13"/>
        <v>18.157879999999999</v>
      </c>
      <c r="AB13" s="1">
        <v>21756</v>
      </c>
      <c r="AC13" s="1">
        <v>9931</v>
      </c>
      <c r="AD13" s="1">
        <v>8616</v>
      </c>
      <c r="AE13" s="1">
        <v>3902</v>
      </c>
      <c r="AF13" s="1">
        <v>7150</v>
      </c>
      <c r="AG13" s="1">
        <v>15.52366</v>
      </c>
      <c r="AI13">
        <f>'care receipt'!$N$5*'care provision'!AB13/1000</f>
        <v>1437.8686820661094</v>
      </c>
      <c r="AJ13">
        <f>'care receipt'!$N$5*'care provision'!AC13/1000</f>
        <v>656.34647368994911</v>
      </c>
      <c r="AK13">
        <f>'care receipt'!$N$5*'care provision'!AD13/1000</f>
        <v>569.43723867813924</v>
      </c>
      <c r="AL13">
        <f>'care receipt'!$N$5*'care provision'!AE13/1000</f>
        <v>257.88580609587967</v>
      </c>
      <c r="AM13">
        <f>'care receipt'!$N$5*'care provision'!AF13/1000</f>
        <v>472.54831204139924</v>
      </c>
      <c r="AN13">
        <f t="shared" si="14"/>
        <v>15.52366</v>
      </c>
      <c r="AP13" s="1">
        <v>13502</v>
      </c>
      <c r="AQ13" s="1">
        <v>7339</v>
      </c>
      <c r="AR13" s="1">
        <v>6458</v>
      </c>
      <c r="AS13" s="1">
        <v>2911</v>
      </c>
      <c r="AT13" s="1">
        <v>5521</v>
      </c>
      <c r="AU13" s="1">
        <v>16.487449999999999</v>
      </c>
      <c r="AW13">
        <f>'care receipt'!$N$5*'care provision'!AP13/1000</f>
        <v>892.35626701859758</v>
      </c>
      <c r="AX13">
        <f>'care receipt'!$N$5*'care provision'!AQ13/1000</f>
        <v>485.03944924081532</v>
      </c>
      <c r="AY13">
        <f>'care receipt'!$N$5*'care provision'!AR13/1000</f>
        <v>426.81356631655331</v>
      </c>
      <c r="AZ13">
        <f>'care receipt'!$N$5*'care provision'!AS13/1000</f>
        <v>192.38994914021166</v>
      </c>
      <c r="BA13">
        <f>'care receipt'!$N$5*'care provision'!AT13/1000</f>
        <v>364.88660570357558</v>
      </c>
      <c r="BB13">
        <f t="shared" si="15"/>
        <v>16.487449999999999</v>
      </c>
      <c r="BD13" s="1">
        <v>5232</v>
      </c>
      <c r="BE13" s="1">
        <v>3133</v>
      </c>
      <c r="BF13" s="1">
        <v>2916</v>
      </c>
      <c r="BG13" s="1">
        <v>1341</v>
      </c>
      <c r="BH13" s="1">
        <v>2453</v>
      </c>
      <c r="BI13" s="1">
        <v>17.23218</v>
      </c>
      <c r="BK13">
        <f>'care receipt'!$N$5*'care provision'!BD13/1000</f>
        <v>345.78640120288122</v>
      </c>
      <c r="BL13">
        <f>'care receipt'!$N$5*'care provision'!BE13/1000</f>
        <v>207.06207854904952</v>
      </c>
      <c r="BM13">
        <f>'care receipt'!$N$5*'care provision'!BF13/1000</f>
        <v>192.72040250527556</v>
      </c>
      <c r="BN13">
        <f>'care receipt'!$N$5*'care provision'!BG13/1000</f>
        <v>88.627592510142165</v>
      </c>
      <c r="BO13">
        <f>'care receipt'!$N$5*'care provision'!BH13/1000</f>
        <v>162.12042090035698</v>
      </c>
      <c r="BP13">
        <f t="shared" si="16"/>
        <v>17.23218</v>
      </c>
      <c r="BR13">
        <f t="shared" si="17"/>
        <v>3556.3391148178594</v>
      </c>
      <c r="BS13">
        <f t="shared" si="18"/>
        <v>1848.9526682056205</v>
      </c>
      <c r="BT13">
        <f t="shared" si="19"/>
        <v>1648.3674756118235</v>
      </c>
      <c r="BU13">
        <f t="shared" si="20"/>
        <v>751.18658946329288</v>
      </c>
      <c r="BV13">
        <f t="shared" si="21"/>
        <v>1431.9205214949588</v>
      </c>
      <c r="BW13">
        <f t="shared" si="22"/>
        <v>16.663003141920079</v>
      </c>
      <c r="BY13">
        <f t="shared" si="23"/>
        <v>2342.4676377448986</v>
      </c>
      <c r="BZ13">
        <f t="shared" si="0"/>
        <v>2735.1924240418757</v>
      </c>
      <c r="CA13">
        <f t="shared" si="1"/>
        <v>2021.0478086816613</v>
      </c>
      <c r="CB13">
        <f t="shared" si="24"/>
        <v>890.66885440133433</v>
      </c>
      <c r="CC13">
        <f t="shared" si="25"/>
        <v>7989.3767248697695</v>
      </c>
      <c r="CD13">
        <f t="shared" si="26"/>
        <v>0.63555146247901362</v>
      </c>
      <c r="CE13">
        <f>CC13/'care receipt'!CC13</f>
        <v>1.5546720126398961</v>
      </c>
      <c r="CG13">
        <f>G13*Z13*365.25/7*'care receipt'!$CL13/10^6</f>
        <v>30.595748454525367</v>
      </c>
      <c r="CH13">
        <f>H13*AN13*365.25/7*'care receipt'!$CL13/10^6</f>
        <v>35.725257430353572</v>
      </c>
      <c r="CI13">
        <f>I13*BB13*365.25/7*'care receipt'!$CL13/10^6</f>
        <v>26.397577226946467</v>
      </c>
      <c r="CJ13">
        <f>J13*BP13*365.25/7*'care receipt'!$CL13/10^6</f>
        <v>11.63332196630807</v>
      </c>
      <c r="CK13">
        <f t="shared" si="27"/>
        <v>104.35190507813348</v>
      </c>
      <c r="CM13" s="1">
        <v>21016</v>
      </c>
      <c r="CN13" s="1">
        <v>25059</v>
      </c>
      <c r="CO13" s="1">
        <v>655</v>
      </c>
      <c r="CP13" s="1">
        <v>8</v>
      </c>
      <c r="CR13">
        <f>'care receipt'!$N$5*'care provision'!CM13/1000</f>
        <v>1388.9615840366498</v>
      </c>
      <c r="CS13">
        <f>'care receipt'!$N$5*'care provision'!CN13/1000</f>
        <v>1656.166175027332</v>
      </c>
      <c r="CT13">
        <f>'care receipt'!$N$5*'care provision'!CO13/1000</f>
        <v>43.289390823372941</v>
      </c>
      <c r="CU13">
        <f>'care receipt'!$N$5*'care provision'!CP13/1000</f>
        <v>0.52872538410226488</v>
      </c>
      <c r="CW13">
        <f t="shared" si="2"/>
        <v>2029</v>
      </c>
      <c r="CX13">
        <f t="shared" si="3"/>
        <v>0.56178994359646073</v>
      </c>
      <c r="CY13">
        <f t="shared" si="4"/>
        <v>0.49045857553872346</v>
      </c>
      <c r="CZ13">
        <f t="shared" si="5"/>
        <v>1.8426827209812636E-2</v>
      </c>
      <c r="DA13">
        <f t="shared" si="6"/>
        <v>5.3376034160661863E-4</v>
      </c>
      <c r="DC13" s="1">
        <v>597.55039999999997</v>
      </c>
      <c r="DD13" s="1">
        <v>652.59550000000002</v>
      </c>
      <c r="DE13" s="1">
        <v>587.26760000000002</v>
      </c>
      <c r="DF13" s="1">
        <v>426.31189999999998</v>
      </c>
      <c r="DH13">
        <f t="shared" si="7"/>
        <v>9.9596946015088044</v>
      </c>
      <c r="DI13">
        <f t="shared" si="8"/>
        <v>12.969679116900593</v>
      </c>
      <c r="DJ13">
        <f t="shared" si="9"/>
        <v>0.305069479851651</v>
      </c>
      <c r="DK13">
        <f t="shared" si="10"/>
        <v>2.7048230768983959E-3</v>
      </c>
      <c r="DL13">
        <f>SUM(DH13:DK13)/'care receipt'!DS13</f>
        <v>0.38569401627482458</v>
      </c>
      <c r="DM13">
        <f t="shared" si="28"/>
        <v>23.237148021337944</v>
      </c>
      <c r="DO13" s="1">
        <v>0.25238080000000002</v>
      </c>
      <c r="DP13" s="1">
        <v>0.20605560000000001</v>
      </c>
      <c r="DQ13" s="1">
        <v>0.39319670000000001</v>
      </c>
      <c r="DR13" s="1">
        <v>0.19801659999999999</v>
      </c>
      <c r="DS13" s="1">
        <v>3.9043599999999998E-2</v>
      </c>
      <c r="DT13" s="1">
        <v>1.3779E-3</v>
      </c>
      <c r="DU13" s="1">
        <v>0.2496322</v>
      </c>
      <c r="DV13" s="1">
        <v>0.19257179999999999</v>
      </c>
      <c r="DW13" s="1">
        <v>0.20674310000000001</v>
      </c>
      <c r="DX13" s="1">
        <v>0.21590860000000001</v>
      </c>
      <c r="DY13" s="1">
        <v>0.24056720000000001</v>
      </c>
      <c r="EA13">
        <f t="shared" si="29"/>
        <v>0.25238080000000002</v>
      </c>
      <c r="EB13">
        <f t="shared" si="30"/>
        <v>0.39319670000000001</v>
      </c>
      <c r="EC13">
        <f t="shared" si="31"/>
        <v>0.19801659999999999</v>
      </c>
      <c r="ED13">
        <f t="shared" si="11"/>
        <v>2.7872239893932796E-2</v>
      </c>
      <c r="EE13">
        <f t="shared" si="32"/>
        <v>-1.7990100000000009E-2</v>
      </c>
      <c r="EG13" s="1">
        <v>0.25238080000000002</v>
      </c>
      <c r="EH13" s="1">
        <v>0.29331590000000002</v>
      </c>
      <c r="EI13" s="1">
        <v>0.41118680000000002</v>
      </c>
      <c r="EJ13" s="1">
        <v>0.19624849999999999</v>
      </c>
      <c r="EK13" s="1">
        <v>0.1309091</v>
      </c>
      <c r="EL13" s="1">
        <v>2960.85</v>
      </c>
      <c r="EM13" s="1">
        <v>2884.1089999999999</v>
      </c>
      <c r="EN13" s="1">
        <v>2627.1619999999998</v>
      </c>
      <c r="EO13" s="1">
        <v>2391.84</v>
      </c>
      <c r="EP13" s="1">
        <v>1831.913</v>
      </c>
      <c r="ER13" s="1">
        <v>20.4758</v>
      </c>
      <c r="ES13" s="1">
        <v>29.45177</v>
      </c>
      <c r="ET13" s="1">
        <v>3167.1100062</v>
      </c>
      <c r="EU13" s="1">
        <v>4670.9754839999996</v>
      </c>
    </row>
    <row r="14" spans="1:154" x14ac:dyDescent="0.25">
      <c r="A14">
        <v>2030</v>
      </c>
      <c r="B14" s="1">
        <v>37334</v>
      </c>
      <c r="C14" s="1">
        <v>51043</v>
      </c>
      <c r="D14" s="1">
        <v>36310</v>
      </c>
      <c r="E14" s="1">
        <v>15705</v>
      </c>
      <c r="G14">
        <f>'care receipt'!$N$5*'care provision'!B14/1000</f>
        <v>2467.4291862592445</v>
      </c>
      <c r="H14">
        <f>'care receipt'!$N$5*'care provision'!C14/1000</f>
        <v>3373.4662225914885</v>
      </c>
      <c r="I14">
        <f>'care receipt'!$N$5*'care provision'!D14/1000</f>
        <v>2399.7523370941549</v>
      </c>
      <c r="J14">
        <f>'care receipt'!$N$5*'care provision'!E14/1000</f>
        <v>1037.9540196657588</v>
      </c>
      <c r="K14">
        <f t="shared" si="12"/>
        <v>9278.6017656106451</v>
      </c>
      <c r="L14">
        <f>K14/'care receipt'!BR14</f>
        <v>1.9226513284031768</v>
      </c>
      <c r="N14" s="1">
        <v>13298</v>
      </c>
      <c r="O14" s="1">
        <v>7458</v>
      </c>
      <c r="P14" s="1">
        <v>6996</v>
      </c>
      <c r="Q14" s="1">
        <v>3278</v>
      </c>
      <c r="R14" s="1">
        <v>6486</v>
      </c>
      <c r="S14" s="1">
        <v>18.101710000000001</v>
      </c>
      <c r="U14">
        <f>'care receipt'!$N$5*'care provision'!N14/1000</f>
        <v>878.87376972398988</v>
      </c>
      <c r="V14">
        <f>'care receipt'!$N$5*'care provision'!O14/1000</f>
        <v>492.90423932933646</v>
      </c>
      <c r="W14">
        <f>'care receipt'!$N$5*'care provision'!P14/1000</f>
        <v>462.37034839743069</v>
      </c>
      <c r="X14">
        <f>'care receipt'!$N$5*'care provision'!Q14/1000</f>
        <v>216.64522613590304</v>
      </c>
      <c r="Y14">
        <f>'care receipt'!$N$5*'care provision'!R14/1000</f>
        <v>428.66410516091128</v>
      </c>
      <c r="Z14">
        <f t="shared" si="13"/>
        <v>18.101710000000001</v>
      </c>
      <c r="AB14" s="1">
        <v>21642</v>
      </c>
      <c r="AC14" s="1">
        <v>10273</v>
      </c>
      <c r="AD14" s="1">
        <v>8517</v>
      </c>
      <c r="AE14" s="1">
        <v>3777</v>
      </c>
      <c r="AF14" s="1">
        <v>7087</v>
      </c>
      <c r="AG14" s="1">
        <v>15.388859999999999</v>
      </c>
      <c r="AI14">
        <f>'care receipt'!$N$5*'care provision'!AB14/1000</f>
        <v>1430.3343453426521</v>
      </c>
      <c r="AJ14">
        <f>'care receipt'!$N$5*'care provision'!AC14/1000</f>
        <v>678.94948386032092</v>
      </c>
      <c r="AK14">
        <f>'care receipt'!$N$5*'care provision'!AD14/1000</f>
        <v>562.89426204987387</v>
      </c>
      <c r="AL14">
        <f>'care receipt'!$N$5*'care provision'!AE14/1000</f>
        <v>249.62447196928181</v>
      </c>
      <c r="AM14">
        <f>'care receipt'!$N$5*'care provision'!AF14/1000</f>
        <v>468.38459964159392</v>
      </c>
      <c r="AN14">
        <f t="shared" si="14"/>
        <v>15.388859999999999</v>
      </c>
      <c r="AP14" s="1">
        <v>14135</v>
      </c>
      <c r="AQ14" s="1">
        <v>7264</v>
      </c>
      <c r="AR14" s="1">
        <v>6671</v>
      </c>
      <c r="AS14" s="1">
        <v>2868</v>
      </c>
      <c r="AT14" s="1">
        <v>5553</v>
      </c>
      <c r="AU14" s="1">
        <v>16.336559999999999</v>
      </c>
      <c r="AW14">
        <f>'care receipt'!$N$5*'care provision'!AP14/1000</f>
        <v>934.19166303568932</v>
      </c>
      <c r="AX14">
        <f>'care receipt'!$N$5*'care provision'!AQ14/1000</f>
        <v>480.08264876485657</v>
      </c>
      <c r="AY14">
        <f>'care receipt'!$N$5*'care provision'!AR14/1000</f>
        <v>440.89087966827617</v>
      </c>
      <c r="AZ14">
        <f>'care receipt'!$N$5*'care provision'!AS14/1000</f>
        <v>189.54805020066198</v>
      </c>
      <c r="BA14">
        <f>'care receipt'!$N$5*'care provision'!AT14/1000</f>
        <v>367.00150723998462</v>
      </c>
      <c r="BB14">
        <f t="shared" si="15"/>
        <v>16.336559999999999</v>
      </c>
      <c r="BD14" s="1">
        <v>5588</v>
      </c>
      <c r="BE14" s="1">
        <v>3211</v>
      </c>
      <c r="BF14" s="1">
        <v>3059</v>
      </c>
      <c r="BG14" s="1">
        <v>1389</v>
      </c>
      <c r="BH14" s="1">
        <v>2541</v>
      </c>
      <c r="BI14" s="1">
        <v>17.239519999999999</v>
      </c>
      <c r="BK14">
        <f>'care receipt'!$N$5*'care provision'!BD14/1000</f>
        <v>369.31468079543208</v>
      </c>
      <c r="BL14">
        <f>'care receipt'!$N$5*'care provision'!BE14/1000</f>
        <v>212.21715104404657</v>
      </c>
      <c r="BM14">
        <f>'care receipt'!$N$5*'care provision'!BF14/1000</f>
        <v>202.17136874610355</v>
      </c>
      <c r="BN14">
        <f>'care receipt'!$N$5*'care provision'!BG14/1000</f>
        <v>91.799944814755747</v>
      </c>
      <c r="BO14">
        <f>'care receipt'!$N$5*'care provision'!BH14/1000</f>
        <v>167.9364001254819</v>
      </c>
      <c r="BP14">
        <f t="shared" si="16"/>
        <v>17.239519999999999</v>
      </c>
      <c r="BR14">
        <f t="shared" si="17"/>
        <v>3612.7144588977631</v>
      </c>
      <c r="BS14">
        <f t="shared" si="18"/>
        <v>1864.1535229985604</v>
      </c>
      <c r="BT14">
        <f t="shared" si="19"/>
        <v>1668.3268588616843</v>
      </c>
      <c r="BU14">
        <f t="shared" si="20"/>
        <v>747.61769312060255</v>
      </c>
      <c r="BV14">
        <f t="shared" si="21"/>
        <v>1431.9866121679718</v>
      </c>
      <c r="BW14">
        <f t="shared" si="22"/>
        <v>16.562410802040006</v>
      </c>
      <c r="BY14">
        <f t="shared" si="23"/>
        <v>2330.5395909774429</v>
      </c>
      <c r="BZ14">
        <f t="shared" si="0"/>
        <v>2708.7878908618031</v>
      </c>
      <c r="CA14">
        <f t="shared" si="1"/>
        <v>2045.5929584484015</v>
      </c>
      <c r="CB14">
        <f t="shared" si="24"/>
        <v>933.674438839255</v>
      </c>
      <c r="CC14">
        <f t="shared" si="25"/>
        <v>8018.5948791269029</v>
      </c>
      <c r="CD14">
        <f t="shared" si="26"/>
        <v>0.6284551792181261</v>
      </c>
      <c r="CE14">
        <f>CC14/'care receipt'!CC14</f>
        <v>1.5194398881673357</v>
      </c>
      <c r="CG14">
        <f>G14*Z14*365.25/7*'care receipt'!$CL14/10^6</f>
        <v>30.896697865508791</v>
      </c>
      <c r="CH14">
        <f>H14*AN14*365.25/7*'care receipt'!$CL14/10^6</f>
        <v>35.911254788254737</v>
      </c>
      <c r="CI14">
        <f>I14*BB14*365.25/7*'care receipt'!$CL14/10^6</f>
        <v>27.119070552448839</v>
      </c>
      <c r="CJ14">
        <f>J14*BP14*365.25/7*'care receipt'!$CL14/10^6</f>
        <v>12.37801629856291</v>
      </c>
      <c r="CK14">
        <f t="shared" si="27"/>
        <v>106.30503950477528</v>
      </c>
      <c r="CM14" s="1">
        <v>20949</v>
      </c>
      <c r="CN14" s="1">
        <v>24873</v>
      </c>
      <c r="CO14" s="1">
        <v>675</v>
      </c>
      <c r="CP14" s="1">
        <v>5</v>
      </c>
      <c r="CR14">
        <f>'care receipt'!$N$5*'care provision'!CM14/1000</f>
        <v>1384.5335089447933</v>
      </c>
      <c r="CS14">
        <f>'care receipt'!$N$5*'care provision'!CN14/1000</f>
        <v>1643.8733098469545</v>
      </c>
      <c r="CT14">
        <f>'care receipt'!$N$5*'care provision'!CO14/1000</f>
        <v>44.611204283628602</v>
      </c>
      <c r="CU14">
        <f>'care receipt'!$N$5*'care provision'!CP14/1000</f>
        <v>0.33045336506391554</v>
      </c>
      <c r="CW14">
        <f t="shared" si="2"/>
        <v>2030</v>
      </c>
      <c r="CX14">
        <f t="shared" si="3"/>
        <v>0.56112390850163396</v>
      </c>
      <c r="CY14">
        <f t="shared" si="4"/>
        <v>0.48729502576259237</v>
      </c>
      <c r="CZ14">
        <f t="shared" si="5"/>
        <v>1.8589920132194987E-2</v>
      </c>
      <c r="DA14">
        <f t="shared" si="6"/>
        <v>3.1836994587710915E-4</v>
      </c>
      <c r="DC14" s="1">
        <v>599.30070000000001</v>
      </c>
      <c r="DD14" s="1">
        <v>655.42070000000001</v>
      </c>
      <c r="DE14" s="1">
        <v>633.96050000000002</v>
      </c>
      <c r="DF14" s="1">
        <v>336.28629999999998</v>
      </c>
      <c r="DH14">
        <f t="shared" si="7"/>
        <v>9.9570228130088498</v>
      </c>
      <c r="DI14">
        <f t="shared" si="8"/>
        <v>12.929143145414494</v>
      </c>
      <c r="DJ14">
        <f t="shared" si="9"/>
        <v>0.33938089647901593</v>
      </c>
      <c r="DK14">
        <f t="shared" si="10"/>
        <v>1.333523273518721E-3</v>
      </c>
      <c r="DL14">
        <f>SUM(DH14:DK14)/'care receipt'!DS14</f>
        <v>0.37082106249866154</v>
      </c>
      <c r="DM14">
        <f t="shared" si="28"/>
        <v>23.226880378175881</v>
      </c>
      <c r="DO14" s="1">
        <v>0.2538318</v>
      </c>
      <c r="DP14" s="1">
        <v>0.20521049999999999</v>
      </c>
      <c r="DQ14" s="1">
        <v>0.3962793</v>
      </c>
      <c r="DR14" s="1">
        <v>0.20024020000000001</v>
      </c>
      <c r="DS14" s="1">
        <v>3.8737199999999999E-2</v>
      </c>
      <c r="DT14" s="1">
        <v>1.5422999999999999E-3</v>
      </c>
      <c r="DU14" s="1">
        <v>0.2509844</v>
      </c>
      <c r="DV14" s="1">
        <v>0.195525</v>
      </c>
      <c r="DW14" s="1">
        <v>0.20014680000000001</v>
      </c>
      <c r="DX14" s="1">
        <v>0.211782</v>
      </c>
      <c r="DY14" s="1">
        <v>0.23724129999999999</v>
      </c>
      <c r="EA14">
        <f t="shared" si="29"/>
        <v>0.2538318</v>
      </c>
      <c r="EB14">
        <f t="shared" si="30"/>
        <v>0.3962793</v>
      </c>
      <c r="EC14">
        <f t="shared" si="31"/>
        <v>0.20024020000000001</v>
      </c>
      <c r="ED14">
        <f t="shared" si="11"/>
        <v>2.7506864433336539E-2</v>
      </c>
      <c r="EE14">
        <f t="shared" si="32"/>
        <v>-2.7002599999999988E-2</v>
      </c>
      <c r="EG14" s="1">
        <v>0.2538318</v>
      </c>
      <c r="EH14" s="1">
        <v>0.29871829999999999</v>
      </c>
      <c r="EI14" s="1">
        <v>0.42328189999999999</v>
      </c>
      <c r="EJ14" s="1">
        <v>0.19705780000000001</v>
      </c>
      <c r="EK14" s="1">
        <v>0.1090047</v>
      </c>
      <c r="EL14" s="1">
        <v>3008.136</v>
      </c>
      <c r="EM14" s="1">
        <v>2972.2739999999999</v>
      </c>
      <c r="EN14" s="1">
        <v>2672.4789999999998</v>
      </c>
      <c r="EO14" s="1">
        <v>2405.08</v>
      </c>
      <c r="EP14" s="1">
        <v>1845.8409999999999</v>
      </c>
      <c r="ER14" s="1">
        <v>20.272770000000001</v>
      </c>
      <c r="ES14" s="1">
        <v>29.538650000000001</v>
      </c>
      <c r="ET14" s="1">
        <v>3167.6405858999997</v>
      </c>
      <c r="EU14" s="1">
        <v>4689.2684538000003</v>
      </c>
    </row>
    <row r="15" spans="1:154" x14ac:dyDescent="0.25">
      <c r="A15">
        <v>2031</v>
      </c>
      <c r="B15" s="1">
        <v>37410</v>
      </c>
      <c r="C15" s="1">
        <v>51277</v>
      </c>
      <c r="D15" s="1">
        <v>36930</v>
      </c>
      <c r="E15" s="1">
        <v>16099</v>
      </c>
      <c r="G15">
        <f>'care receipt'!$N$5*'care provision'!B15/1000</f>
        <v>2472.4520774082166</v>
      </c>
      <c r="H15">
        <f>'care receipt'!$N$5*'care provision'!C15/1000</f>
        <v>3388.9314400764797</v>
      </c>
      <c r="I15">
        <f>'care receipt'!$N$5*'care provision'!D15/1000</f>
        <v>2440.7285543620806</v>
      </c>
      <c r="J15">
        <f>'care receipt'!$N$5*'care provision'!E15/1000</f>
        <v>1063.9937448327953</v>
      </c>
      <c r="K15">
        <f t="shared" si="12"/>
        <v>9366.1058166795719</v>
      </c>
      <c r="L15">
        <f>K15/'care receipt'!BR15</f>
        <v>1.898634798569151</v>
      </c>
      <c r="N15" s="1">
        <v>13160</v>
      </c>
      <c r="O15" s="1">
        <v>7709</v>
      </c>
      <c r="P15" s="1">
        <v>7043</v>
      </c>
      <c r="Q15" s="1">
        <v>3172</v>
      </c>
      <c r="R15" s="1">
        <v>6508</v>
      </c>
      <c r="S15" s="1">
        <v>18.095659999999999</v>
      </c>
      <c r="U15">
        <f>'care receipt'!$N$5*'care provision'!N15/1000</f>
        <v>869.75325684822587</v>
      </c>
      <c r="V15">
        <f>'care receipt'!$N$5*'care provision'!O15/1000</f>
        <v>509.49299825554505</v>
      </c>
      <c r="W15">
        <f>'care receipt'!$N$5*'care provision'!P15/1000</f>
        <v>465.47661002903146</v>
      </c>
      <c r="X15">
        <f>'care receipt'!$N$5*'care provision'!Q15/1000</f>
        <v>209.63961479654805</v>
      </c>
      <c r="Y15">
        <f>'care receipt'!$N$5*'care provision'!R15/1000</f>
        <v>430.11809996719251</v>
      </c>
      <c r="Z15">
        <f t="shared" si="13"/>
        <v>18.095659999999999</v>
      </c>
      <c r="AB15" s="1">
        <v>21852</v>
      </c>
      <c r="AC15" s="1">
        <v>10244</v>
      </c>
      <c r="AD15" s="1">
        <v>8724</v>
      </c>
      <c r="AE15" s="1">
        <v>3620</v>
      </c>
      <c r="AF15" s="1">
        <v>7092</v>
      </c>
      <c r="AG15" s="1">
        <v>15.218920000000001</v>
      </c>
      <c r="AI15">
        <f>'care receipt'!$N$5*'care provision'!AB15/1000</f>
        <v>1444.2133866753366</v>
      </c>
      <c r="AJ15">
        <f>'care receipt'!$N$5*'care provision'!AC15/1000</f>
        <v>677.03285434295026</v>
      </c>
      <c r="AK15">
        <f>'care receipt'!$N$5*'care provision'!AD15/1000</f>
        <v>576.57503136351988</v>
      </c>
      <c r="AL15">
        <f>'care receipt'!$N$5*'care provision'!AE15/1000</f>
        <v>239.24823630627486</v>
      </c>
      <c r="AM15">
        <f>'care receipt'!$N$5*'care provision'!AF15/1000</f>
        <v>468.71505300665785</v>
      </c>
      <c r="AN15">
        <f t="shared" si="14"/>
        <v>15.218920000000001</v>
      </c>
      <c r="AP15" s="1">
        <v>14264</v>
      </c>
      <c r="AQ15" s="1">
        <v>7686</v>
      </c>
      <c r="AR15" s="1">
        <v>6645</v>
      </c>
      <c r="AS15" s="1">
        <v>3002</v>
      </c>
      <c r="AT15" s="1">
        <v>5499</v>
      </c>
      <c r="AU15" s="1">
        <v>16.000699999999998</v>
      </c>
      <c r="AW15">
        <f>'care receipt'!$N$5*'care provision'!AP15/1000</f>
        <v>942.71735985433838</v>
      </c>
      <c r="AX15">
        <f>'care receipt'!$N$5*'care provision'!AQ15/1000</f>
        <v>507.97291277625101</v>
      </c>
      <c r="AY15">
        <f>'care receipt'!$N$5*'care provision'!AR15/1000</f>
        <v>439.17252216994376</v>
      </c>
      <c r="AZ15">
        <f>'care receipt'!$N$5*'care provision'!AS15/1000</f>
        <v>198.40420038437492</v>
      </c>
      <c r="BA15">
        <f>'care receipt'!$N$5*'care provision'!AT15/1000</f>
        <v>363.43261089729435</v>
      </c>
      <c r="BB15">
        <f t="shared" si="15"/>
        <v>16.000699999999998</v>
      </c>
      <c r="BD15" s="1">
        <v>5700</v>
      </c>
      <c r="BE15" s="1">
        <v>3426</v>
      </c>
      <c r="BF15" s="1">
        <v>3051</v>
      </c>
      <c r="BG15" s="1">
        <v>1386</v>
      </c>
      <c r="BH15" s="1">
        <v>2611</v>
      </c>
      <c r="BI15" s="1">
        <v>17.072859999999999</v>
      </c>
      <c r="BK15">
        <f>'care receipt'!$N$5*'care provision'!BD15/1000</f>
        <v>376.71683617286374</v>
      </c>
      <c r="BL15">
        <f>'care receipt'!$N$5*'care provision'!BE15/1000</f>
        <v>226.42664574179497</v>
      </c>
      <c r="BM15">
        <f>'care receipt'!$N$5*'care provision'!BF15/1000</f>
        <v>201.64264336200128</v>
      </c>
      <c r="BN15">
        <f>'care receipt'!$N$5*'care provision'!BG15/1000</f>
        <v>91.601672795717406</v>
      </c>
      <c r="BO15">
        <f>'care receipt'!$N$5*'care provision'!BH15/1000</f>
        <v>172.56274723637671</v>
      </c>
      <c r="BP15">
        <f t="shared" si="16"/>
        <v>17.072859999999999</v>
      </c>
      <c r="BR15">
        <f t="shared" si="17"/>
        <v>3633.4008395507644</v>
      </c>
      <c r="BS15">
        <f t="shared" si="18"/>
        <v>1920.9254111165412</v>
      </c>
      <c r="BT15">
        <f t="shared" si="19"/>
        <v>1682.8668069244964</v>
      </c>
      <c r="BU15">
        <f t="shared" si="20"/>
        <v>738.89372428291517</v>
      </c>
      <c r="BV15">
        <f t="shared" si="21"/>
        <v>1434.8285111075215</v>
      </c>
      <c r="BW15">
        <f t="shared" si="22"/>
        <v>16.392651680685315</v>
      </c>
      <c r="BY15">
        <f t="shared" si="23"/>
        <v>2334.5033144430467</v>
      </c>
      <c r="BZ15">
        <f t="shared" si="0"/>
        <v>2691.1555544858843</v>
      </c>
      <c r="CA15">
        <f t="shared" si="1"/>
        <v>2037.7488149950191</v>
      </c>
      <c r="CB15">
        <f t="shared" si="24"/>
        <v>947.84546914282919</v>
      </c>
      <c r="CC15">
        <f t="shared" si="25"/>
        <v>8011.2531530667784</v>
      </c>
      <c r="CD15">
        <f t="shared" si="26"/>
        <v>0.62732493567564573</v>
      </c>
      <c r="CE15">
        <f>CC15/'care receipt'!CC15</f>
        <v>1.5187124511209975</v>
      </c>
      <c r="CG15">
        <f>G15*Z15*365.25/7*'care receipt'!$CL15/10^6</f>
        <v>31.429153784952245</v>
      </c>
      <c r="CH15">
        <f>H15*AN15*365.25/7*'care receipt'!$CL15/10^6</f>
        <v>36.230722508673807</v>
      </c>
      <c r="CI15">
        <f>I15*BB15*365.25/7*'care receipt'!$CL15/10^6</f>
        <v>27.433981560596802</v>
      </c>
      <c r="CJ15">
        <f>J15*BP15*365.25/7*'care receipt'!$CL15/10^6</f>
        <v>12.760736225884228</v>
      </c>
      <c r="CK15">
        <f t="shared" si="27"/>
        <v>107.85459408010709</v>
      </c>
      <c r="CM15" s="1">
        <v>21103</v>
      </c>
      <c r="CN15" s="1">
        <v>24869</v>
      </c>
      <c r="CO15" s="1">
        <v>678</v>
      </c>
      <c r="CP15" s="1">
        <v>3</v>
      </c>
      <c r="CR15">
        <f>'care receipt'!$N$5*'care provision'!CM15/1000</f>
        <v>1394.711472588762</v>
      </c>
      <c r="CS15">
        <f>'care receipt'!$N$5*'care provision'!CN15/1000</f>
        <v>1643.6089471549033</v>
      </c>
      <c r="CT15">
        <f>'care receipt'!$N$5*'care provision'!CO15/1000</f>
        <v>44.809476302666951</v>
      </c>
      <c r="CU15">
        <f>'care receipt'!$N$5*'care provision'!CP15/1000</f>
        <v>0.19827201903834935</v>
      </c>
      <c r="CW15">
        <f t="shared" si="2"/>
        <v>2031</v>
      </c>
      <c r="CX15">
        <f t="shared" si="3"/>
        <v>0.56410050788559196</v>
      </c>
      <c r="CY15">
        <f t="shared" si="4"/>
        <v>0.48499327183727597</v>
      </c>
      <c r="CZ15">
        <f t="shared" si="5"/>
        <v>1.8359057676685619E-2</v>
      </c>
      <c r="DA15">
        <f t="shared" si="6"/>
        <v>1.8634697807317225E-4</v>
      </c>
      <c r="DC15" s="1">
        <v>595.00509999999997</v>
      </c>
      <c r="DD15" s="1">
        <v>653.90859999999998</v>
      </c>
      <c r="DE15" s="1">
        <v>634.77819999999997</v>
      </c>
      <c r="DF15" s="1">
        <v>561.82460000000003</v>
      </c>
      <c r="DH15">
        <f t="shared" si="7"/>
        <v>9.9583252706258811</v>
      </c>
      <c r="DI15">
        <f t="shared" si="8"/>
        <v>12.897240306978441</v>
      </c>
      <c r="DJ15">
        <f t="shared" si="9"/>
        <v>0.34132894452419499</v>
      </c>
      <c r="DK15">
        <f t="shared" si="10"/>
        <v>1.3367291734489564E-3</v>
      </c>
      <c r="DL15">
        <f>SUM(DH15:DK15)/'care receipt'!DS15</f>
        <v>0.36556667342548477</v>
      </c>
      <c r="DM15">
        <f t="shared" si="28"/>
        <v>23.198231251301969</v>
      </c>
      <c r="DO15" s="1">
        <v>0.25988159999999999</v>
      </c>
      <c r="DP15" s="1">
        <v>0.2095321</v>
      </c>
      <c r="DQ15" s="1">
        <v>0.40675519999999998</v>
      </c>
      <c r="DR15" s="1">
        <v>0.20408670000000001</v>
      </c>
      <c r="DS15" s="1">
        <v>4.0196700000000002E-2</v>
      </c>
      <c r="DT15" s="1">
        <v>1.1272000000000001E-3</v>
      </c>
      <c r="DU15" s="1">
        <v>0.25721359999999999</v>
      </c>
      <c r="DV15" s="1">
        <v>0.19808120000000001</v>
      </c>
      <c r="DW15" s="1">
        <v>0.20587900000000001</v>
      </c>
      <c r="DX15" s="1">
        <v>0.22035750000000001</v>
      </c>
      <c r="DY15" s="1">
        <v>0.2420146</v>
      </c>
      <c r="EA15">
        <f t="shared" si="29"/>
        <v>0.25988159999999999</v>
      </c>
      <c r="EB15">
        <f t="shared" si="30"/>
        <v>0.40675519999999998</v>
      </c>
      <c r="EC15">
        <f t="shared" si="31"/>
        <v>0.20408670000000001</v>
      </c>
      <c r="ED15">
        <f t="shared" si="11"/>
        <v>2.8335645096079509E-2</v>
      </c>
      <c r="EE15">
        <f t="shared" si="32"/>
        <v>-2.7933800000000009E-2</v>
      </c>
      <c r="EG15" s="1">
        <v>0.25988159999999999</v>
      </c>
      <c r="EH15" s="1">
        <v>0.30589670000000002</v>
      </c>
      <c r="EI15" s="1">
        <v>0.43468899999999999</v>
      </c>
      <c r="EJ15" s="1">
        <v>0.19958110000000001</v>
      </c>
      <c r="EK15" s="1">
        <v>9.8039200000000007E-2</v>
      </c>
      <c r="EL15" s="1">
        <v>3046.4969999999998</v>
      </c>
      <c r="EM15" s="1">
        <v>2996.1840000000002</v>
      </c>
      <c r="EN15" s="1">
        <v>2696.8589999999999</v>
      </c>
      <c r="EO15" s="1">
        <v>2462.9009999999998</v>
      </c>
      <c r="EP15" s="1">
        <v>1913.81</v>
      </c>
      <c r="ER15" s="1">
        <v>20.380410000000001</v>
      </c>
      <c r="ES15" s="1">
        <v>29.32227</v>
      </c>
      <c r="ET15" s="1">
        <v>3175.5904173000004</v>
      </c>
      <c r="EU15" s="1">
        <v>4708.2161006999995</v>
      </c>
    </row>
    <row r="16" spans="1:154" x14ac:dyDescent="0.25">
      <c r="A16">
        <v>2032</v>
      </c>
      <c r="B16" s="1">
        <v>37387</v>
      </c>
      <c r="C16" s="1">
        <v>51262</v>
      </c>
      <c r="D16" s="1">
        <v>37742</v>
      </c>
      <c r="E16" s="1">
        <v>16420</v>
      </c>
      <c r="G16">
        <f>'care receipt'!$N$5*'care provision'!B16/1000</f>
        <v>2470.9319919289223</v>
      </c>
      <c r="H16">
        <f>'care receipt'!$N$5*'care provision'!C16/1000</f>
        <v>3387.9400799812879</v>
      </c>
      <c r="I16">
        <f>'care receipt'!$N$5*'care provision'!D16/1000</f>
        <v>2494.3941808484601</v>
      </c>
      <c r="J16">
        <f>'care receipt'!$N$5*'care provision'!E16/1000</f>
        <v>1085.2088508698987</v>
      </c>
      <c r="K16">
        <f t="shared" si="12"/>
        <v>9438.4751036285688</v>
      </c>
      <c r="L16">
        <f>K16/'care receipt'!BR16</f>
        <v>1.8768694966487054</v>
      </c>
      <c r="N16" s="1">
        <v>13416</v>
      </c>
      <c r="O16" s="1">
        <v>7728</v>
      </c>
      <c r="P16" s="1">
        <v>6788</v>
      </c>
      <c r="Q16" s="1">
        <v>3212</v>
      </c>
      <c r="R16" s="1">
        <v>6445</v>
      </c>
      <c r="S16" s="1">
        <v>18.03744</v>
      </c>
      <c r="U16">
        <f>'care receipt'!$N$5*'care provision'!N16/1000</f>
        <v>886.67246913949828</v>
      </c>
      <c r="V16">
        <f>'care receipt'!$N$5*'care provision'!O16/1000</f>
        <v>510.74872104278791</v>
      </c>
      <c r="W16">
        <f>'care receipt'!$N$5*'care provision'!P16/1000</f>
        <v>448.62348841077176</v>
      </c>
      <c r="X16">
        <f>'care receipt'!$N$5*'care provision'!Q16/1000</f>
        <v>212.28324171705938</v>
      </c>
      <c r="Y16">
        <f>'care receipt'!$N$5*'care provision'!R16/1000</f>
        <v>425.95438756738719</v>
      </c>
      <c r="Z16">
        <f t="shared" si="13"/>
        <v>18.03744</v>
      </c>
      <c r="AB16" s="1">
        <v>21801</v>
      </c>
      <c r="AC16" s="1">
        <v>10042</v>
      </c>
      <c r="AD16" s="1">
        <v>8683</v>
      </c>
      <c r="AE16" s="1">
        <v>3731</v>
      </c>
      <c r="AF16" s="1">
        <v>7235</v>
      </c>
      <c r="AG16" s="1">
        <v>15.49714</v>
      </c>
      <c r="AI16">
        <f>'care receipt'!$N$5*'care provision'!AB16/1000</f>
        <v>1440.8427623516848</v>
      </c>
      <c r="AJ16">
        <f>'care receipt'!$N$5*'care provision'!AC16/1000</f>
        <v>663.68253839436807</v>
      </c>
      <c r="AK16">
        <f>'care receipt'!$N$5*'care provision'!AD16/1000</f>
        <v>573.86531376999585</v>
      </c>
      <c r="AL16">
        <f>'care receipt'!$N$5*'care provision'!AE16/1000</f>
        <v>246.58430101069379</v>
      </c>
      <c r="AM16">
        <f>'care receipt'!$N$5*'care provision'!AF16/1000</f>
        <v>478.16601924748585</v>
      </c>
      <c r="AN16">
        <f t="shared" si="14"/>
        <v>15.49714</v>
      </c>
      <c r="AP16" s="1">
        <v>14549</v>
      </c>
      <c r="AQ16" s="1">
        <v>7561</v>
      </c>
      <c r="AR16" s="1">
        <v>6820</v>
      </c>
      <c r="AS16" s="1">
        <v>3138</v>
      </c>
      <c r="AT16" s="1">
        <v>5873</v>
      </c>
      <c r="AU16" s="1">
        <v>16.521049999999999</v>
      </c>
      <c r="AW16">
        <f>'care receipt'!$N$5*'care provision'!AP16/1000</f>
        <v>961.55320166298156</v>
      </c>
      <c r="AX16">
        <f>'care receipt'!$N$5*'care provision'!AQ16/1000</f>
        <v>499.71157864965312</v>
      </c>
      <c r="AY16">
        <f>'care receipt'!$N$5*'care provision'!AR16/1000</f>
        <v>450.73838994718079</v>
      </c>
      <c r="AZ16">
        <f>'care receipt'!$N$5*'care provision'!AS16/1000</f>
        <v>207.39253191411342</v>
      </c>
      <c r="BA16">
        <f>'care receipt'!$N$5*'care provision'!AT16/1000</f>
        <v>388.15052260407521</v>
      </c>
      <c r="BB16">
        <f t="shared" si="15"/>
        <v>16.521049999999999</v>
      </c>
      <c r="BD16" s="1">
        <v>5760</v>
      </c>
      <c r="BE16" s="1">
        <v>3453</v>
      </c>
      <c r="BF16" s="1">
        <v>3211</v>
      </c>
      <c r="BG16" s="1">
        <v>1509</v>
      </c>
      <c r="BH16" s="1">
        <v>2580</v>
      </c>
      <c r="BI16" s="1">
        <v>17.031369999999999</v>
      </c>
      <c r="BK16">
        <f>'care receipt'!$N$5*'care provision'!BD16/1000</f>
        <v>380.68227655363069</v>
      </c>
      <c r="BL16">
        <f>'care receipt'!$N$5*'care provision'!BE16/1000</f>
        <v>228.2110939131401</v>
      </c>
      <c r="BM16">
        <f>'care receipt'!$N$5*'care provision'!BF16/1000</f>
        <v>212.21715104404657</v>
      </c>
      <c r="BN16">
        <f>'care receipt'!$N$5*'care provision'!BG16/1000</f>
        <v>99.730825576289718</v>
      </c>
      <c r="BO16">
        <f>'care receipt'!$N$5*'care provision'!BH16/1000</f>
        <v>170.51393637298045</v>
      </c>
      <c r="BP16">
        <f t="shared" si="16"/>
        <v>17.031369999999999</v>
      </c>
      <c r="BR16">
        <f t="shared" si="17"/>
        <v>3669.7507097077951</v>
      </c>
      <c r="BS16">
        <f t="shared" si="18"/>
        <v>1902.3539319999491</v>
      </c>
      <c r="BT16">
        <f t="shared" si="19"/>
        <v>1685.4443431719951</v>
      </c>
      <c r="BU16">
        <f t="shared" si="20"/>
        <v>765.9909002181563</v>
      </c>
      <c r="BV16">
        <f t="shared" si="21"/>
        <v>1462.7848657919287</v>
      </c>
      <c r="BW16">
        <f t="shared" si="22"/>
        <v>16.609173834368502</v>
      </c>
      <c r="BY16">
        <f t="shared" si="23"/>
        <v>2325.5617538698639</v>
      </c>
      <c r="BZ16">
        <f t="shared" si="0"/>
        <v>2739.5514538967732</v>
      </c>
      <c r="CA16">
        <f t="shared" si="1"/>
        <v>2150.279501570747</v>
      </c>
      <c r="CB16">
        <f t="shared" si="24"/>
        <v>964.39532337389062</v>
      </c>
      <c r="CC16">
        <f t="shared" si="25"/>
        <v>8179.7880327112744</v>
      </c>
      <c r="CD16">
        <f t="shared" si="26"/>
        <v>0.61922303946154378</v>
      </c>
      <c r="CE16">
        <f>CC16/'care receipt'!CC16</f>
        <v>1.5006440878661773</v>
      </c>
      <c r="CG16">
        <f>G16*Z16*365.25/7*'care receipt'!$CL16/10^6</f>
        <v>31.809957531789895</v>
      </c>
      <c r="CH16">
        <f>H16*AN16*365.25/7*'care receipt'!$CL16/10^6</f>
        <v>37.472673112032169</v>
      </c>
      <c r="CI16">
        <f>I16*BB16*365.25/7*'care receipt'!$CL16/10^6</f>
        <v>29.412377251484255</v>
      </c>
      <c r="CJ16">
        <f>J16*BP16*365.25/7*'care receipt'!$CL16/10^6</f>
        <v>13.191382352814925</v>
      </c>
      <c r="CK16">
        <f t="shared" si="27"/>
        <v>111.88639024812124</v>
      </c>
      <c r="CM16" s="1">
        <v>20973</v>
      </c>
      <c r="CN16" s="1">
        <v>24897</v>
      </c>
      <c r="CO16" s="1">
        <v>661</v>
      </c>
      <c r="CP16" s="1">
        <v>6</v>
      </c>
      <c r="CR16">
        <f>'care receipt'!$N$5*'care provision'!CM16/1000</f>
        <v>1386.1196850971003</v>
      </c>
      <c r="CS16">
        <f>'care receipt'!$N$5*'care provision'!CN16/1000</f>
        <v>1645.4594859992612</v>
      </c>
      <c r="CT16">
        <f>'care receipt'!$N$5*'care provision'!CO16/1000</f>
        <v>43.685934861449638</v>
      </c>
      <c r="CU16">
        <f>'care receipt'!$N$5*'care provision'!CP16/1000</f>
        <v>0.39654403807669869</v>
      </c>
      <c r="CW16">
        <f t="shared" si="2"/>
        <v>2032</v>
      </c>
      <c r="CX16">
        <f t="shared" si="3"/>
        <v>0.56097039077754296</v>
      </c>
      <c r="CY16">
        <f t="shared" si="4"/>
        <v>0.48568140142795835</v>
      </c>
      <c r="CZ16">
        <f t="shared" si="5"/>
        <v>1.7513645275820042E-2</v>
      </c>
      <c r="DA16">
        <f t="shared" si="6"/>
        <v>3.654080389768575E-4</v>
      </c>
      <c r="DC16" s="1">
        <v>597.62760000000003</v>
      </c>
      <c r="DD16" s="1">
        <v>648.25170000000003</v>
      </c>
      <c r="DE16" s="1">
        <v>600.67489999999998</v>
      </c>
      <c r="DF16" s="1">
        <v>715.81939999999997</v>
      </c>
      <c r="DH16">
        <f t="shared" si="7"/>
        <v>9.9406005686080299</v>
      </c>
      <c r="DI16">
        <f t="shared" si="8"/>
        <v>12.800062908961767</v>
      </c>
      <c r="DJ16">
        <f t="shared" si="9"/>
        <v>0.31489253465169331</v>
      </c>
      <c r="DK16">
        <f t="shared" si="10"/>
        <v>3.4062469849156754E-3</v>
      </c>
      <c r="DL16">
        <f>SUM(DH16:DK16)/'care receipt'!DS16</f>
        <v>0.34624082240056109</v>
      </c>
      <c r="DM16">
        <f t="shared" si="28"/>
        <v>23.058962259206407</v>
      </c>
      <c r="DO16" s="1">
        <v>0.26041769999999997</v>
      </c>
      <c r="DP16" s="1">
        <v>0.21015229999999999</v>
      </c>
      <c r="DQ16" s="1">
        <v>0.41179139999999997</v>
      </c>
      <c r="DR16" s="1">
        <v>0.2041095</v>
      </c>
      <c r="DS16" s="1">
        <v>4.0704900000000002E-2</v>
      </c>
      <c r="DT16" s="1">
        <v>1.6638E-3</v>
      </c>
      <c r="DU16" s="1">
        <v>0.25769350000000002</v>
      </c>
      <c r="DV16" s="1">
        <v>0.19781009999999999</v>
      </c>
      <c r="DW16" s="1">
        <v>0.20499129999999999</v>
      </c>
      <c r="DX16" s="1">
        <v>0.20956710000000001</v>
      </c>
      <c r="DY16" s="1">
        <v>0.2360421</v>
      </c>
      <c r="EA16">
        <f t="shared" si="29"/>
        <v>0.26041769999999997</v>
      </c>
      <c r="EB16">
        <f t="shared" si="30"/>
        <v>0.41179139999999997</v>
      </c>
      <c r="EC16">
        <f t="shared" si="31"/>
        <v>0.2041095</v>
      </c>
      <c r="ED16">
        <f t="shared" si="11"/>
        <v>2.8869021302758396E-2</v>
      </c>
      <c r="EE16">
        <f t="shared" si="32"/>
        <v>-3.1454599999999999E-2</v>
      </c>
      <c r="EG16" s="1">
        <v>0.26041769999999997</v>
      </c>
      <c r="EH16" s="1">
        <v>0.31039820000000001</v>
      </c>
      <c r="EI16" s="1">
        <v>0.44324599999999997</v>
      </c>
      <c r="EJ16" s="1">
        <v>0.20087650000000001</v>
      </c>
      <c r="EK16" s="1">
        <v>0.13825979999999999</v>
      </c>
      <c r="EL16" s="1">
        <v>3107.5230000000001</v>
      </c>
      <c r="EM16" s="1">
        <v>3024.0309999999999</v>
      </c>
      <c r="EN16" s="1">
        <v>2722.8380000000002</v>
      </c>
      <c r="EO16" s="1">
        <v>2510.5050000000001</v>
      </c>
      <c r="EP16" s="1">
        <v>1950.646</v>
      </c>
      <c r="ER16" s="1">
        <v>20.1264</v>
      </c>
      <c r="ES16" s="1">
        <v>29.280719999999999</v>
      </c>
      <c r="ET16" s="1">
        <v>3176.3501973000002</v>
      </c>
      <c r="EU16" s="1">
        <v>4734.4019183999999</v>
      </c>
    </row>
    <row r="17" spans="1:151" x14ac:dyDescent="0.25">
      <c r="A17">
        <v>2033</v>
      </c>
      <c r="B17" s="1">
        <v>37208</v>
      </c>
      <c r="C17" s="1">
        <v>51169</v>
      </c>
      <c r="D17" s="1">
        <v>38321</v>
      </c>
      <c r="E17" s="1">
        <v>16775</v>
      </c>
      <c r="G17">
        <f>'care receipt'!$N$5*'care provision'!B17/1000</f>
        <v>2459.101761459634</v>
      </c>
      <c r="H17">
        <f>'care receipt'!$N$5*'care provision'!C17/1000</f>
        <v>3381.7936473910991</v>
      </c>
      <c r="I17">
        <f>'care receipt'!$N$5*'care provision'!D17/1000</f>
        <v>2532.6606805228621</v>
      </c>
      <c r="J17">
        <f>'care receipt'!$N$5*'care provision'!E17/1000</f>
        <v>1108.6710397894369</v>
      </c>
      <c r="K17">
        <f t="shared" si="12"/>
        <v>9482.2271291630313</v>
      </c>
      <c r="L17">
        <f>K17/'care receipt'!BR17</f>
        <v>1.8618832567676293</v>
      </c>
      <c r="N17" s="1">
        <v>13233</v>
      </c>
      <c r="O17" s="1">
        <v>7629</v>
      </c>
      <c r="P17" s="1">
        <v>7026</v>
      </c>
      <c r="Q17" s="1">
        <v>3185</v>
      </c>
      <c r="R17" s="1">
        <v>6323</v>
      </c>
      <c r="S17" s="1">
        <v>18.015350000000002</v>
      </c>
      <c r="U17">
        <f>'care receipt'!$N$5*'care provision'!N17/1000</f>
        <v>874.57787597815889</v>
      </c>
      <c r="V17">
        <f>'care receipt'!$N$5*'care provision'!O17/1000</f>
        <v>504.20574441452237</v>
      </c>
      <c r="W17">
        <f>'care receipt'!$N$5*'care provision'!P17/1000</f>
        <v>464.35306858781416</v>
      </c>
      <c r="X17">
        <f>'care receipt'!$N$5*'care provision'!Q17/1000</f>
        <v>210.49879354571422</v>
      </c>
      <c r="Y17">
        <f>'care receipt'!$N$5*'care provision'!R17/1000</f>
        <v>417.89132545982761</v>
      </c>
      <c r="Z17">
        <f t="shared" si="13"/>
        <v>18.015350000000002</v>
      </c>
      <c r="AB17" s="1">
        <v>21657</v>
      </c>
      <c r="AC17" s="1">
        <v>10288</v>
      </c>
      <c r="AD17" s="1">
        <v>8775</v>
      </c>
      <c r="AE17" s="1">
        <v>3684</v>
      </c>
      <c r="AF17" s="1">
        <v>7061</v>
      </c>
      <c r="AG17" s="1">
        <v>15.3009</v>
      </c>
      <c r="AI17">
        <f>'care receipt'!$N$5*'care provision'!AB17/1000</f>
        <v>1431.3257054378439</v>
      </c>
      <c r="AJ17">
        <f>'care receipt'!$N$5*'care provision'!AC17/1000</f>
        <v>679.94084395551261</v>
      </c>
      <c r="AK17">
        <f>'care receipt'!$N$5*'care provision'!AD17/1000</f>
        <v>579.94565568717189</v>
      </c>
      <c r="AL17">
        <f>'care receipt'!$N$5*'care provision'!AE17/1000</f>
        <v>243.47803937909299</v>
      </c>
      <c r="AM17">
        <f>'care receipt'!$N$5*'care provision'!AF17/1000</f>
        <v>466.66624214326157</v>
      </c>
      <c r="AN17">
        <f t="shared" si="14"/>
        <v>15.3009</v>
      </c>
      <c r="AP17" s="1">
        <v>14977</v>
      </c>
      <c r="AQ17" s="1">
        <v>7802</v>
      </c>
      <c r="AR17" s="1">
        <v>6909</v>
      </c>
      <c r="AS17" s="1">
        <v>3096</v>
      </c>
      <c r="AT17" s="1">
        <v>5738</v>
      </c>
      <c r="AU17" s="1">
        <v>16.168749999999999</v>
      </c>
      <c r="AW17">
        <f>'care receipt'!$N$5*'care provision'!AP17/1000</f>
        <v>989.84000971245268</v>
      </c>
      <c r="AX17">
        <f>'care receipt'!$N$5*'care provision'!AQ17/1000</f>
        <v>515.63943084573384</v>
      </c>
      <c r="AY17">
        <f>'care receipt'!$N$5*'care provision'!AR17/1000</f>
        <v>456.62045984531852</v>
      </c>
      <c r="AZ17">
        <f>'care receipt'!$N$5*'care provision'!AS17/1000</f>
        <v>204.61672364757652</v>
      </c>
      <c r="BA17">
        <f>'care receipt'!$N$5*'care provision'!AT17/1000</f>
        <v>379.22828174734946</v>
      </c>
      <c r="BB17">
        <f t="shared" si="15"/>
        <v>16.168749999999999</v>
      </c>
      <c r="BD17" s="1">
        <v>5893</v>
      </c>
      <c r="BE17" s="1">
        <v>3512</v>
      </c>
      <c r="BF17" s="1">
        <v>3242</v>
      </c>
      <c r="BG17" s="1">
        <v>1461</v>
      </c>
      <c r="BH17" s="1">
        <v>2748</v>
      </c>
      <c r="BI17" s="1">
        <v>17.038789999999999</v>
      </c>
      <c r="BK17">
        <f>'care receipt'!$N$5*'care provision'!BD17/1000</f>
        <v>389.47233606433088</v>
      </c>
      <c r="BL17">
        <f>'care receipt'!$N$5*'care provision'!BE17/1000</f>
        <v>232.1104436208943</v>
      </c>
      <c r="BM17">
        <f>'care receipt'!$N$5*'care provision'!BF17/1000</f>
        <v>214.26596190744286</v>
      </c>
      <c r="BN17">
        <f>'care receipt'!$N$5*'care provision'!BG17/1000</f>
        <v>96.558473271676135</v>
      </c>
      <c r="BO17">
        <f>'care receipt'!$N$5*'care provision'!BH17/1000</f>
        <v>181.61716943912799</v>
      </c>
      <c r="BP17">
        <f t="shared" si="16"/>
        <v>17.038789999999999</v>
      </c>
      <c r="BR17">
        <f t="shared" si="17"/>
        <v>3685.2159271927862</v>
      </c>
      <c r="BS17">
        <f t="shared" si="18"/>
        <v>1931.8964628366632</v>
      </c>
      <c r="BT17">
        <f t="shared" si="19"/>
        <v>1715.1851460277476</v>
      </c>
      <c r="BU17">
        <f t="shared" si="20"/>
        <v>755.15202984405983</v>
      </c>
      <c r="BV17">
        <f t="shared" si="21"/>
        <v>1445.4030187895667</v>
      </c>
      <c r="BW17">
        <f t="shared" si="22"/>
        <v>16.439854647912846</v>
      </c>
      <c r="BY17">
        <f t="shared" si="23"/>
        <v>2311.5930999876273</v>
      </c>
      <c r="BZ17">
        <f t="shared" si="0"/>
        <v>2699.9533806676577</v>
      </c>
      <c r="CA17">
        <f t="shared" si="1"/>
        <v>2136.710276055574</v>
      </c>
      <c r="CB17">
        <f t="shared" si="24"/>
        <v>985.67476539516736</v>
      </c>
      <c r="CC17">
        <f t="shared" si="25"/>
        <v>8133.9315221060251</v>
      </c>
      <c r="CD17">
        <f t="shared" si="26"/>
        <v>0.61612843273085516</v>
      </c>
      <c r="CE17">
        <f>CC17/'care receipt'!CC17</f>
        <v>1.5032076847964011</v>
      </c>
      <c r="CG17">
        <f>G17*Z17*365.25/7*'care receipt'!$CL17/10^6</f>
        <v>32.140891871203387</v>
      </c>
      <c r="CH17">
        <f>H17*AN17*365.25/7*'care receipt'!$CL17/10^6</f>
        <v>37.540737453228118</v>
      </c>
      <c r="CI17">
        <f>I17*BB17*365.25/7*'care receipt'!$CL17/10^6</f>
        <v>29.709283153319205</v>
      </c>
      <c r="CJ17">
        <f>J17*BP17*365.25/7*'care receipt'!$CL17/10^6</f>
        <v>13.70503574132896</v>
      </c>
      <c r="CK17">
        <f t="shared" si="27"/>
        <v>113.09594821907966</v>
      </c>
      <c r="CM17" s="1">
        <v>21161</v>
      </c>
      <c r="CN17" s="1">
        <v>24968</v>
      </c>
      <c r="CO17" s="1">
        <v>718</v>
      </c>
      <c r="CP17" s="1">
        <v>9</v>
      </c>
      <c r="CR17">
        <f>'care receipt'!$N$5*'care provision'!CM17/1000</f>
        <v>1398.5447316235034</v>
      </c>
      <c r="CS17">
        <f>'care receipt'!$N$5*'care provision'!CN17/1000</f>
        <v>1650.151923783169</v>
      </c>
      <c r="CT17">
        <f>'care receipt'!$N$5*'care provision'!CO17/1000</f>
        <v>47.453103223178275</v>
      </c>
      <c r="CU17">
        <f>'care receipt'!$N$5*'care provision'!CP17/1000</f>
        <v>0.59481605711504804</v>
      </c>
      <c r="CW17">
        <f t="shared" si="2"/>
        <v>2033</v>
      </c>
      <c r="CX17">
        <f t="shared" si="3"/>
        <v>0.56872178026230913</v>
      </c>
      <c r="CY17">
        <f t="shared" si="4"/>
        <v>0.48795168949950174</v>
      </c>
      <c r="CZ17">
        <f t="shared" si="5"/>
        <v>1.8736463035933296E-2</v>
      </c>
      <c r="DA17">
        <f t="shared" si="6"/>
        <v>5.3651266766020853E-4</v>
      </c>
      <c r="DC17" s="1">
        <v>598.98209999999995</v>
      </c>
      <c r="DD17" s="1">
        <v>655.83640000000003</v>
      </c>
      <c r="DE17" s="1">
        <v>616.53650000000005</v>
      </c>
      <c r="DF17" s="1">
        <v>662.53179999999998</v>
      </c>
      <c r="DH17">
        <f t="shared" si="7"/>
        <v>10.052439123501388</v>
      </c>
      <c r="DI17">
        <f t="shared" si="8"/>
        <v>12.986756365764336</v>
      </c>
      <c r="DJ17">
        <f t="shared" si="9"/>
        <v>0.35107884210428469</v>
      </c>
      <c r="DK17">
        <f t="shared" si="10"/>
        <v>4.729014635872027E-3</v>
      </c>
      <c r="DL17">
        <f>SUM(DH17:DK17)/'care receipt'!DS17</f>
        <v>0.34737443736733387</v>
      </c>
      <c r="DM17">
        <f t="shared" si="28"/>
        <v>23.395003346005879</v>
      </c>
      <c r="DO17" s="1">
        <v>0.26415549999999999</v>
      </c>
      <c r="DP17" s="1">
        <v>0.2127212</v>
      </c>
      <c r="DQ17" s="1">
        <v>0.41863590000000001</v>
      </c>
      <c r="DR17" s="1">
        <v>0.20976030000000001</v>
      </c>
      <c r="DS17" s="1">
        <v>4.3571699999999998E-2</v>
      </c>
      <c r="DT17" s="1">
        <v>1.6597000000000001E-3</v>
      </c>
      <c r="DU17" s="1">
        <v>0.26141170000000002</v>
      </c>
      <c r="DV17" s="1">
        <v>0.1995458</v>
      </c>
      <c r="DW17" s="1">
        <v>0.21132970000000001</v>
      </c>
      <c r="DX17" s="1">
        <v>0.224048</v>
      </c>
      <c r="DY17" s="1">
        <v>0.2372457</v>
      </c>
      <c r="EA17">
        <f t="shared" si="29"/>
        <v>0.26415549999999999</v>
      </c>
      <c r="EB17">
        <f t="shared" si="30"/>
        <v>0.41863590000000001</v>
      </c>
      <c r="EC17">
        <f t="shared" si="31"/>
        <v>0.20976030000000001</v>
      </c>
      <c r="ED17">
        <f t="shared" si="11"/>
        <v>3.0810813547262957E-2</v>
      </c>
      <c r="EE17">
        <f t="shared" si="32"/>
        <v>-3.1527399999999983E-2</v>
      </c>
      <c r="EG17" s="1">
        <v>0.26415549999999999</v>
      </c>
      <c r="EH17" s="1">
        <v>0.31603209999999998</v>
      </c>
      <c r="EI17" s="1">
        <v>0.45016329999999999</v>
      </c>
      <c r="EJ17" s="1">
        <v>0.20699020000000001</v>
      </c>
      <c r="EK17" s="1">
        <v>0.1247216</v>
      </c>
      <c r="EL17" s="1">
        <v>3188.8180000000002</v>
      </c>
      <c r="EM17" s="1">
        <v>3114.64</v>
      </c>
      <c r="EN17" s="1">
        <v>2831.57</v>
      </c>
      <c r="EO17" s="1">
        <v>2553.5219999999999</v>
      </c>
      <c r="EP17" s="1">
        <v>2000.6679999999999</v>
      </c>
      <c r="ER17" s="1">
        <v>19.94642</v>
      </c>
      <c r="ES17" s="1">
        <v>29.24447</v>
      </c>
      <c r="ET17" s="1">
        <v>3188.7080190000001</v>
      </c>
      <c r="EU17" s="1">
        <v>4779.2466666</v>
      </c>
    </row>
    <row r="18" spans="1:151" x14ac:dyDescent="0.25">
      <c r="A18">
        <v>2034</v>
      </c>
      <c r="B18" s="1">
        <v>37595</v>
      </c>
      <c r="C18" s="1">
        <v>51012</v>
      </c>
      <c r="D18" s="1">
        <v>38910</v>
      </c>
      <c r="E18" s="1">
        <v>16980</v>
      </c>
      <c r="G18">
        <f>'care receipt'!$N$5*'care provision'!B18/1000</f>
        <v>2484.6788519155812</v>
      </c>
      <c r="H18">
        <f>'care receipt'!$N$5*'care provision'!C18/1000</f>
        <v>3371.4174117280918</v>
      </c>
      <c r="I18">
        <f>'care receipt'!$N$5*'care provision'!D18/1000</f>
        <v>2571.588086927391</v>
      </c>
      <c r="J18">
        <f>'care receipt'!$N$5*'care provision'!E18/1000</f>
        <v>1122.2196277570574</v>
      </c>
      <c r="K18">
        <f t="shared" si="12"/>
        <v>9549.9039783281223</v>
      </c>
      <c r="L18">
        <f>K18/'care receipt'!BR18</f>
        <v>1.8458285962469505</v>
      </c>
      <c r="N18" s="1">
        <v>13577</v>
      </c>
      <c r="O18" s="1">
        <v>7624</v>
      </c>
      <c r="P18" s="1">
        <v>6942</v>
      </c>
      <c r="Q18" s="1">
        <v>3262</v>
      </c>
      <c r="R18" s="1">
        <v>6398</v>
      </c>
      <c r="S18" s="1">
        <v>17.8752</v>
      </c>
      <c r="U18">
        <f>'care receipt'!$N$5*'care provision'!N18/1000</f>
        <v>897.31306749455632</v>
      </c>
      <c r="V18">
        <f>'care receipt'!$N$5*'care provision'!O18/1000</f>
        <v>503.87529104945844</v>
      </c>
      <c r="W18">
        <f>'care receipt'!$N$5*'care provision'!P18/1000</f>
        <v>458.80145205474042</v>
      </c>
      <c r="X18">
        <f>'care receipt'!$N$5*'care provision'!Q18/1000</f>
        <v>215.58777536769853</v>
      </c>
      <c r="Y18">
        <f>'care receipt'!$N$5*'care provision'!R18/1000</f>
        <v>422.84812593578636</v>
      </c>
      <c r="Z18">
        <f t="shared" si="13"/>
        <v>17.8752</v>
      </c>
      <c r="AB18" s="1">
        <v>21323</v>
      </c>
      <c r="AC18" s="1">
        <v>10366</v>
      </c>
      <c r="AD18" s="1">
        <v>8630</v>
      </c>
      <c r="AE18" s="1">
        <v>3771</v>
      </c>
      <c r="AF18" s="1">
        <v>7175</v>
      </c>
      <c r="AG18" s="1">
        <v>15.47021</v>
      </c>
      <c r="AI18">
        <f>'care receipt'!$N$5*'care provision'!AB18/1000</f>
        <v>1409.2514206515743</v>
      </c>
      <c r="AJ18">
        <f>'care receipt'!$N$5*'care provision'!AC18/1000</f>
        <v>685.09591645050978</v>
      </c>
      <c r="AK18">
        <f>'care receipt'!$N$5*'care provision'!AD18/1000</f>
        <v>570.36250810031822</v>
      </c>
      <c r="AL18">
        <f>'care receipt'!$N$5*'care provision'!AE18/1000</f>
        <v>249.22792793120513</v>
      </c>
      <c r="AM18">
        <f>'care receipt'!$N$5*'care provision'!AF18/1000</f>
        <v>474.20057886671884</v>
      </c>
      <c r="AN18">
        <f t="shared" si="14"/>
        <v>15.47021</v>
      </c>
      <c r="AP18" s="1">
        <v>15024</v>
      </c>
      <c r="AQ18" s="1">
        <v>7907</v>
      </c>
      <c r="AR18" s="1">
        <v>7172</v>
      </c>
      <c r="AS18" s="1">
        <v>3169</v>
      </c>
      <c r="AT18" s="1">
        <v>5834</v>
      </c>
      <c r="AU18" s="1">
        <v>16.276700000000002</v>
      </c>
      <c r="AW18">
        <f>'care receipt'!$N$5*'care provision'!AP18/1000</f>
        <v>992.94627134405357</v>
      </c>
      <c r="AX18">
        <f>'care receipt'!$N$5*'care provision'!AQ18/1000</f>
        <v>522.57895151207606</v>
      </c>
      <c r="AY18">
        <f>'care receipt'!$N$5*'care provision'!AR18/1000</f>
        <v>474.00230684768047</v>
      </c>
      <c r="AZ18">
        <f>'care receipt'!$N$5*'care provision'!AS18/1000</f>
        <v>209.44134277750967</v>
      </c>
      <c r="BA18">
        <f>'care receipt'!$N$5*'care provision'!AT18/1000</f>
        <v>385.57298635657668</v>
      </c>
      <c r="BB18">
        <f t="shared" si="15"/>
        <v>16.276700000000002</v>
      </c>
      <c r="BD18" s="1">
        <v>6000</v>
      </c>
      <c r="BE18" s="1">
        <v>3615</v>
      </c>
      <c r="BF18" s="1">
        <v>3293</v>
      </c>
      <c r="BG18" s="1">
        <v>1449</v>
      </c>
      <c r="BH18" s="1">
        <v>2711</v>
      </c>
      <c r="BI18" s="1">
        <v>17.070889999999999</v>
      </c>
      <c r="BK18">
        <f>'care receipt'!$N$5*'care provision'!BD18/1000</f>
        <v>396.54403807669866</v>
      </c>
      <c r="BL18">
        <f>'care receipt'!$N$5*'care provision'!BE18/1000</f>
        <v>238.91778294121096</v>
      </c>
      <c r="BM18">
        <f>'care receipt'!$N$5*'care provision'!BF18/1000</f>
        <v>217.63658623109478</v>
      </c>
      <c r="BN18">
        <f>'care receipt'!$N$5*'care provision'!BG18/1000</f>
        <v>95.765385195522725</v>
      </c>
      <c r="BO18">
        <f>'care receipt'!$N$5*'care provision'!BH18/1000</f>
        <v>179.171814537655</v>
      </c>
      <c r="BP18">
        <f t="shared" si="16"/>
        <v>17.070889999999999</v>
      </c>
      <c r="BR18">
        <f t="shared" si="17"/>
        <v>3696.0547975668828</v>
      </c>
      <c r="BS18">
        <f t="shared" si="18"/>
        <v>1950.4679419532551</v>
      </c>
      <c r="BT18">
        <f t="shared" si="19"/>
        <v>1720.802853233834</v>
      </c>
      <c r="BU18">
        <f t="shared" si="20"/>
        <v>770.02243127193606</v>
      </c>
      <c r="BV18">
        <f t="shared" si="21"/>
        <v>1461.7935056967369</v>
      </c>
      <c r="BW18">
        <f t="shared" si="22"/>
        <v>16.501204908890841</v>
      </c>
      <c r="BY18">
        <f t="shared" si="23"/>
        <v>2317.4659284109071</v>
      </c>
      <c r="BZ18">
        <f t="shared" si="0"/>
        <v>2721.453505596734</v>
      </c>
      <c r="CA18">
        <f t="shared" si="1"/>
        <v>2184.0367848918377</v>
      </c>
      <c r="CB18">
        <f t="shared" si="24"/>
        <v>999.59991096044723</v>
      </c>
      <c r="CC18">
        <f t="shared" si="25"/>
        <v>8222.5561298599259</v>
      </c>
      <c r="CD18">
        <f t="shared" si="26"/>
        <v>0.6128166660619051</v>
      </c>
      <c r="CE18">
        <f>CC18/'care receipt'!CC18</f>
        <v>1.4862385640190334</v>
      </c>
      <c r="CG18">
        <f>G18*Z18*365.25/7*'care receipt'!$CL18/10^6</f>
        <v>32.762641847341172</v>
      </c>
      <c r="CH18">
        <f>H18*AN18*365.25/7*'care receipt'!$CL18/10^6</f>
        <v>38.473923355238071</v>
      </c>
      <c r="CI18">
        <f>I18*BB18*365.25/7*'care receipt'!$CL18/10^6</f>
        <v>30.876318002178834</v>
      </c>
      <c r="CJ18">
        <f>J18*BP18*365.25/7*'care receipt'!$CL18/10^6</f>
        <v>14.131613963311944</v>
      </c>
      <c r="CK18">
        <f t="shared" si="27"/>
        <v>116.24449716807003</v>
      </c>
      <c r="CM18" s="1">
        <v>21428</v>
      </c>
      <c r="CN18" s="1">
        <v>24632</v>
      </c>
      <c r="CO18" s="1">
        <v>708</v>
      </c>
      <c r="CP18" s="1">
        <v>4</v>
      </c>
      <c r="CR18">
        <f>'care receipt'!$N$5*'care provision'!CM18/1000</f>
        <v>1416.1909413179167</v>
      </c>
      <c r="CS18">
        <f>'care receipt'!$N$5*'care provision'!CN18/1000</f>
        <v>1627.9454576508735</v>
      </c>
      <c r="CT18">
        <f>'care receipt'!$N$5*'care provision'!CO18/1000</f>
        <v>46.792196493050447</v>
      </c>
      <c r="CU18">
        <f>'care receipt'!$N$5*'care provision'!CP18/1000</f>
        <v>0.26436269205113244</v>
      </c>
      <c r="CW18">
        <f t="shared" si="2"/>
        <v>2034</v>
      </c>
      <c r="CX18">
        <f t="shared" si="3"/>
        <v>0.5699694108259078</v>
      </c>
      <c r="CY18">
        <f t="shared" si="4"/>
        <v>0.48286677644475812</v>
      </c>
      <c r="CZ18">
        <f t="shared" si="5"/>
        <v>1.8195836545875099E-2</v>
      </c>
      <c r="DA18">
        <f t="shared" si="6"/>
        <v>2.3557126030624258E-4</v>
      </c>
      <c r="DC18" s="1">
        <v>593.97649999999999</v>
      </c>
      <c r="DD18" s="1">
        <v>656.30589999999995</v>
      </c>
      <c r="DE18" s="1">
        <v>652.5711</v>
      </c>
      <c r="DF18" s="1">
        <v>1003.1420000000001</v>
      </c>
      <c r="DH18">
        <f t="shared" si="7"/>
        <v>10.094209663868659</v>
      </c>
      <c r="DI18">
        <f t="shared" si="8"/>
        <v>12.82116250481362</v>
      </c>
      <c r="DJ18">
        <f t="shared" si="9"/>
        <v>0.3664228216426329</v>
      </c>
      <c r="DK18">
        <f t="shared" si="10"/>
        <v>3.1823198355546852E-3</v>
      </c>
      <c r="DL18">
        <f>SUM(DH18:DK18)/'care receipt'!DS18</f>
        <v>0.33330799459112537</v>
      </c>
      <c r="DM18">
        <f t="shared" si="28"/>
        <v>23.284977310160468</v>
      </c>
      <c r="DO18" s="1">
        <v>0.26468429999999998</v>
      </c>
      <c r="DP18" s="1">
        <v>0.21902840000000001</v>
      </c>
      <c r="DQ18" s="1">
        <v>0.42391000000000001</v>
      </c>
      <c r="DR18" s="1">
        <v>0.2218078</v>
      </c>
      <c r="DS18" s="1">
        <v>4.5084899999999997E-2</v>
      </c>
      <c r="DT18" s="1">
        <v>2.1838000000000001E-3</v>
      </c>
      <c r="DU18" s="1">
        <v>0.26183299999999998</v>
      </c>
      <c r="DV18" s="1">
        <v>0.2146545</v>
      </c>
      <c r="DW18" s="1">
        <v>0.20788380000000001</v>
      </c>
      <c r="DX18" s="1">
        <v>0.2273848</v>
      </c>
      <c r="DY18" s="1">
        <v>0.24648410000000001</v>
      </c>
      <c r="EA18">
        <f t="shared" si="29"/>
        <v>0.26468429999999998</v>
      </c>
      <c r="EB18">
        <f t="shared" si="30"/>
        <v>0.42391000000000001</v>
      </c>
      <c r="EC18">
        <f t="shared" si="31"/>
        <v>0.2218078</v>
      </c>
      <c r="ED18">
        <f t="shared" si="11"/>
        <v>3.2051071443907675E-2</v>
      </c>
      <c r="EE18">
        <f t="shared" si="32"/>
        <v>-3.7837999999999983E-2</v>
      </c>
      <c r="EG18" s="1">
        <v>0.26468429999999998</v>
      </c>
      <c r="EH18" s="1">
        <v>0.32904299999999997</v>
      </c>
      <c r="EI18" s="1">
        <v>0.46174799999999999</v>
      </c>
      <c r="EJ18" s="1">
        <v>0.21602940000000001</v>
      </c>
      <c r="EK18" s="1">
        <v>0.13785310000000001</v>
      </c>
      <c r="EL18" s="1">
        <v>3257.5039999999999</v>
      </c>
      <c r="EM18" s="1">
        <v>3125.7669999999998</v>
      </c>
      <c r="EN18" s="1">
        <v>2876.8229999999999</v>
      </c>
      <c r="EO18" s="1">
        <v>2671.192</v>
      </c>
      <c r="EP18" s="1">
        <v>2099.1559999999999</v>
      </c>
      <c r="ER18" s="1">
        <v>19.789899999999999</v>
      </c>
      <c r="ES18" s="1">
        <v>29.269220000000001</v>
      </c>
      <c r="ET18" s="1">
        <v>3173.6289186000004</v>
      </c>
      <c r="EU18" s="1">
        <v>4808.9008800000001</v>
      </c>
    </row>
    <row r="19" spans="1:151" x14ac:dyDescent="0.25">
      <c r="A19">
        <v>2035</v>
      </c>
      <c r="B19" s="1">
        <v>37087</v>
      </c>
      <c r="C19" s="1">
        <v>51133</v>
      </c>
      <c r="D19" s="1">
        <v>39444</v>
      </c>
      <c r="E19" s="1">
        <v>17504</v>
      </c>
      <c r="G19">
        <f>'care receipt'!$N$5*'care provision'!B19/1000</f>
        <v>2451.1047900250874</v>
      </c>
      <c r="H19">
        <f>'care receipt'!$N$5*'care provision'!C19/1000</f>
        <v>3379.4143831626393</v>
      </c>
      <c r="I19">
        <f>'care receipt'!$N$5*'care provision'!D19/1000</f>
        <v>2606.8805063162172</v>
      </c>
      <c r="J19">
        <f>'care receipt'!$N$5*'care provision'!E19/1000</f>
        <v>1156.8511404157555</v>
      </c>
      <c r="K19">
        <f t="shared" si="12"/>
        <v>9594.2508199197</v>
      </c>
      <c r="L19">
        <f>K19/'care receipt'!BR19</f>
        <v>1.8266099604902233</v>
      </c>
      <c r="N19" s="1">
        <v>13332</v>
      </c>
      <c r="O19" s="1">
        <v>7560</v>
      </c>
      <c r="P19" s="1">
        <v>6846</v>
      </c>
      <c r="Q19" s="1">
        <v>3185</v>
      </c>
      <c r="R19" s="1">
        <v>6357</v>
      </c>
      <c r="S19" s="1">
        <v>18.082660000000001</v>
      </c>
      <c r="U19">
        <f>'care receipt'!$N$5*'care provision'!N19/1000</f>
        <v>881.12085260642448</v>
      </c>
      <c r="V19">
        <f>'care receipt'!$N$5*'care provision'!O19/1000</f>
        <v>499.64548797664037</v>
      </c>
      <c r="W19">
        <f>'care receipt'!$N$5*'care provision'!P19/1000</f>
        <v>452.4567474455132</v>
      </c>
      <c r="X19">
        <f>'care receipt'!$N$5*'care provision'!Q19/1000</f>
        <v>210.49879354571422</v>
      </c>
      <c r="Y19">
        <f>'care receipt'!$N$5*'care provision'!R19/1000</f>
        <v>420.13840834226227</v>
      </c>
      <c r="Z19">
        <f t="shared" si="13"/>
        <v>18.082660000000001</v>
      </c>
      <c r="AB19" s="1">
        <v>21664</v>
      </c>
      <c r="AC19" s="1">
        <v>10273</v>
      </c>
      <c r="AD19" s="1">
        <v>8739</v>
      </c>
      <c r="AE19" s="1">
        <v>3663</v>
      </c>
      <c r="AF19" s="1">
        <v>7049</v>
      </c>
      <c r="AG19" s="1">
        <v>15.31114</v>
      </c>
      <c r="AI19">
        <f>'care receipt'!$N$5*'care provision'!AB19/1000</f>
        <v>1431.7883401489335</v>
      </c>
      <c r="AJ19">
        <f>'care receipt'!$N$5*'care provision'!AC19/1000</f>
        <v>678.94948386032092</v>
      </c>
      <c r="AK19">
        <f>'care receipt'!$N$5*'care provision'!AD19/1000</f>
        <v>577.56639145871156</v>
      </c>
      <c r="AL19">
        <f>'care receipt'!$N$5*'care provision'!AE19/1000</f>
        <v>242.09013524582454</v>
      </c>
      <c r="AM19">
        <f>'care receipt'!$N$5*'care provision'!AF19/1000</f>
        <v>465.8731540671082</v>
      </c>
      <c r="AN19">
        <f t="shared" si="14"/>
        <v>15.31114</v>
      </c>
      <c r="AP19" s="1">
        <v>15310</v>
      </c>
      <c r="AQ19" s="1">
        <v>8272</v>
      </c>
      <c r="AR19" s="1">
        <v>7049</v>
      </c>
      <c r="AS19" s="1">
        <v>3231</v>
      </c>
      <c r="AT19" s="1">
        <v>5799</v>
      </c>
      <c r="AU19" s="1">
        <v>15.976800000000001</v>
      </c>
      <c r="AW19">
        <f>'care receipt'!$N$5*'care provision'!AP19/1000</f>
        <v>1011.8482038257096</v>
      </c>
      <c r="AX19">
        <f>'care receipt'!$N$5*'care provision'!AQ19/1000</f>
        <v>546.70204716174192</v>
      </c>
      <c r="AY19">
        <f>'care receipt'!$N$5*'care provision'!AR19/1000</f>
        <v>465.8731540671082</v>
      </c>
      <c r="AZ19">
        <f>'care receipt'!$N$5*'care provision'!AS19/1000</f>
        <v>213.53896450430224</v>
      </c>
      <c r="BA19">
        <f>'care receipt'!$N$5*'care provision'!AT19/1000</f>
        <v>383.25981280112933</v>
      </c>
      <c r="BB19">
        <f t="shared" si="15"/>
        <v>15.976800000000001</v>
      </c>
      <c r="BD19" s="1">
        <v>6209</v>
      </c>
      <c r="BE19" s="1">
        <v>3682</v>
      </c>
      <c r="BF19" s="1">
        <v>3414</v>
      </c>
      <c r="BG19" s="1">
        <v>1510</v>
      </c>
      <c r="BH19" s="1">
        <v>2775</v>
      </c>
      <c r="BI19" s="1">
        <v>16.9894</v>
      </c>
      <c r="BK19">
        <f>'care receipt'!$N$5*'care provision'!BD19/1000</f>
        <v>410.35698873637034</v>
      </c>
      <c r="BL19">
        <f>'care receipt'!$N$5*'care provision'!BE19/1000</f>
        <v>243.34585803306743</v>
      </c>
      <c r="BM19">
        <f>'care receipt'!$N$5*'care provision'!BF19/1000</f>
        <v>225.63355766564158</v>
      </c>
      <c r="BN19">
        <f>'care receipt'!$N$5*'care provision'!BG19/1000</f>
        <v>99.796916249302512</v>
      </c>
      <c r="BO19">
        <f>'care receipt'!$N$5*'care provision'!BH19/1000</f>
        <v>183.40161761047312</v>
      </c>
      <c r="BP19">
        <f t="shared" si="16"/>
        <v>16.9894</v>
      </c>
      <c r="BR19">
        <f t="shared" si="17"/>
        <v>3735.1143853174381</v>
      </c>
      <c r="BS19">
        <f t="shared" si="18"/>
        <v>1968.6428770317707</v>
      </c>
      <c r="BT19">
        <f t="shared" si="19"/>
        <v>1721.5298506369745</v>
      </c>
      <c r="BU19">
        <f t="shared" si="20"/>
        <v>765.92480954514349</v>
      </c>
      <c r="BV19">
        <f t="shared" si="21"/>
        <v>1452.6729928209729</v>
      </c>
      <c r="BW19">
        <f t="shared" si="22"/>
        <v>16.402426773393582</v>
      </c>
      <c r="BY19">
        <f t="shared" si="23"/>
        <v>2312.6844473728274</v>
      </c>
      <c r="BZ19">
        <f t="shared" si="0"/>
        <v>2699.8594758971135</v>
      </c>
      <c r="CA19">
        <f t="shared" si="1"/>
        <v>2173.2170706967931</v>
      </c>
      <c r="CB19">
        <f t="shared" si="24"/>
        <v>1025.5284315583913</v>
      </c>
      <c r="CC19">
        <f t="shared" si="25"/>
        <v>8211.2894255251267</v>
      </c>
      <c r="CD19">
        <f t="shared" si="26"/>
        <v>0.61044540796336377</v>
      </c>
      <c r="CE19">
        <f>CC19/'care receipt'!CC19</f>
        <v>1.4849907048456101</v>
      </c>
      <c r="CG19">
        <f>G19*Z19*365.25/7*'care receipt'!$CL19/10^6</f>
        <v>33.24305731403858</v>
      </c>
      <c r="CH19">
        <f>H19*AN19*365.25/7*'care receipt'!$CL19/10^6</f>
        <v>38.808400082014764</v>
      </c>
      <c r="CI19">
        <f>I19*BB19*365.25/7*'care receipt'!$CL19/10^6</f>
        <v>31.238321215455478</v>
      </c>
      <c r="CJ19">
        <f>J19*BP19*365.25/7*'care receipt'!$CL19/10^6</f>
        <v>14.74118116987353</v>
      </c>
      <c r="CK19">
        <f t="shared" si="27"/>
        <v>118.03095978138234</v>
      </c>
      <c r="CM19" s="1">
        <v>21248</v>
      </c>
      <c r="CN19" s="1">
        <v>24859</v>
      </c>
      <c r="CO19" s="1">
        <v>671</v>
      </c>
      <c r="CP19" s="1">
        <v>4</v>
      </c>
      <c r="CR19">
        <f>'care receipt'!$N$5*'care provision'!CM19/1000</f>
        <v>1404.2946201756156</v>
      </c>
      <c r="CS19">
        <f>'care receipt'!$N$5*'care provision'!CN19/1000</f>
        <v>1642.9480404247754</v>
      </c>
      <c r="CT19">
        <f>'care receipt'!$N$5*'care provision'!CO19/1000</f>
        <v>44.346841591577466</v>
      </c>
      <c r="CU19">
        <f>'care receipt'!$N$5*'care provision'!CP19/1000</f>
        <v>0.26436269205113244</v>
      </c>
      <c r="CW19">
        <f t="shared" si="2"/>
        <v>2035</v>
      </c>
      <c r="CX19">
        <f t="shared" si="3"/>
        <v>0.5729231267020789</v>
      </c>
      <c r="CY19">
        <f t="shared" si="4"/>
        <v>0.48616353431247916</v>
      </c>
      <c r="CZ19">
        <f t="shared" si="5"/>
        <v>1.7011459284048271E-2</v>
      </c>
      <c r="DA19">
        <f t="shared" si="6"/>
        <v>2.2851919561243147E-4</v>
      </c>
      <c r="DC19" s="1">
        <v>606.26080000000002</v>
      </c>
      <c r="DD19" s="1">
        <v>659.73099999999999</v>
      </c>
      <c r="DE19" s="1">
        <v>623.00729999999999</v>
      </c>
      <c r="DF19" s="1">
        <v>75.576170000000005</v>
      </c>
      <c r="DH19">
        <f t="shared" si="7"/>
        <v>10.216425358360379</v>
      </c>
      <c r="DI19">
        <f t="shared" si="8"/>
        <v>13.006845043889729</v>
      </c>
      <c r="DJ19">
        <f t="shared" si="9"/>
        <v>0.33154087252195658</v>
      </c>
      <c r="DK19">
        <f t="shared" si="10"/>
        <v>2.3975423707336843E-4</v>
      </c>
      <c r="DL19">
        <f>SUM(DH19:DK19)/'care receipt'!DS19</f>
        <v>0.33181482023537251</v>
      </c>
      <c r="DM19">
        <f t="shared" si="28"/>
        <v>23.555051029009139</v>
      </c>
      <c r="DO19" s="1">
        <v>0.26637729999999998</v>
      </c>
      <c r="DP19" s="1">
        <v>0.21853700000000001</v>
      </c>
      <c r="DQ19" s="1">
        <v>0.4251703</v>
      </c>
      <c r="DR19" s="1">
        <v>0.22602059999999999</v>
      </c>
      <c r="DS19" s="1">
        <v>4.2932199999999997E-2</v>
      </c>
      <c r="DT19" s="1">
        <v>2.5477E-3</v>
      </c>
      <c r="DU19" s="1">
        <v>0.2637331</v>
      </c>
      <c r="DV19" s="1">
        <v>0.21003649999999999</v>
      </c>
      <c r="DW19" s="1">
        <v>0.2166816</v>
      </c>
      <c r="DX19" s="1">
        <v>0.22339020000000001</v>
      </c>
      <c r="DY19" s="1">
        <v>0.24400240000000001</v>
      </c>
      <c r="EA19">
        <f t="shared" si="29"/>
        <v>0.26637729999999998</v>
      </c>
      <c r="EB19">
        <f t="shared" si="30"/>
        <v>0.4251703</v>
      </c>
      <c r="EC19">
        <f t="shared" si="31"/>
        <v>0.22602059999999999</v>
      </c>
      <c r="ED19">
        <f t="shared" si="11"/>
        <v>3.0519291943527427E-2</v>
      </c>
      <c r="EE19">
        <f t="shared" si="32"/>
        <v>-3.0093800000000004E-2</v>
      </c>
      <c r="EG19" s="1">
        <v>0.26637729999999998</v>
      </c>
      <c r="EH19" s="1">
        <v>0.32741229999999999</v>
      </c>
      <c r="EI19" s="1">
        <v>0.4552641</v>
      </c>
      <c r="EJ19" s="1">
        <v>0.22141330000000001</v>
      </c>
      <c r="EK19" s="1">
        <v>0.1440476</v>
      </c>
      <c r="EL19" s="1">
        <v>3326.6779999999999</v>
      </c>
      <c r="EM19" s="1">
        <v>3247.5140000000001</v>
      </c>
      <c r="EN19" s="1">
        <v>2933.1080000000002</v>
      </c>
      <c r="EO19" s="1">
        <v>2701.741</v>
      </c>
      <c r="EP19" s="1">
        <v>2132.8159999999998</v>
      </c>
      <c r="ER19" s="1">
        <v>19.74389</v>
      </c>
      <c r="ES19" s="1">
        <v>29.264469999999999</v>
      </c>
      <c r="ET19" s="1">
        <v>3191.6825576999995</v>
      </c>
      <c r="EU19" s="1">
        <v>4848.6753630000003</v>
      </c>
    </row>
    <row r="20" spans="1:151" x14ac:dyDescent="0.25">
      <c r="A20">
        <v>2036</v>
      </c>
      <c r="B20" s="1">
        <v>37116</v>
      </c>
      <c r="C20" s="1">
        <v>51382</v>
      </c>
      <c r="D20" s="1">
        <v>40096</v>
      </c>
      <c r="E20" s="1">
        <v>17638</v>
      </c>
      <c r="G20">
        <f>'care receipt'!$N$5*'care provision'!B20/1000</f>
        <v>2453.0214195424578</v>
      </c>
      <c r="H20">
        <f>'care receipt'!$N$5*'care provision'!C20/1000</f>
        <v>3395.8709607428218</v>
      </c>
      <c r="I20">
        <f>'care receipt'!$N$5*'care provision'!D20/1000</f>
        <v>2649.9716251205518</v>
      </c>
      <c r="J20">
        <f>'care receipt'!$N$5*'care provision'!E20/1000</f>
        <v>1165.7072905994687</v>
      </c>
      <c r="K20">
        <f t="shared" si="12"/>
        <v>9664.5712960052988</v>
      </c>
      <c r="L20">
        <f>K20/'care receipt'!BR20</f>
        <v>1.8199830736297107</v>
      </c>
      <c r="N20" s="1">
        <v>13131</v>
      </c>
      <c r="O20" s="1">
        <v>7757</v>
      </c>
      <c r="P20" s="1">
        <v>7001</v>
      </c>
      <c r="Q20" s="1">
        <v>3232</v>
      </c>
      <c r="R20" s="1">
        <v>6204</v>
      </c>
      <c r="S20" s="1">
        <v>17.728770000000001</v>
      </c>
      <c r="U20">
        <f>'care receipt'!$N$5*'care provision'!N20/1000</f>
        <v>867.83662733085509</v>
      </c>
      <c r="V20">
        <f>'care receipt'!$N$5*'care provision'!O20/1000</f>
        <v>512.66535056015857</v>
      </c>
      <c r="W20">
        <f>'care receipt'!$N$5*'care provision'!P20/1000</f>
        <v>462.70080176249462</v>
      </c>
      <c r="X20">
        <f>'care receipt'!$N$5*'care provision'!Q20/1000</f>
        <v>213.60505517731502</v>
      </c>
      <c r="Y20">
        <f>'care receipt'!$N$5*'care provision'!R20/1000</f>
        <v>410.02653537130641</v>
      </c>
      <c r="Z20">
        <f t="shared" si="13"/>
        <v>17.728770000000001</v>
      </c>
      <c r="AB20" s="1">
        <v>21988</v>
      </c>
      <c r="AC20" s="1">
        <v>10313</v>
      </c>
      <c r="AD20" s="1">
        <v>8621</v>
      </c>
      <c r="AE20" s="1">
        <v>3689</v>
      </c>
      <c r="AF20" s="1">
        <v>7052</v>
      </c>
      <c r="AG20" s="1">
        <v>15.166219999999999</v>
      </c>
      <c r="AI20">
        <f>'care receipt'!$N$5*'care provision'!AB20/1000</f>
        <v>1453.2017182050749</v>
      </c>
      <c r="AJ20">
        <f>'care receipt'!$N$5*'care provision'!AC20/1000</f>
        <v>681.59311078083226</v>
      </c>
      <c r="AK20">
        <f>'care receipt'!$N$5*'care provision'!AD20/1000</f>
        <v>569.76769204320328</v>
      </c>
      <c r="AL20">
        <f>'care receipt'!$N$5*'care provision'!AE20/1000</f>
        <v>243.80849274415692</v>
      </c>
      <c r="AM20">
        <f>'care receipt'!$N$5*'care provision'!AF20/1000</f>
        <v>466.07142608614652</v>
      </c>
      <c r="AN20">
        <f t="shared" si="14"/>
        <v>15.166219999999999</v>
      </c>
      <c r="AP20" s="1">
        <v>15591</v>
      </c>
      <c r="AQ20" s="1">
        <v>8135</v>
      </c>
      <c r="AR20" s="1">
        <v>7245</v>
      </c>
      <c r="AS20" s="1">
        <v>3267</v>
      </c>
      <c r="AT20" s="1">
        <v>6081</v>
      </c>
      <c r="AU20" s="1">
        <v>16.294419999999999</v>
      </c>
      <c r="AW20">
        <f>'care receipt'!$N$5*'care provision'!AP20/1000</f>
        <v>1030.4196829423015</v>
      </c>
      <c r="AX20">
        <f>'care receipt'!$N$5*'care provision'!AQ20/1000</f>
        <v>537.6476249589906</v>
      </c>
      <c r="AY20">
        <f>'care receipt'!$N$5*'care provision'!AR20/1000</f>
        <v>478.82692597761366</v>
      </c>
      <c r="AZ20">
        <f>'care receipt'!$N$5*'care provision'!AS20/1000</f>
        <v>215.91822873276243</v>
      </c>
      <c r="BA20">
        <f>'care receipt'!$N$5*'care provision'!AT20/1000</f>
        <v>401.89738259073408</v>
      </c>
      <c r="BB20">
        <f t="shared" si="15"/>
        <v>16.294419999999999</v>
      </c>
      <c r="BD20" s="1">
        <v>6361</v>
      </c>
      <c r="BE20" s="1">
        <v>3601</v>
      </c>
      <c r="BF20" s="1">
        <v>3485</v>
      </c>
      <c r="BG20" s="1">
        <v>1514</v>
      </c>
      <c r="BH20" s="1">
        <v>2759</v>
      </c>
      <c r="BI20" s="1">
        <v>16.775600000000001</v>
      </c>
      <c r="BK20">
        <f>'care receipt'!$N$5*'care provision'!BD20/1000</f>
        <v>420.40277103431339</v>
      </c>
      <c r="BL20">
        <f>'care receipt'!$N$5*'care provision'!BE20/1000</f>
        <v>237.99251351903197</v>
      </c>
      <c r="BM20">
        <f>'care receipt'!$N$5*'care provision'!BF20/1000</f>
        <v>230.32599544954914</v>
      </c>
      <c r="BN20">
        <f>'care receipt'!$N$5*'care provision'!BG20/1000</f>
        <v>100.06127894135363</v>
      </c>
      <c r="BO20">
        <f>'care receipt'!$N$5*'care provision'!BH20/1000</f>
        <v>182.34416684226861</v>
      </c>
      <c r="BP20">
        <f t="shared" si="16"/>
        <v>16.775600000000001</v>
      </c>
      <c r="BR20">
        <f t="shared" si="17"/>
        <v>3771.8607995125453</v>
      </c>
      <c r="BS20">
        <f t="shared" si="18"/>
        <v>1969.8985998190133</v>
      </c>
      <c r="BT20">
        <f t="shared" si="19"/>
        <v>1741.6214152328607</v>
      </c>
      <c r="BU20">
        <f t="shared" si="20"/>
        <v>773.39305559558807</v>
      </c>
      <c r="BV20">
        <f t="shared" si="21"/>
        <v>1460.3395108904556</v>
      </c>
      <c r="BW20">
        <f t="shared" si="22"/>
        <v>16.320099844630455</v>
      </c>
      <c r="BY20">
        <f t="shared" si="23"/>
        <v>2269.1966349528248</v>
      </c>
      <c r="BZ20">
        <f t="shared" si="0"/>
        <v>2687.3282359338664</v>
      </c>
      <c r="CA20">
        <f t="shared" si="1"/>
        <v>2253.0577034439698</v>
      </c>
      <c r="CB20">
        <f t="shared" si="24"/>
        <v>1020.374882375987</v>
      </c>
      <c r="CC20">
        <f t="shared" si="25"/>
        <v>8229.9574567066484</v>
      </c>
      <c r="CD20">
        <f t="shared" si="26"/>
        <v>0.60225400884029912</v>
      </c>
      <c r="CE20">
        <f>CC20/'care receipt'!CC20</f>
        <v>1.4736478544609599</v>
      </c>
      <c r="CG20">
        <f>G20*Z20*365.25/7*'care receipt'!$CL20/10^6</f>
        <v>33.164673915750264</v>
      </c>
      <c r="CH20">
        <f>H20*AN20*365.25/7*'care receipt'!$CL20/10^6</f>
        <v>39.275734538178497</v>
      </c>
      <c r="CI20">
        <f>I20*BB20*365.25/7*'care receipt'!$CL20/10^6</f>
        <v>32.928800835121038</v>
      </c>
      <c r="CJ20">
        <f>J20*BP20*365.25/7*'care receipt'!$CL20/10^6</f>
        <v>14.912943076228897</v>
      </c>
      <c r="CK20">
        <f t="shared" si="27"/>
        <v>120.28215236527871</v>
      </c>
      <c r="CM20" s="1">
        <v>21491</v>
      </c>
      <c r="CN20" s="1">
        <v>25079</v>
      </c>
      <c r="CO20" s="1">
        <v>635</v>
      </c>
      <c r="CP20" s="1">
        <v>2</v>
      </c>
      <c r="CR20">
        <f>'care receipt'!$N$5*'care provision'!CM20/1000</f>
        <v>1420.3546537177217</v>
      </c>
      <c r="CS20">
        <f>'care receipt'!$N$5*'care provision'!CN20/1000</f>
        <v>1657.4879884875877</v>
      </c>
      <c r="CT20">
        <f>'care receipt'!$N$5*'care provision'!CO20/1000</f>
        <v>41.967577363117279</v>
      </c>
      <c r="CU20">
        <f>'care receipt'!$N$5*'care provision'!CP20/1000</f>
        <v>0.13218134602556622</v>
      </c>
      <c r="CW20">
        <f t="shared" si="2"/>
        <v>2036</v>
      </c>
      <c r="CX20">
        <f t="shared" si="3"/>
        <v>0.57902252397887699</v>
      </c>
      <c r="CY20">
        <f t="shared" si="4"/>
        <v>0.48808921412167688</v>
      </c>
      <c r="CZ20">
        <f t="shared" si="5"/>
        <v>1.5836991221069432E-2</v>
      </c>
      <c r="DA20">
        <f t="shared" si="6"/>
        <v>1.1339154099104204E-4</v>
      </c>
      <c r="DC20" s="1">
        <v>613.09810000000004</v>
      </c>
      <c r="DD20" s="1">
        <v>661.25729999999999</v>
      </c>
      <c r="DE20" s="1">
        <v>626.43010000000004</v>
      </c>
      <c r="DF20" s="1">
        <v>883.7319</v>
      </c>
      <c r="DH20">
        <f t="shared" si="7"/>
        <v>10.44980087424592</v>
      </c>
      <c r="DI20">
        <f t="shared" si="8"/>
        <v>13.152312384596799</v>
      </c>
      <c r="DJ20">
        <f t="shared" si="9"/>
        <v>0.31547704421202349</v>
      </c>
      <c r="DK20">
        <f t="shared" si="10"/>
        <v>1.401754464812773E-3</v>
      </c>
      <c r="DL20">
        <f>SUM(DH20:DK20)/'care receipt'!DS20</f>
        <v>0.32950180564842457</v>
      </c>
      <c r="DM20">
        <f t="shared" si="28"/>
        <v>23.918992057519556</v>
      </c>
      <c r="DO20" s="1">
        <v>0.26854689999999998</v>
      </c>
      <c r="DP20" s="1">
        <v>0.2237787</v>
      </c>
      <c r="DQ20" s="1">
        <v>0.4315117</v>
      </c>
      <c r="DR20" s="1">
        <v>0.2367928</v>
      </c>
      <c r="DS20" s="1">
        <v>4.4255599999999999E-2</v>
      </c>
      <c r="DT20" s="1">
        <v>2.6565E-3</v>
      </c>
      <c r="DU20" s="1">
        <v>0.26590750000000002</v>
      </c>
      <c r="DV20" s="1">
        <v>0.2193312</v>
      </c>
      <c r="DW20" s="1">
        <v>0.21598899999999999</v>
      </c>
      <c r="DX20" s="1">
        <v>0.2310902</v>
      </c>
      <c r="DY20" s="1">
        <v>0.25163970000000002</v>
      </c>
      <c r="EA20">
        <f t="shared" si="29"/>
        <v>0.26854689999999998</v>
      </c>
      <c r="EB20">
        <f t="shared" si="30"/>
        <v>0.4315117</v>
      </c>
      <c r="EC20">
        <f t="shared" si="31"/>
        <v>0.2367928</v>
      </c>
      <c r="ED20">
        <f t="shared" si="11"/>
        <v>3.1546885450514428E-2</v>
      </c>
      <c r="EE20">
        <f t="shared" si="32"/>
        <v>-2.587689999999998E-2</v>
      </c>
      <c r="EG20" s="1">
        <v>0.26854689999999998</v>
      </c>
      <c r="EH20" s="1">
        <v>0.3354799</v>
      </c>
      <c r="EI20" s="1">
        <v>0.45738859999999998</v>
      </c>
      <c r="EJ20" s="1">
        <v>0.23342489999999999</v>
      </c>
      <c r="EK20" s="1">
        <v>0.15269089999999999</v>
      </c>
      <c r="EL20" s="1">
        <v>3369.2280000000001</v>
      </c>
      <c r="EM20" s="1">
        <v>3256.8330000000001</v>
      </c>
      <c r="EN20" s="1">
        <v>3006.94</v>
      </c>
      <c r="EO20" s="1">
        <v>2827.0709999999999</v>
      </c>
      <c r="EP20" s="1">
        <v>2219.4459999999999</v>
      </c>
      <c r="ER20" s="1">
        <v>19.697420000000001</v>
      </c>
      <c r="ES20" s="1">
        <v>29.144970000000001</v>
      </c>
      <c r="ET20" s="1">
        <v>3188.9017629</v>
      </c>
      <c r="EU20" s="1">
        <v>4906.7466147000005</v>
      </c>
    </row>
    <row r="21" spans="1:151" x14ac:dyDescent="0.25">
      <c r="A21">
        <v>2037</v>
      </c>
      <c r="B21" s="1">
        <v>36833</v>
      </c>
      <c r="C21" s="1">
        <v>51265</v>
      </c>
      <c r="D21" s="1">
        <v>40423</v>
      </c>
      <c r="E21" s="1">
        <v>17921</v>
      </c>
      <c r="G21">
        <f>'care receipt'!$N$5*'care provision'!B21/1000</f>
        <v>2434.3177590798405</v>
      </c>
      <c r="H21">
        <f>'care receipt'!$N$5*'care provision'!C21/1000</f>
        <v>3388.1383520003264</v>
      </c>
      <c r="I21">
        <f>'care receipt'!$N$5*'care provision'!D21/1000</f>
        <v>2671.5832751957319</v>
      </c>
      <c r="J21">
        <f>'care receipt'!$N$5*'care provision'!E21/1000</f>
        <v>1184.4109510620863</v>
      </c>
      <c r="K21">
        <f t="shared" si="12"/>
        <v>9678.4503373379848</v>
      </c>
      <c r="L21">
        <f>K21/'care receipt'!BR21</f>
        <v>1.7943464889172067</v>
      </c>
      <c r="N21" s="1">
        <v>13363</v>
      </c>
      <c r="O21" s="1">
        <v>7499</v>
      </c>
      <c r="P21" s="1">
        <v>6648</v>
      </c>
      <c r="Q21" s="1">
        <v>3110</v>
      </c>
      <c r="R21" s="1">
        <v>6404</v>
      </c>
      <c r="S21" s="1">
        <v>18.044239999999999</v>
      </c>
      <c r="U21">
        <f>'care receipt'!$N$5*'care provision'!N21/1000</f>
        <v>883.16966346982076</v>
      </c>
      <c r="V21">
        <f>'care receipt'!$N$5*'care provision'!O21/1000</f>
        <v>495.61395692286061</v>
      </c>
      <c r="W21">
        <f>'care receipt'!$N$5*'care provision'!P21/1000</f>
        <v>439.37079418898219</v>
      </c>
      <c r="X21">
        <f>'care receipt'!$N$5*'care provision'!Q21/1000</f>
        <v>205.54199306975551</v>
      </c>
      <c r="Y21">
        <f>'care receipt'!$N$5*'care provision'!R21/1000</f>
        <v>423.24466997386304</v>
      </c>
      <c r="Z21">
        <f t="shared" si="13"/>
        <v>18.044239999999999</v>
      </c>
      <c r="AB21" s="1">
        <v>21842</v>
      </c>
      <c r="AC21" s="1">
        <v>10082</v>
      </c>
      <c r="AD21" s="1">
        <v>8747</v>
      </c>
      <c r="AE21" s="1">
        <v>3756</v>
      </c>
      <c r="AF21" s="1">
        <v>7087</v>
      </c>
      <c r="AG21" s="1">
        <v>15.3325</v>
      </c>
      <c r="AI21">
        <f>'care receipt'!$N$5*'care provision'!AB21/1000</f>
        <v>1443.5524799452089</v>
      </c>
      <c r="AJ21">
        <f>'care receipt'!$N$5*'care provision'!AC21/1000</f>
        <v>666.3261653148794</v>
      </c>
      <c r="AK21">
        <f>'care receipt'!$N$5*'care provision'!AD21/1000</f>
        <v>578.09511684281392</v>
      </c>
      <c r="AL21">
        <f>'care receipt'!$N$5*'care provision'!AE21/1000</f>
        <v>248.23656783601339</v>
      </c>
      <c r="AM21">
        <f>'care receipt'!$N$5*'care provision'!AF21/1000</f>
        <v>468.38459964159392</v>
      </c>
      <c r="AN21">
        <f t="shared" si="14"/>
        <v>15.3325</v>
      </c>
      <c r="AP21" s="1">
        <v>15580</v>
      </c>
      <c r="AQ21" s="1">
        <v>8204</v>
      </c>
      <c r="AR21" s="1">
        <v>7404</v>
      </c>
      <c r="AS21" s="1">
        <v>3336</v>
      </c>
      <c r="AT21" s="1">
        <v>6087</v>
      </c>
      <c r="AU21" s="1">
        <v>16.300180000000001</v>
      </c>
      <c r="AW21">
        <f>'care receipt'!$N$5*'care provision'!AP21/1000</f>
        <v>1029.6926855391609</v>
      </c>
      <c r="AX21">
        <f>'care receipt'!$N$5*'care provision'!AQ21/1000</f>
        <v>542.20788139687272</v>
      </c>
      <c r="AY21">
        <f>'care receipt'!$N$5*'care provision'!AR21/1000</f>
        <v>489.33534298664614</v>
      </c>
      <c r="AZ21">
        <f>'care receipt'!$N$5*'care provision'!AS21/1000</f>
        <v>220.47848517064446</v>
      </c>
      <c r="BA21">
        <f>'care receipt'!$N$5*'care provision'!AT21/1000</f>
        <v>402.29392662881082</v>
      </c>
      <c r="BB21">
        <f t="shared" si="15"/>
        <v>16.300180000000001</v>
      </c>
      <c r="BD21" s="1">
        <v>6519</v>
      </c>
      <c r="BE21" s="1">
        <v>3776</v>
      </c>
      <c r="BF21" s="1">
        <v>3411</v>
      </c>
      <c r="BG21" s="1">
        <v>1538</v>
      </c>
      <c r="BH21" s="1">
        <v>2768</v>
      </c>
      <c r="BI21" s="1">
        <v>16.68207</v>
      </c>
      <c r="BK21">
        <f>'care receipt'!$N$5*'care provision'!BD21/1000</f>
        <v>430.84509737033312</v>
      </c>
      <c r="BL21">
        <f>'care receipt'!$N$5*'care provision'!BE21/1000</f>
        <v>249.55838129626903</v>
      </c>
      <c r="BM21">
        <f>'care receipt'!$N$5*'care provision'!BF21/1000</f>
        <v>225.43528564660321</v>
      </c>
      <c r="BN21">
        <f>'care receipt'!$N$5*'care provision'!BG21/1000</f>
        <v>101.64745509366044</v>
      </c>
      <c r="BO21">
        <f>'care receipt'!$N$5*'care provision'!BH21/1000</f>
        <v>182.93898289938366</v>
      </c>
      <c r="BP21">
        <f t="shared" si="16"/>
        <v>16.68207</v>
      </c>
      <c r="BR21">
        <f t="shared" si="17"/>
        <v>3787.2599263245238</v>
      </c>
      <c r="BS21">
        <f t="shared" si="18"/>
        <v>1953.7063849308818</v>
      </c>
      <c r="BT21">
        <f t="shared" si="19"/>
        <v>1732.2365396650455</v>
      </c>
      <c r="BU21">
        <f t="shared" si="20"/>
        <v>775.9045011700739</v>
      </c>
      <c r="BV21">
        <f t="shared" si="21"/>
        <v>1476.8621791436512</v>
      </c>
      <c r="BW21">
        <f t="shared" si="22"/>
        <v>16.446823022288687</v>
      </c>
      <c r="BY21">
        <f t="shared" si="23"/>
        <v>2291.9653457244776</v>
      </c>
      <c r="BZ21">
        <f t="shared" si="0"/>
        <v>2710.6053679667052</v>
      </c>
      <c r="CA21">
        <f t="shared" si="1"/>
        <v>2272.2352915522652</v>
      </c>
      <c r="CB21">
        <f t="shared" si="24"/>
        <v>1030.966462935552</v>
      </c>
      <c r="CC21">
        <f t="shared" si="25"/>
        <v>8305.7724681789987</v>
      </c>
      <c r="CD21">
        <f t="shared" si="26"/>
        <v>0.60230047630813233</v>
      </c>
      <c r="CE21">
        <f>CC21/'care receipt'!CC21</f>
        <v>1.4658267410835211</v>
      </c>
      <c r="CG21">
        <f>G21*Z21*365.25/7*'care receipt'!$CL21/10^6</f>
        <v>34.099903638705015</v>
      </c>
      <c r="CH21">
        <f>H21*AN21*365.25/7*'care receipt'!$CL21/10^6</f>
        <v>40.328437784910811</v>
      </c>
      <c r="CI21">
        <f>I21*BB21*365.25/7*'care receipt'!$CL21/10^6</f>
        <v>33.806359520634501</v>
      </c>
      <c r="CJ21">
        <f>J21*BP21*365.25/7*'care receipt'!$CL21/10^6</f>
        <v>15.338738478930317</v>
      </c>
      <c r="CK21">
        <f t="shared" si="27"/>
        <v>123.57343942318064</v>
      </c>
      <c r="CM21" s="1">
        <v>21146</v>
      </c>
      <c r="CN21" s="1">
        <v>25079</v>
      </c>
      <c r="CO21" s="1">
        <v>592</v>
      </c>
      <c r="CP21" s="1">
        <v>6</v>
      </c>
      <c r="CR21">
        <f>'care receipt'!$N$5*'care provision'!CM21/1000</f>
        <v>1397.5533715283116</v>
      </c>
      <c r="CS21">
        <f>'care receipt'!$N$5*'care provision'!CN21/1000</f>
        <v>1657.4879884875877</v>
      </c>
      <c r="CT21">
        <f>'care receipt'!$N$5*'care provision'!CO21/1000</f>
        <v>39.125678423567599</v>
      </c>
      <c r="CU21">
        <f>'care receipt'!$N$5*'care provision'!CP21/1000</f>
        <v>0.39654403807669869</v>
      </c>
      <c r="CW21">
        <f t="shared" si="2"/>
        <v>2037</v>
      </c>
      <c r="CX21">
        <f t="shared" si="3"/>
        <v>0.57410474302934866</v>
      </c>
      <c r="CY21">
        <f t="shared" si="4"/>
        <v>0.48920316005071685</v>
      </c>
      <c r="CZ21">
        <f t="shared" si="5"/>
        <v>1.4645127773792146E-2</v>
      </c>
      <c r="DA21">
        <f t="shared" si="6"/>
        <v>3.348027453825121E-4</v>
      </c>
      <c r="DC21" s="1">
        <v>605.16880000000003</v>
      </c>
      <c r="DD21" s="1">
        <v>665.9941</v>
      </c>
      <c r="DE21" s="1">
        <v>620.17470000000003</v>
      </c>
      <c r="DF21" s="1">
        <v>272.1558</v>
      </c>
      <c r="DH21">
        <f t="shared" si="7"/>
        <v>10.149068361404911</v>
      </c>
      <c r="DI21">
        <f t="shared" si="8"/>
        <v>13.246526653843217</v>
      </c>
      <c r="DJ21">
        <f t="shared" si="9"/>
        <v>0.2911770705435901</v>
      </c>
      <c r="DK21">
        <f t="shared" si="10"/>
        <v>1.2950611190159327E-3</v>
      </c>
      <c r="DL21">
        <f>SUM(DH21:DK21)/'care receipt'!DS21</f>
        <v>0.31627589408821344</v>
      </c>
      <c r="DM21">
        <f t="shared" si="28"/>
        <v>23.688067146910733</v>
      </c>
      <c r="DO21" s="1">
        <v>0.26937040000000001</v>
      </c>
      <c r="DP21" s="1">
        <v>0.2248339</v>
      </c>
      <c r="DQ21" s="1">
        <v>0.43919170000000002</v>
      </c>
      <c r="DR21" s="1">
        <v>0.23777590000000001</v>
      </c>
      <c r="DS21" s="1">
        <v>4.2207399999999999E-2</v>
      </c>
      <c r="DT21" s="1">
        <v>3.6638999999999999E-3</v>
      </c>
      <c r="DU21" s="1">
        <v>0.26675090000000001</v>
      </c>
      <c r="DV21" s="1">
        <v>0.21719430000000001</v>
      </c>
      <c r="DW21" s="1">
        <v>0.2194448</v>
      </c>
      <c r="DX21" s="1">
        <v>0.221613</v>
      </c>
      <c r="DY21" s="1">
        <v>0.25817099999999998</v>
      </c>
      <c r="EA21">
        <f t="shared" si="29"/>
        <v>0.26937040000000001</v>
      </c>
      <c r="EB21">
        <f t="shared" si="30"/>
        <v>0.43919170000000002</v>
      </c>
      <c r="EC21">
        <f t="shared" si="31"/>
        <v>0.23777590000000001</v>
      </c>
      <c r="ED21">
        <f t="shared" si="11"/>
        <v>3.0368340910804884E-2</v>
      </c>
      <c r="EE21">
        <f t="shared" si="32"/>
        <v>-1.9977199999999973E-2</v>
      </c>
      <c r="EG21" s="1">
        <v>0.26937040000000001</v>
      </c>
      <c r="EH21" s="1">
        <v>0.33900010000000003</v>
      </c>
      <c r="EI21" s="1">
        <v>0.45916889999999999</v>
      </c>
      <c r="EJ21" s="1">
        <v>0.24046809999999999</v>
      </c>
      <c r="EK21" s="1">
        <v>0.15760869999999999</v>
      </c>
      <c r="EL21" s="1">
        <v>3419.2130000000002</v>
      </c>
      <c r="EM21" s="1">
        <v>3328.37</v>
      </c>
      <c r="EN21" s="1">
        <v>3024.2310000000002</v>
      </c>
      <c r="EO21" s="1">
        <v>2805.2809999999999</v>
      </c>
      <c r="EP21" s="1">
        <v>2163.2939999999999</v>
      </c>
      <c r="ER21" s="1">
        <v>19.76585</v>
      </c>
      <c r="ES21" s="1">
        <v>28.838180000000001</v>
      </c>
      <c r="ET21" s="1">
        <v>3174.5887739999998</v>
      </c>
      <c r="EU21" s="1">
        <v>4936.3729695000002</v>
      </c>
    </row>
    <row r="22" spans="1:151" x14ac:dyDescent="0.25">
      <c r="A22">
        <v>2038</v>
      </c>
      <c r="B22" s="1">
        <v>37109</v>
      </c>
      <c r="C22" s="1">
        <v>51465</v>
      </c>
      <c r="D22" s="1">
        <v>40735</v>
      </c>
      <c r="E22" s="1">
        <v>18060</v>
      </c>
      <c r="G22">
        <f>'care receipt'!$N$5*'care provision'!B22/1000</f>
        <v>2452.5587848313685</v>
      </c>
      <c r="H22">
        <f>'care receipt'!$N$5*'care provision'!C22/1000</f>
        <v>3401.3564866028828</v>
      </c>
      <c r="I22">
        <f>'care receipt'!$N$5*'care provision'!D22/1000</f>
        <v>2692.2035651757201</v>
      </c>
      <c r="J22">
        <f>'care receipt'!$N$5*'care provision'!E22/1000</f>
        <v>1193.5975546108632</v>
      </c>
      <c r="K22">
        <f t="shared" si="12"/>
        <v>9739.7163912208343</v>
      </c>
      <c r="L22">
        <f>K22/'care receipt'!BR22</f>
        <v>1.7832647628267182</v>
      </c>
      <c r="N22" s="1">
        <v>13307</v>
      </c>
      <c r="O22" s="1">
        <v>7566</v>
      </c>
      <c r="P22" s="1">
        <v>6847</v>
      </c>
      <c r="Q22" s="1">
        <v>3188</v>
      </c>
      <c r="R22" s="1">
        <v>6400</v>
      </c>
      <c r="S22" s="1">
        <v>18.096060000000001</v>
      </c>
      <c r="U22">
        <f>'care receipt'!$N$5*'care provision'!N22/1000</f>
        <v>879.46858578110482</v>
      </c>
      <c r="V22">
        <f>'care receipt'!$N$5*'care provision'!O22/1000</f>
        <v>500.04203201471705</v>
      </c>
      <c r="W22">
        <f>'care receipt'!$N$5*'care provision'!P22/1000</f>
        <v>452.52283811852595</v>
      </c>
      <c r="X22">
        <f>'care receipt'!$N$5*'care provision'!Q22/1000</f>
        <v>210.69706556475256</v>
      </c>
      <c r="Y22">
        <f>'care receipt'!$N$5*'care provision'!R22/1000</f>
        <v>422.98030728181197</v>
      </c>
      <c r="Z22">
        <f t="shared" si="13"/>
        <v>18.096060000000001</v>
      </c>
      <c r="AB22" s="1">
        <v>21808</v>
      </c>
      <c r="AC22" s="1">
        <v>10440</v>
      </c>
      <c r="AD22" s="1">
        <v>8692</v>
      </c>
      <c r="AE22" s="1">
        <v>3703</v>
      </c>
      <c r="AF22" s="1">
        <v>7096</v>
      </c>
      <c r="AG22" s="1">
        <v>15.291650000000001</v>
      </c>
      <c r="AI22">
        <f>'care receipt'!$N$5*'care provision'!AB22/1000</f>
        <v>1441.3053970627741</v>
      </c>
      <c r="AJ22">
        <f>'care receipt'!$N$5*'care provision'!AC22/1000</f>
        <v>689.98662625345571</v>
      </c>
      <c r="AK22">
        <f>'care receipt'!$N$5*'care provision'!AD22/1000</f>
        <v>574.46012982711079</v>
      </c>
      <c r="AL22">
        <f>'care receipt'!$N$5*'care provision'!AE22/1000</f>
        <v>244.73376216633585</v>
      </c>
      <c r="AM22">
        <f>'care receipt'!$N$5*'care provision'!AF22/1000</f>
        <v>468.97941569870898</v>
      </c>
      <c r="AN22">
        <f t="shared" si="14"/>
        <v>15.291650000000001</v>
      </c>
      <c r="AP22" s="1">
        <v>15857</v>
      </c>
      <c r="AQ22" s="1">
        <v>8326</v>
      </c>
      <c r="AR22" s="1">
        <v>7438</v>
      </c>
      <c r="AS22" s="1">
        <v>3360</v>
      </c>
      <c r="AT22" s="1">
        <v>5946</v>
      </c>
      <c r="AU22" s="1">
        <v>16.016390000000001</v>
      </c>
      <c r="AW22">
        <f>'care receipt'!$N$5*'care provision'!AP22/1000</f>
        <v>1047.9998019637019</v>
      </c>
      <c r="AX22">
        <f>'care receipt'!$N$5*'care provision'!AQ22/1000</f>
        <v>550.27094350443224</v>
      </c>
      <c r="AY22">
        <f>'care receipt'!$N$5*'care provision'!AR22/1000</f>
        <v>491.58242586908079</v>
      </c>
      <c r="AZ22">
        <f>'care receipt'!$N$5*'care provision'!AS22/1000</f>
        <v>222.06466132295125</v>
      </c>
      <c r="BA22">
        <f>'care receipt'!$N$5*'care provision'!AT22/1000</f>
        <v>392.97514173400839</v>
      </c>
      <c r="BB22">
        <f t="shared" si="15"/>
        <v>16.016390000000001</v>
      </c>
      <c r="BD22" s="1">
        <v>6539</v>
      </c>
      <c r="BE22" s="1">
        <v>3798</v>
      </c>
      <c r="BF22" s="1">
        <v>3393</v>
      </c>
      <c r="BG22" s="1">
        <v>1553</v>
      </c>
      <c r="BH22" s="1">
        <v>2870</v>
      </c>
      <c r="BI22" s="1">
        <v>16.719989999999999</v>
      </c>
      <c r="BK22">
        <f>'care receipt'!$N$5*'care provision'!BD22/1000</f>
        <v>432.16691083058879</v>
      </c>
      <c r="BL22">
        <f>'care receipt'!$N$5*'care provision'!BE22/1000</f>
        <v>251.01237610255026</v>
      </c>
      <c r="BM22">
        <f>'care receipt'!$N$5*'care provision'!BF22/1000</f>
        <v>224.2456535323731</v>
      </c>
      <c r="BN22">
        <f>'care receipt'!$N$5*'care provision'!BG22/1000</f>
        <v>102.63881518885218</v>
      </c>
      <c r="BO22">
        <f>'care receipt'!$N$5*'care provision'!BH22/1000</f>
        <v>189.68023154668754</v>
      </c>
      <c r="BP22">
        <f t="shared" si="16"/>
        <v>16.719989999999999</v>
      </c>
      <c r="BR22">
        <f t="shared" si="17"/>
        <v>3800.940695638169</v>
      </c>
      <c r="BS22">
        <f t="shared" si="18"/>
        <v>1991.3119778751554</v>
      </c>
      <c r="BT22">
        <f t="shared" si="19"/>
        <v>1742.8110473470906</v>
      </c>
      <c r="BU22">
        <f t="shared" si="20"/>
        <v>780.13430424289186</v>
      </c>
      <c r="BV22">
        <f t="shared" si="21"/>
        <v>1474.6150962612169</v>
      </c>
      <c r="BW22">
        <f t="shared" si="22"/>
        <v>16.373200088485369</v>
      </c>
      <c r="BY22">
        <f t="shared" si="23"/>
        <v>2315.7711428472758</v>
      </c>
      <c r="BZ22">
        <f t="shared" si="0"/>
        <v>2713.9302719187635</v>
      </c>
      <c r="CA22">
        <f t="shared" si="1"/>
        <v>2249.9077671698783</v>
      </c>
      <c r="CB22">
        <f t="shared" si="24"/>
        <v>1041.3245763489117</v>
      </c>
      <c r="CC22">
        <f t="shared" si="25"/>
        <v>8320.9337582848293</v>
      </c>
      <c r="CD22">
        <f t="shared" si="26"/>
        <v>0.60446358075596529</v>
      </c>
      <c r="CE22">
        <f>CC22/'care receipt'!CC22</f>
        <v>1.4455964146797156</v>
      </c>
      <c r="CG22">
        <f>G22*Z22*365.25/7*'care receipt'!$CL22/10^6</f>
        <v>35.073753620784821</v>
      </c>
      <c r="CH22">
        <f>H22*AN22*365.25/7*'care receipt'!$CL22/10^6</f>
        <v>41.104114279718296</v>
      </c>
      <c r="CI22">
        <f>I22*BB22*365.25/7*'care receipt'!$CL22/10^6</f>
        <v>34.07621298803388</v>
      </c>
      <c r="CJ22">
        <f>J22*BP22*365.25/7*'care receipt'!$CL22/10^6</f>
        <v>15.771490090002624</v>
      </c>
      <c r="CK22">
        <f t="shared" si="27"/>
        <v>126.02557097853963</v>
      </c>
      <c r="CM22" s="1">
        <v>21184</v>
      </c>
      <c r="CN22" s="1">
        <v>25348</v>
      </c>
      <c r="CO22" s="1">
        <v>542</v>
      </c>
      <c r="CP22" s="1">
        <v>4</v>
      </c>
      <c r="CR22">
        <f>'care receipt'!$N$5*'care provision'!CM22/1000</f>
        <v>1400.0648171027976</v>
      </c>
      <c r="CS22">
        <f>'care receipt'!$N$5*'care provision'!CN22/1000</f>
        <v>1675.2663795280264</v>
      </c>
      <c r="CT22">
        <f>'care receipt'!$N$5*'care provision'!CO22/1000</f>
        <v>35.821144772928449</v>
      </c>
      <c r="CU22">
        <f>'care receipt'!$N$5*'care provision'!CP22/1000</f>
        <v>0.26436269205113244</v>
      </c>
      <c r="CW22">
        <f t="shared" si="2"/>
        <v>2038</v>
      </c>
      <c r="CX22">
        <f t="shared" si="3"/>
        <v>0.57085882131019439</v>
      </c>
      <c r="CY22">
        <f t="shared" si="4"/>
        <v>0.49252890313805503</v>
      </c>
      <c r="CZ22">
        <f t="shared" si="5"/>
        <v>1.3305511231128024E-2</v>
      </c>
      <c r="DA22">
        <f t="shared" si="6"/>
        <v>2.2148394241417493E-4</v>
      </c>
      <c r="DC22" s="1">
        <v>602.64829999999995</v>
      </c>
      <c r="DD22" s="1">
        <v>677.04359999999997</v>
      </c>
      <c r="DE22" s="1">
        <v>649.52610000000004</v>
      </c>
      <c r="DF22" s="1">
        <v>381.6789</v>
      </c>
      <c r="DH22">
        <f t="shared" si="7"/>
        <v>10.124960183001741</v>
      </c>
      <c r="DI22">
        <f t="shared" si="8"/>
        <v>13.610740566655457</v>
      </c>
      <c r="DJ22">
        <f t="shared" si="9"/>
        <v>0.27920122154274724</v>
      </c>
      <c r="DK22">
        <f t="shared" si="10"/>
        <v>1.2108199380373799E-3</v>
      </c>
      <c r="DL22">
        <f>SUM(DH22:DK22)/'care receipt'!DS22</f>
        <v>0.31082730174206841</v>
      </c>
      <c r="DM22">
        <f t="shared" si="28"/>
        <v>24.016112791137981</v>
      </c>
      <c r="DO22" s="1">
        <v>0.26943859999999997</v>
      </c>
      <c r="DP22" s="1">
        <v>0.22260840000000001</v>
      </c>
      <c r="DQ22" s="1">
        <v>0.43709419999999999</v>
      </c>
      <c r="DR22" s="1">
        <v>0.23426839999999999</v>
      </c>
      <c r="DS22" s="1">
        <v>4.2859599999999998E-2</v>
      </c>
      <c r="DT22" s="1">
        <v>4.2068000000000001E-3</v>
      </c>
      <c r="DU22" s="1">
        <v>0.26672479999999998</v>
      </c>
      <c r="DV22" s="1">
        <v>0.21218690000000001</v>
      </c>
      <c r="DW22" s="1">
        <v>0.21707899999999999</v>
      </c>
      <c r="DX22" s="1">
        <v>0.2266194</v>
      </c>
      <c r="DY22" s="1">
        <v>0.26020209999999999</v>
      </c>
      <c r="EA22">
        <f t="shared" si="29"/>
        <v>0.26943859999999997</v>
      </c>
      <c r="EB22">
        <f t="shared" si="30"/>
        <v>0.43709419999999999</v>
      </c>
      <c r="EC22">
        <f t="shared" si="31"/>
        <v>0.23426839999999999</v>
      </c>
      <c r="ED22">
        <f t="shared" si="11"/>
        <v>3.0986658967599282E-2</v>
      </c>
      <c r="EE22">
        <f t="shared" si="32"/>
        <v>-2.6087300000000035E-2</v>
      </c>
      <c r="EG22" s="1">
        <v>0.26943859999999997</v>
      </c>
      <c r="EH22" s="1">
        <v>0.33748250000000002</v>
      </c>
      <c r="EI22" s="1">
        <v>0.46318150000000002</v>
      </c>
      <c r="EJ22" s="1">
        <v>0.235237</v>
      </c>
      <c r="EK22" s="1">
        <v>0.16568050000000001</v>
      </c>
      <c r="EL22" s="1">
        <v>3474.3040000000001</v>
      </c>
      <c r="EM22" s="1">
        <v>3390.8870000000002</v>
      </c>
      <c r="EN22" s="1">
        <v>3125.1579999999999</v>
      </c>
      <c r="EO22" s="1">
        <v>2887.5909999999999</v>
      </c>
      <c r="EP22" s="1">
        <v>2271.1179999999999</v>
      </c>
      <c r="ER22" s="1">
        <v>19.60408</v>
      </c>
      <c r="ES22" s="1">
        <v>28.91939</v>
      </c>
      <c r="ET22" s="1">
        <v>3191.0886630000005</v>
      </c>
      <c r="EU22" s="1">
        <v>4997.7214056000003</v>
      </c>
    </row>
    <row r="23" spans="1:151" x14ac:dyDescent="0.25">
      <c r="A23">
        <v>2039</v>
      </c>
      <c r="B23" s="1">
        <v>37043</v>
      </c>
      <c r="C23" s="1">
        <v>51939</v>
      </c>
      <c r="D23" s="1">
        <v>40699</v>
      </c>
      <c r="E23" s="1">
        <v>18610</v>
      </c>
      <c r="G23">
        <f>'care receipt'!$N$5*'care provision'!B23/1000</f>
        <v>2448.1968004125251</v>
      </c>
      <c r="H23">
        <f>'care receipt'!$N$5*'care provision'!C23/1000</f>
        <v>3432.6834656109422</v>
      </c>
      <c r="I23">
        <f>'care receipt'!$N$5*'care provision'!D23/1000</f>
        <v>2689.8243009472603</v>
      </c>
      <c r="J23">
        <f>'care receipt'!$N$5*'care provision'!E23/1000</f>
        <v>1229.9474247678938</v>
      </c>
      <c r="K23">
        <f t="shared" si="12"/>
        <v>9800.6519917386213</v>
      </c>
      <c r="L23">
        <f>K23/'care receipt'!BR23</f>
        <v>1.7689068613417309</v>
      </c>
      <c r="N23" s="1">
        <v>13308</v>
      </c>
      <c r="O23" s="1">
        <v>7544</v>
      </c>
      <c r="P23" s="1">
        <v>7010</v>
      </c>
      <c r="Q23" s="1">
        <v>3157</v>
      </c>
      <c r="R23" s="1">
        <v>6245</v>
      </c>
      <c r="S23" s="1">
        <v>17.788260000000001</v>
      </c>
      <c r="U23">
        <f>'care receipt'!$N$5*'care provision'!N23/1000</f>
        <v>879.53467645411763</v>
      </c>
      <c r="V23">
        <f>'care receipt'!$N$5*'care provision'!O23/1000</f>
        <v>498.58803720843582</v>
      </c>
      <c r="W23">
        <f>'care receipt'!$N$5*'care provision'!P23/1000</f>
        <v>463.29561781960962</v>
      </c>
      <c r="X23">
        <f>'care receipt'!$N$5*'care provision'!Q23/1000</f>
        <v>208.64825470135628</v>
      </c>
      <c r="Y23">
        <f>'care receipt'!$N$5*'care provision'!R23/1000</f>
        <v>412.73625296483056</v>
      </c>
      <c r="Z23">
        <f t="shared" si="13"/>
        <v>17.788260000000001</v>
      </c>
      <c r="AB23" s="1">
        <v>22315</v>
      </c>
      <c r="AC23" s="1">
        <v>10351</v>
      </c>
      <c r="AD23" s="1">
        <v>8802</v>
      </c>
      <c r="AE23" s="1">
        <v>3719</v>
      </c>
      <c r="AF23" s="1">
        <v>7024</v>
      </c>
      <c r="AG23" s="1">
        <v>14.99818</v>
      </c>
      <c r="AI23">
        <f>'care receipt'!$N$5*'care provision'!AB23/1000</f>
        <v>1474.8133682802552</v>
      </c>
      <c r="AJ23">
        <f>'care receipt'!$N$5*'care provision'!AC23/1000</f>
        <v>684.1045563553181</v>
      </c>
      <c r="AK23">
        <f>'care receipt'!$N$5*'care provision'!AD23/1000</f>
        <v>581.73010385851705</v>
      </c>
      <c r="AL23">
        <f>'care receipt'!$N$5*'care provision'!AE23/1000</f>
        <v>245.7912129345404</v>
      </c>
      <c r="AM23">
        <f>'care receipt'!$N$5*'care provision'!AF23/1000</f>
        <v>464.2208872417886</v>
      </c>
      <c r="AN23">
        <f t="shared" si="14"/>
        <v>14.99818</v>
      </c>
      <c r="AP23" s="1">
        <v>15799</v>
      </c>
      <c r="AQ23" s="1">
        <v>8338</v>
      </c>
      <c r="AR23" s="1">
        <v>7468</v>
      </c>
      <c r="AS23" s="1">
        <v>3241</v>
      </c>
      <c r="AT23" s="1">
        <v>6061</v>
      </c>
      <c r="AU23" s="1">
        <v>16.010000000000002</v>
      </c>
      <c r="AW23">
        <f>'care receipt'!$N$5*'care provision'!AP23/1000</f>
        <v>1044.1665429289603</v>
      </c>
      <c r="AX23">
        <f>'care receipt'!$N$5*'care provision'!AQ23/1000</f>
        <v>551.06403158058561</v>
      </c>
      <c r="AY23">
        <f>'care receipt'!$N$5*'care provision'!AR23/1000</f>
        <v>493.56514605946433</v>
      </c>
      <c r="AZ23">
        <f>'care receipt'!$N$5*'care provision'!AS23/1000</f>
        <v>214.19987123443005</v>
      </c>
      <c r="BA23">
        <f>'care receipt'!$N$5*'care provision'!AT23/1000</f>
        <v>400.57556913047841</v>
      </c>
      <c r="BB23">
        <f t="shared" si="15"/>
        <v>16.010000000000002</v>
      </c>
      <c r="BD23" s="1">
        <v>6603</v>
      </c>
      <c r="BE23" s="1">
        <v>4019</v>
      </c>
      <c r="BF23" s="1">
        <v>3633</v>
      </c>
      <c r="BG23" s="1">
        <v>1579</v>
      </c>
      <c r="BH23" s="1">
        <v>2869</v>
      </c>
      <c r="BI23" s="1">
        <v>16.64968</v>
      </c>
      <c r="BK23">
        <f>'care receipt'!$N$5*'care provision'!BD23/1000</f>
        <v>436.39671390340692</v>
      </c>
      <c r="BL23">
        <f>'care receipt'!$N$5*'care provision'!BE23/1000</f>
        <v>265.61841483837537</v>
      </c>
      <c r="BM23">
        <f>'care receipt'!$N$5*'care provision'!BF23/1000</f>
        <v>240.10741505544107</v>
      </c>
      <c r="BN23">
        <f>'care receipt'!$N$5*'care provision'!BG23/1000</f>
        <v>104.35717268718453</v>
      </c>
      <c r="BO23">
        <f>'care receipt'!$N$5*'care provision'!BH23/1000</f>
        <v>189.61414087367473</v>
      </c>
      <c r="BP23">
        <f t="shared" si="16"/>
        <v>16.64968</v>
      </c>
      <c r="BR23">
        <f t="shared" si="17"/>
        <v>3834.9113015667403</v>
      </c>
      <c r="BS23">
        <f t="shared" si="18"/>
        <v>1999.375039982715</v>
      </c>
      <c r="BT23">
        <f t="shared" si="19"/>
        <v>1778.6982827930319</v>
      </c>
      <c r="BU23">
        <f t="shared" si="20"/>
        <v>772.99651155751121</v>
      </c>
      <c r="BV23">
        <f t="shared" si="21"/>
        <v>1467.1468502107723</v>
      </c>
      <c r="BW23">
        <f t="shared" si="22"/>
        <v>16.180095359799314</v>
      </c>
      <c r="BY23">
        <f t="shared" si="23"/>
        <v>2272.3330192107078</v>
      </c>
      <c r="BZ23">
        <f t="shared" si="0"/>
        <v>2686.3618062455384</v>
      </c>
      <c r="CA23">
        <f t="shared" si="1"/>
        <v>2247.0225425707144</v>
      </c>
      <c r="CB23">
        <f t="shared" si="24"/>
        <v>1068.5248410101817</v>
      </c>
      <c r="CC23">
        <f t="shared" si="25"/>
        <v>8274.2422090371419</v>
      </c>
      <c r="CD23">
        <f t="shared" si="26"/>
        <v>0.59929292618970609</v>
      </c>
      <c r="CE23">
        <f>CC23/'care receipt'!CC23</f>
        <v>1.4430169137611217</v>
      </c>
      <c r="CG23">
        <f>G23*Z23*365.25/7*'care receipt'!$CL23/10^6</f>
        <v>35.034836294284339</v>
      </c>
      <c r="CH23">
        <f>H23*AN23*365.25/7*'care receipt'!$CL23/10^6</f>
        <v>41.418333190318016</v>
      </c>
      <c r="CI23">
        <f>I23*BB23*365.25/7*'care receipt'!$CL23/10^6</f>
        <v>34.644599300799776</v>
      </c>
      <c r="CJ23">
        <f>J23*BP23*365.25/7*'care receipt'!$CL23/10^6</f>
        <v>16.474518727968455</v>
      </c>
      <c r="CK23">
        <f t="shared" si="27"/>
        <v>127.5722875133706</v>
      </c>
      <c r="CM23" s="1">
        <v>21347</v>
      </c>
      <c r="CN23" s="1">
        <v>25838</v>
      </c>
      <c r="CO23" s="1">
        <v>606</v>
      </c>
      <c r="CP23" s="1">
        <v>5</v>
      </c>
      <c r="CR23">
        <f>'care receipt'!$N$5*'care provision'!CM23/1000</f>
        <v>1410.8375968038813</v>
      </c>
      <c r="CS23">
        <f>'care receipt'!$N$5*'care provision'!CN23/1000</f>
        <v>1707.6508093042901</v>
      </c>
      <c r="CT23">
        <f>'care receipt'!$N$5*'care provision'!CO23/1000</f>
        <v>40.050947845746563</v>
      </c>
      <c r="CU23">
        <f>'care receipt'!$N$5*'care provision'!CP23/1000</f>
        <v>0.33045336506391554</v>
      </c>
      <c r="CW23">
        <f t="shared" si="2"/>
        <v>2039</v>
      </c>
      <c r="CX23">
        <f t="shared" si="3"/>
        <v>0.57627621952865593</v>
      </c>
      <c r="CY23">
        <f t="shared" si="4"/>
        <v>0.49746818383103253</v>
      </c>
      <c r="CZ23">
        <f t="shared" si="5"/>
        <v>1.4889800732204719E-2</v>
      </c>
      <c r="DA23">
        <f t="shared" si="6"/>
        <v>2.686727565824825E-4</v>
      </c>
      <c r="DC23" s="1">
        <v>611.79809999999998</v>
      </c>
      <c r="DD23" s="1">
        <v>671.52599999999995</v>
      </c>
      <c r="DE23" s="1">
        <v>629.79240000000004</v>
      </c>
      <c r="DF23" s="1">
        <v>773.84609999999998</v>
      </c>
      <c r="DH23">
        <f t="shared" si="7"/>
        <v>10.357773133598167</v>
      </c>
      <c r="DI23">
        <f t="shared" si="8"/>
        <v>13.76078300842647</v>
      </c>
      <c r="DJ23">
        <f t="shared" si="9"/>
        <v>0.30268539079257073</v>
      </c>
      <c r="DK23">
        <f t="shared" si="10"/>
        <v>3.0686405734390472E-3</v>
      </c>
      <c r="DL23">
        <f>SUM(DH23:DK23)/'care receipt'!DS23</f>
        <v>0.31144538135559946</v>
      </c>
      <c r="DM23">
        <f t="shared" si="28"/>
        <v>24.424310173390648</v>
      </c>
      <c r="DO23" s="1">
        <v>0.2707812</v>
      </c>
      <c r="DP23" s="1">
        <v>0.22440360000000001</v>
      </c>
      <c r="DQ23" s="1">
        <v>0.44156830000000002</v>
      </c>
      <c r="DR23" s="1">
        <v>0.23497380000000001</v>
      </c>
      <c r="DS23" s="1">
        <v>4.4522300000000001E-2</v>
      </c>
      <c r="DT23" s="1">
        <v>4.8665000000000002E-3</v>
      </c>
      <c r="DU23" s="1">
        <v>0.26807449999999999</v>
      </c>
      <c r="DV23" s="1">
        <v>0.2098575</v>
      </c>
      <c r="DW23" s="1">
        <v>0.2245897</v>
      </c>
      <c r="DX23" s="1">
        <v>0.22791649999999999</v>
      </c>
      <c r="DY23" s="1">
        <v>0.26081599999999999</v>
      </c>
      <c r="EA23">
        <f t="shared" si="29"/>
        <v>0.2707812</v>
      </c>
      <c r="EB23">
        <f t="shared" si="30"/>
        <v>0.44156830000000002</v>
      </c>
      <c r="EC23">
        <f t="shared" si="31"/>
        <v>0.23497380000000001</v>
      </c>
      <c r="ED23">
        <f t="shared" si="11"/>
        <v>3.2079088379503955E-2</v>
      </c>
      <c r="EE23">
        <f t="shared" si="32"/>
        <v>-2.5681599999999971E-2</v>
      </c>
      <c r="EG23" s="1">
        <v>0.2707812</v>
      </c>
      <c r="EH23" s="1">
        <v>0.34111639999999999</v>
      </c>
      <c r="EI23" s="1">
        <v>0.4672499</v>
      </c>
      <c r="EJ23" s="1">
        <v>0.23962059999999999</v>
      </c>
      <c r="EK23" s="1">
        <v>0.16839380000000001</v>
      </c>
      <c r="EL23" s="1">
        <v>3501.6280000000002</v>
      </c>
      <c r="EM23" s="1">
        <v>3431.5439999999999</v>
      </c>
      <c r="EN23" s="1">
        <v>3165.6509999999998</v>
      </c>
      <c r="EO23" s="1">
        <v>2889.71</v>
      </c>
      <c r="EP23" s="1">
        <v>2288.6860000000001</v>
      </c>
      <c r="ER23" s="1">
        <v>19.452480000000001</v>
      </c>
      <c r="ES23" s="1">
        <v>28.894659999999998</v>
      </c>
      <c r="ET23" s="1">
        <v>3173.8391243999999</v>
      </c>
      <c r="EU23" s="1">
        <v>5018.4317420999996</v>
      </c>
    </row>
    <row r="24" spans="1:151" x14ac:dyDescent="0.25">
      <c r="A24">
        <v>2040</v>
      </c>
      <c r="B24" s="1">
        <v>36991</v>
      </c>
      <c r="C24" s="1">
        <v>52157</v>
      </c>
      <c r="D24" s="1">
        <v>40572</v>
      </c>
      <c r="E24" s="1">
        <v>19082</v>
      </c>
      <c r="G24">
        <f>'care receipt'!$N$5*'care provision'!B24/1000</f>
        <v>2444.76008541586</v>
      </c>
      <c r="H24">
        <f>'care receipt'!$N$5*'care provision'!C24/1000</f>
        <v>3447.0912323277289</v>
      </c>
      <c r="I24">
        <f>'care receipt'!$N$5*'care provision'!D24/1000</f>
        <v>2681.4307854746367</v>
      </c>
      <c r="J24">
        <f>'care receipt'!$N$5*'care provision'!E24/1000</f>
        <v>1261.1422224299274</v>
      </c>
      <c r="K24">
        <f t="shared" si="12"/>
        <v>9834.4243256481532</v>
      </c>
      <c r="L24">
        <f>K24/'care receipt'!BR24</f>
        <v>1.7584731741904991</v>
      </c>
      <c r="N24" s="1">
        <v>13266</v>
      </c>
      <c r="O24" s="1">
        <v>7579</v>
      </c>
      <c r="P24" s="1">
        <v>6737</v>
      </c>
      <c r="Q24" s="1">
        <v>3184</v>
      </c>
      <c r="R24" s="1">
        <v>6425</v>
      </c>
      <c r="S24" s="1">
        <v>18.193529999999999</v>
      </c>
      <c r="U24">
        <f>'care receipt'!$N$5*'care provision'!N24/1000</f>
        <v>876.75886818758079</v>
      </c>
      <c r="V24">
        <f>'care receipt'!$N$5*'care provision'!O24/1000</f>
        <v>500.90121076388317</v>
      </c>
      <c r="W24">
        <f>'care receipt'!$N$5*'care provision'!P24/1000</f>
        <v>445.2528640871198</v>
      </c>
      <c r="X24">
        <f>'care receipt'!$N$5*'care provision'!Q24/1000</f>
        <v>210.43270287270141</v>
      </c>
      <c r="Y24">
        <f>'care receipt'!$N$5*'care provision'!R24/1000</f>
        <v>424.63257410713152</v>
      </c>
      <c r="Z24">
        <f t="shared" si="13"/>
        <v>18.193529999999999</v>
      </c>
      <c r="AB24" s="1">
        <v>22374</v>
      </c>
      <c r="AC24" s="1">
        <v>10464</v>
      </c>
      <c r="AD24" s="1">
        <v>8793</v>
      </c>
      <c r="AE24" s="1">
        <v>3678</v>
      </c>
      <c r="AF24" s="1">
        <v>7106</v>
      </c>
      <c r="AG24" s="1">
        <v>15.179119999999999</v>
      </c>
      <c r="AI24">
        <f>'care receipt'!$N$5*'care provision'!AB24/1000</f>
        <v>1478.7127179880094</v>
      </c>
      <c r="AJ24">
        <f>'care receipt'!$N$5*'care provision'!AC24/1000</f>
        <v>691.57280240576245</v>
      </c>
      <c r="AK24">
        <f>'care receipt'!$N$5*'care provision'!AD24/1000</f>
        <v>581.13528780140189</v>
      </c>
      <c r="AL24">
        <f>'care receipt'!$N$5*'care provision'!AE24/1000</f>
        <v>243.08149534101631</v>
      </c>
      <c r="AM24">
        <f>'care receipt'!$N$5*'care provision'!AF24/1000</f>
        <v>469.64032242883684</v>
      </c>
      <c r="AN24">
        <f t="shared" si="14"/>
        <v>15.179119999999999</v>
      </c>
      <c r="AP24" s="1">
        <v>15818</v>
      </c>
      <c r="AQ24" s="1">
        <v>8262</v>
      </c>
      <c r="AR24" s="1">
        <v>7501</v>
      </c>
      <c r="AS24" s="1">
        <v>3281</v>
      </c>
      <c r="AT24" s="1">
        <v>5902</v>
      </c>
      <c r="AU24" s="1">
        <v>15.8749</v>
      </c>
      <c r="AW24">
        <f>'care receipt'!$N$5*'care provision'!AP24/1000</f>
        <v>1045.4222657162034</v>
      </c>
      <c r="AX24">
        <f>'care receipt'!$N$5*'care provision'!AQ24/1000</f>
        <v>546.04114043161417</v>
      </c>
      <c r="AY24">
        <f>'care receipt'!$N$5*'care provision'!AR24/1000</f>
        <v>495.74613826888611</v>
      </c>
      <c r="AZ24">
        <f>'care receipt'!$N$5*'care provision'!AS24/1000</f>
        <v>216.84349815494139</v>
      </c>
      <c r="BA24">
        <f>'care receipt'!$N$5*'care provision'!AT24/1000</f>
        <v>390.06715212144593</v>
      </c>
      <c r="BB24">
        <f t="shared" si="15"/>
        <v>15.8749</v>
      </c>
      <c r="BD24" s="1">
        <v>7042</v>
      </c>
      <c r="BE24" s="1">
        <v>4020</v>
      </c>
      <c r="BF24" s="1">
        <v>3611</v>
      </c>
      <c r="BG24" s="1">
        <v>1661</v>
      </c>
      <c r="BH24" s="1">
        <v>2863</v>
      </c>
      <c r="BI24" s="1">
        <v>16.32959</v>
      </c>
      <c r="BK24">
        <f>'care receipt'!$N$5*'care provision'!BD24/1000</f>
        <v>465.41051935601871</v>
      </c>
      <c r="BL24">
        <f>'care receipt'!$N$5*'care provision'!BE24/1000</f>
        <v>265.68450551138812</v>
      </c>
      <c r="BM24">
        <f>'care receipt'!$N$5*'care provision'!BF24/1000</f>
        <v>238.65342024915984</v>
      </c>
      <c r="BN24">
        <f>'care receipt'!$N$5*'care provision'!BG24/1000</f>
        <v>109.77660787423275</v>
      </c>
      <c r="BO24">
        <f>'care receipt'!$N$5*'care provision'!BH24/1000</f>
        <v>189.21759683559804</v>
      </c>
      <c r="BP24">
        <f t="shared" si="16"/>
        <v>16.32959</v>
      </c>
      <c r="BR24">
        <f t="shared" si="17"/>
        <v>3866.3043712478125</v>
      </c>
      <c r="BS24">
        <f t="shared" si="18"/>
        <v>2004.1996591126481</v>
      </c>
      <c r="BT24">
        <f t="shared" si="19"/>
        <v>1760.7877104065676</v>
      </c>
      <c r="BU24">
        <f t="shared" si="20"/>
        <v>780.13430424289186</v>
      </c>
      <c r="BV24">
        <f t="shared" si="21"/>
        <v>1473.5576454930124</v>
      </c>
      <c r="BW24">
        <f t="shared" si="22"/>
        <v>16.265721625045362</v>
      </c>
      <c r="BY24">
        <f t="shared" si="23"/>
        <v>2320.8410754610068</v>
      </c>
      <c r="BZ24">
        <f t="shared" si="0"/>
        <v>2730.1817340172906</v>
      </c>
      <c r="CA24">
        <f t="shared" si="1"/>
        <v>2221.1084995364299</v>
      </c>
      <c r="CB24">
        <f t="shared" si="24"/>
        <v>1074.5621305149807</v>
      </c>
      <c r="CC24">
        <f t="shared" si="25"/>
        <v>8346.6934395297085</v>
      </c>
      <c r="CD24">
        <f t="shared" si="26"/>
        <v>0.60515254885926373</v>
      </c>
      <c r="CE24">
        <f>CC24/'care receipt'!CC24</f>
        <v>1.4478553608260418</v>
      </c>
      <c r="CG24">
        <f>G24*Z24*365.25/7*'care receipt'!$CL24/10^6</f>
        <v>36.426296618111991</v>
      </c>
      <c r="CH24">
        <f>H24*AN24*365.25/7*'care receipt'!$CL24/10^6</f>
        <v>42.85102100104401</v>
      </c>
      <c r="CI24">
        <f>I24*BB24*365.25/7*'care receipt'!$CL24/10^6</f>
        <v>34.860963932677954</v>
      </c>
      <c r="CJ24">
        <f>J24*BP24*365.25/7*'care receipt'!$CL24/10^6</f>
        <v>16.865574861886621</v>
      </c>
      <c r="CK24">
        <f t="shared" si="27"/>
        <v>131.00385641372057</v>
      </c>
      <c r="CM24" s="1">
        <v>21436</v>
      </c>
      <c r="CN24" s="1">
        <v>25853</v>
      </c>
      <c r="CO24" s="1">
        <v>582</v>
      </c>
      <c r="CP24" s="1">
        <v>5</v>
      </c>
      <c r="CR24">
        <f>'care receipt'!$N$5*'care provision'!CM24/1000</f>
        <v>1416.7196667020189</v>
      </c>
      <c r="CS24">
        <f>'care receipt'!$N$5*'care provision'!CN24/1000</f>
        <v>1708.6421693994816</v>
      </c>
      <c r="CT24">
        <f>'care receipt'!$N$5*'care provision'!CO24/1000</f>
        <v>38.464771693439779</v>
      </c>
      <c r="CU24">
        <f>'care receipt'!$N$5*'care provision'!CP24/1000</f>
        <v>0.33045336506391554</v>
      </c>
      <c r="CW24">
        <f t="shared" si="2"/>
        <v>2040</v>
      </c>
      <c r="CX24">
        <f t="shared" si="3"/>
        <v>0.57949230894001247</v>
      </c>
      <c r="CY24">
        <f t="shared" si="4"/>
        <v>0.49567651513699018</v>
      </c>
      <c r="CZ24">
        <f t="shared" si="5"/>
        <v>1.4344868382135464E-2</v>
      </c>
      <c r="DA24">
        <f t="shared" si="6"/>
        <v>2.6202704119065084E-4</v>
      </c>
      <c r="DC24" s="1">
        <v>608.81129999999996</v>
      </c>
      <c r="DD24" s="1">
        <v>676.5412</v>
      </c>
      <c r="DE24" s="1">
        <v>636.94780000000003</v>
      </c>
      <c r="DF24" s="1">
        <v>592.42690000000005</v>
      </c>
      <c r="DH24">
        <f t="shared" si="7"/>
        <v>10.350179304245072</v>
      </c>
      <c r="DI24">
        <f t="shared" si="8"/>
        <v>13.871601883873542</v>
      </c>
      <c r="DJ24">
        <f t="shared" si="9"/>
        <v>0.29400062049166492</v>
      </c>
      <c r="DK24">
        <f t="shared" si="10"/>
        <v>2.3492335519126055E-3</v>
      </c>
      <c r="DL24">
        <f>SUM(DH24:DK24)/'care receipt'!DS24</f>
        <v>0.30651915541547936</v>
      </c>
      <c r="DM24">
        <f t="shared" si="28"/>
        <v>24.518131042162189</v>
      </c>
      <c r="DO24" s="1">
        <v>0.27221529999999999</v>
      </c>
      <c r="DP24" s="1">
        <v>0.2252265</v>
      </c>
      <c r="DQ24" s="1">
        <v>0.44244060000000002</v>
      </c>
      <c r="DR24" s="1">
        <v>0.2395745</v>
      </c>
      <c r="DS24" s="1">
        <v>4.1888700000000001E-2</v>
      </c>
      <c r="DT24" s="1">
        <v>5.2781E-3</v>
      </c>
      <c r="DU24" s="1">
        <v>0.26976230000000001</v>
      </c>
      <c r="DV24" s="1">
        <v>0.2127986</v>
      </c>
      <c r="DW24" s="1">
        <v>0.22293060000000001</v>
      </c>
      <c r="DX24" s="1">
        <v>0.22895499999999999</v>
      </c>
      <c r="DY24" s="1">
        <v>0.26366119999999998</v>
      </c>
      <c r="EA24">
        <f t="shared" si="29"/>
        <v>0.27221529999999999</v>
      </c>
      <c r="EB24">
        <f t="shared" si="30"/>
        <v>0.44244060000000002</v>
      </c>
      <c r="EC24">
        <f t="shared" si="31"/>
        <v>0.2395745</v>
      </c>
      <c r="ED24">
        <f t="shared" si="11"/>
        <v>3.0177775850739264E-2</v>
      </c>
      <c r="EE24">
        <f t="shared" si="32"/>
        <v>-2.1481699999999992E-2</v>
      </c>
      <c r="EG24" s="1">
        <v>0.27221529999999999</v>
      </c>
      <c r="EH24" s="1">
        <v>0.33741330000000003</v>
      </c>
      <c r="EI24" s="1">
        <v>0.46392230000000001</v>
      </c>
      <c r="EJ24" s="1">
        <v>0.23526059999999999</v>
      </c>
      <c r="EK24" s="1">
        <v>0.1322537</v>
      </c>
      <c r="EL24" s="1">
        <v>3558.0619999999999</v>
      </c>
      <c r="EM24" s="1">
        <v>3491.7759999999998</v>
      </c>
      <c r="EN24" s="1">
        <v>3239.5859999999998</v>
      </c>
      <c r="EO24" s="1">
        <v>2936.308</v>
      </c>
      <c r="EP24" s="1">
        <v>2358.672</v>
      </c>
      <c r="ER24" s="1">
        <v>19.463519999999999</v>
      </c>
      <c r="ES24" s="1">
        <v>28.900469999999999</v>
      </c>
      <c r="ET24" s="1">
        <v>3191.6382371999998</v>
      </c>
      <c r="EU24" s="1">
        <v>5069.1267963</v>
      </c>
    </row>
    <row r="25" spans="1:151" x14ac:dyDescent="0.25">
      <c r="A25">
        <v>2041</v>
      </c>
      <c r="B25" s="1">
        <v>37028</v>
      </c>
      <c r="C25" s="1">
        <v>52178</v>
      </c>
      <c r="D25" s="1">
        <v>40107</v>
      </c>
      <c r="E25" s="1">
        <v>19522</v>
      </c>
      <c r="G25">
        <f>'care receipt'!$N$5*'care provision'!B25/1000</f>
        <v>2447.2054403173333</v>
      </c>
      <c r="H25">
        <f>'care receipt'!$N$5*'care provision'!C25/1000</f>
        <v>3448.4791364609973</v>
      </c>
      <c r="I25">
        <f>'care receipt'!$N$5*'care provision'!D25/1000</f>
        <v>2650.6986225236924</v>
      </c>
      <c r="J25">
        <f>'care receipt'!$N$5*'care provision'!E25/1000</f>
        <v>1290.2221185555518</v>
      </c>
      <c r="K25">
        <f t="shared" si="12"/>
        <v>9836.6053178575748</v>
      </c>
      <c r="L25">
        <f>K25/'care receipt'!BR25</f>
        <v>1.7437787046583559</v>
      </c>
      <c r="N25" s="1">
        <v>13041</v>
      </c>
      <c r="O25" s="1">
        <v>7600</v>
      </c>
      <c r="P25" s="1">
        <v>6869</v>
      </c>
      <c r="Q25" s="1">
        <v>3256</v>
      </c>
      <c r="R25" s="1">
        <v>6437</v>
      </c>
      <c r="S25" s="1">
        <v>18.16432</v>
      </c>
      <c r="U25">
        <f>'care receipt'!$N$5*'care provision'!N25/1000</f>
        <v>861.88846675970467</v>
      </c>
      <c r="V25">
        <f>'care receipt'!$N$5*'care provision'!O25/1000</f>
        <v>502.28911489715165</v>
      </c>
      <c r="W25">
        <f>'care receipt'!$N$5*'care provision'!P25/1000</f>
        <v>453.97683292480718</v>
      </c>
      <c r="X25">
        <f>'care receipt'!$N$5*'care provision'!Q25/1000</f>
        <v>215.19123132962181</v>
      </c>
      <c r="Y25">
        <f>'care receipt'!$N$5*'care provision'!R25/1000</f>
        <v>425.42566218328489</v>
      </c>
      <c r="Z25">
        <f t="shared" si="13"/>
        <v>18.16432</v>
      </c>
      <c r="AB25" s="1">
        <v>22496</v>
      </c>
      <c r="AC25" s="1">
        <v>10449</v>
      </c>
      <c r="AD25" s="1">
        <v>8704</v>
      </c>
      <c r="AE25" s="1">
        <v>3819</v>
      </c>
      <c r="AF25" s="1">
        <v>6967</v>
      </c>
      <c r="AG25" s="1">
        <v>14.997479999999999</v>
      </c>
      <c r="AI25">
        <f>'care receipt'!$N$5*'care provision'!AB25/1000</f>
        <v>1486.775780095569</v>
      </c>
      <c r="AJ25">
        <f>'care receipt'!$N$5*'care provision'!AC25/1000</f>
        <v>690.58144231057076</v>
      </c>
      <c r="AK25">
        <f>'care receipt'!$N$5*'care provision'!AD25/1000</f>
        <v>575.25321790326427</v>
      </c>
      <c r="AL25">
        <f>'care receipt'!$N$5*'care provision'!AE25/1000</f>
        <v>252.40028023581871</v>
      </c>
      <c r="AM25">
        <f>'care receipt'!$N$5*'care provision'!AF25/1000</f>
        <v>460.45371888005997</v>
      </c>
      <c r="AN25">
        <f t="shared" si="14"/>
        <v>14.997479999999999</v>
      </c>
      <c r="AP25" s="1">
        <v>15707</v>
      </c>
      <c r="AQ25" s="1">
        <v>8214</v>
      </c>
      <c r="AR25" s="1">
        <v>7332</v>
      </c>
      <c r="AS25" s="1">
        <v>3252</v>
      </c>
      <c r="AT25" s="1">
        <v>5799</v>
      </c>
      <c r="AU25" s="1">
        <v>15.85347</v>
      </c>
      <c r="AW25">
        <f>'care receipt'!$N$5*'care provision'!AP25/1000</f>
        <v>1038.0862010117844</v>
      </c>
      <c r="AX25">
        <f>'care receipt'!$N$5*'care provision'!AQ25/1000</f>
        <v>542.86878812700047</v>
      </c>
      <c r="AY25">
        <f>'care receipt'!$N$5*'care provision'!AR25/1000</f>
        <v>484.57681452972582</v>
      </c>
      <c r="AZ25">
        <f>'care receipt'!$N$5*'care provision'!AS25/1000</f>
        <v>214.92686863757066</v>
      </c>
      <c r="BA25">
        <f>'care receipt'!$N$5*'care provision'!AT25/1000</f>
        <v>383.25981280112933</v>
      </c>
      <c r="BB25">
        <f t="shared" si="15"/>
        <v>15.85347</v>
      </c>
      <c r="BD25" s="1">
        <v>7124</v>
      </c>
      <c r="BE25" s="1">
        <v>4040</v>
      </c>
      <c r="BF25" s="1">
        <v>3747</v>
      </c>
      <c r="BG25" s="1">
        <v>1671</v>
      </c>
      <c r="BH25" s="1">
        <v>3044</v>
      </c>
      <c r="BI25" s="1">
        <v>16.715540000000001</v>
      </c>
      <c r="BK25">
        <f>'care receipt'!$N$5*'care provision'!BD25/1000</f>
        <v>470.82995454306689</v>
      </c>
      <c r="BL25">
        <f>'care receipt'!$N$5*'care provision'!BE25/1000</f>
        <v>267.00631897164379</v>
      </c>
      <c r="BM25">
        <f>'care receipt'!$N$5*'care provision'!BF25/1000</f>
        <v>247.64175177889831</v>
      </c>
      <c r="BN25">
        <f>'care receipt'!$N$5*'care provision'!BG25/1000</f>
        <v>110.43751460436057</v>
      </c>
      <c r="BO25">
        <f>'care receipt'!$N$5*'care provision'!BH25/1000</f>
        <v>201.18000865091179</v>
      </c>
      <c r="BP25">
        <f t="shared" si="16"/>
        <v>16.715540000000001</v>
      </c>
      <c r="BR25">
        <f t="shared" si="17"/>
        <v>3857.5804024101253</v>
      </c>
      <c r="BS25">
        <f t="shared" si="18"/>
        <v>2002.7456643063667</v>
      </c>
      <c r="BT25">
        <f t="shared" si="19"/>
        <v>1761.4486171366957</v>
      </c>
      <c r="BU25">
        <f t="shared" si="20"/>
        <v>792.95589480737181</v>
      </c>
      <c r="BV25">
        <f t="shared" si="21"/>
        <v>1470.319202515386</v>
      </c>
      <c r="BW25">
        <f t="shared" si="22"/>
        <v>16.241360201363928</v>
      </c>
      <c r="BY25">
        <f t="shared" si="23"/>
        <v>2319.4326071169462</v>
      </c>
      <c r="BZ25">
        <f t="shared" si="0"/>
        <v>2698.5972836048736</v>
      </c>
      <c r="CA25">
        <f t="shared" si="1"/>
        <v>2192.688163009765</v>
      </c>
      <c r="CB25">
        <f t="shared" si="24"/>
        <v>1125.3226974845609</v>
      </c>
      <c r="CC25">
        <f t="shared" si="25"/>
        <v>8336.0407512161455</v>
      </c>
      <c r="CD25">
        <f t="shared" si="26"/>
        <v>0.60196801341089168</v>
      </c>
      <c r="CE25">
        <f>CC25/'care receipt'!CC25</f>
        <v>1.4386080545023241</v>
      </c>
      <c r="CG25">
        <f>G25*Z25*365.25/7*'care receipt'!$CL25/10^6</f>
        <v>37.058930354494095</v>
      </c>
      <c r="CH25">
        <f>H25*AN25*365.25/7*'care receipt'!$CL25/10^6</f>
        <v>43.117065993242541</v>
      </c>
      <c r="CI25">
        <f>I25*BB25*365.25/7*'care receipt'!$CL25/10^6</f>
        <v>35.0338602953017</v>
      </c>
      <c r="CJ25">
        <f>J25*BP25*365.25/7*'care receipt'!$CL25/10^6</f>
        <v>17.979938431687781</v>
      </c>
      <c r="CK25">
        <f t="shared" si="27"/>
        <v>133.18979507472611</v>
      </c>
      <c r="CM25" s="1">
        <v>21431</v>
      </c>
      <c r="CN25" s="1">
        <v>25862</v>
      </c>
      <c r="CO25" s="1">
        <v>608</v>
      </c>
      <c r="CP25" s="1">
        <v>5</v>
      </c>
      <c r="CR25">
        <f>'care receipt'!$N$5*'care provision'!CM25/1000</f>
        <v>1416.3892133369548</v>
      </c>
      <c r="CS25">
        <f>'care receipt'!$N$5*'care provision'!CN25/1000</f>
        <v>1709.2369854565968</v>
      </c>
      <c r="CT25">
        <f>'care receipt'!$N$5*'care provision'!CO25/1000</f>
        <v>40.183129191772132</v>
      </c>
      <c r="CU25">
        <f>'care receipt'!$N$5*'care provision'!CP25/1000</f>
        <v>0.33045336506391554</v>
      </c>
      <c r="CW25">
        <f t="shared" si="2"/>
        <v>2041</v>
      </c>
      <c r="CX25">
        <f t="shared" si="3"/>
        <v>0.57877822188614014</v>
      </c>
      <c r="CY25">
        <f t="shared" si="4"/>
        <v>0.49564950745524933</v>
      </c>
      <c r="CZ25">
        <f t="shared" si="5"/>
        <v>1.5159448475328496E-2</v>
      </c>
      <c r="DA25">
        <f t="shared" si="6"/>
        <v>2.5612129904722876E-4</v>
      </c>
      <c r="DC25" s="1">
        <v>613.03210000000001</v>
      </c>
      <c r="DD25" s="1">
        <v>678.22730000000001</v>
      </c>
      <c r="DE25" s="1">
        <v>698.86360000000002</v>
      </c>
      <c r="DF25" s="1">
        <v>616.08879999999999</v>
      </c>
      <c r="DH25">
        <f t="shared" si="7"/>
        <v>10.419504646431617</v>
      </c>
      <c r="DI25">
        <f t="shared" si="8"/>
        <v>13.911014228476406</v>
      </c>
      <c r="DJ25">
        <f t="shared" si="9"/>
        <v>0.33699031591472356</v>
      </c>
      <c r="DK25">
        <f t="shared" si="10"/>
        <v>2.4430634056582757E-3</v>
      </c>
      <c r="DL25">
        <f>SUM(DH25:DK25)/'care receipt'!DS25</f>
        <v>0.30186145649160351</v>
      </c>
      <c r="DM25">
        <f t="shared" si="28"/>
        <v>24.669952254228402</v>
      </c>
      <c r="DO25" s="1">
        <v>0.27179019999999998</v>
      </c>
      <c r="DP25" s="1">
        <v>0.22566700000000001</v>
      </c>
      <c r="DQ25" s="1">
        <v>0.44761339999999999</v>
      </c>
      <c r="DR25" s="1">
        <v>0.23620079999999999</v>
      </c>
      <c r="DS25" s="1">
        <v>4.2108600000000003E-2</v>
      </c>
      <c r="DT25" s="1">
        <v>5.8599000000000004E-3</v>
      </c>
      <c r="DU25" s="1">
        <v>0.26936090000000001</v>
      </c>
      <c r="DV25" s="1">
        <v>0.21832380000000001</v>
      </c>
      <c r="DW25" s="1">
        <v>0.22365779999999999</v>
      </c>
      <c r="DX25" s="1">
        <v>0.2375129</v>
      </c>
      <c r="DY25" s="1">
        <v>0.26151849999999999</v>
      </c>
      <c r="EA25">
        <f t="shared" si="29"/>
        <v>0.27179019999999998</v>
      </c>
      <c r="EB25">
        <f t="shared" si="30"/>
        <v>0.44761339999999999</v>
      </c>
      <c r="EC25">
        <f t="shared" si="31"/>
        <v>0.23620079999999999</v>
      </c>
      <c r="ED25">
        <f t="shared" si="11"/>
        <v>3.0241100605410125E-2</v>
      </c>
      <c r="EE25">
        <f t="shared" si="32"/>
        <v>-1.4109499999999997E-2</v>
      </c>
      <c r="EG25" s="1">
        <v>0.27179019999999998</v>
      </c>
      <c r="EH25" s="1">
        <v>0.33724379999999998</v>
      </c>
      <c r="EI25" s="1">
        <v>0.46172289999999999</v>
      </c>
      <c r="EJ25" s="1">
        <v>0.2380372</v>
      </c>
      <c r="EK25" s="1">
        <v>0.16464239999999999</v>
      </c>
      <c r="EL25" s="1">
        <v>3599.587</v>
      </c>
      <c r="EM25" s="1">
        <v>3534.9580000000001</v>
      </c>
      <c r="EN25" s="1">
        <v>3269.5239999999999</v>
      </c>
      <c r="EO25" s="1">
        <v>2987.4760000000001</v>
      </c>
      <c r="EP25" s="1">
        <v>2368.971</v>
      </c>
      <c r="ER25" s="1">
        <v>19.606660000000002</v>
      </c>
      <c r="ES25" s="1">
        <v>28.669370000000001</v>
      </c>
      <c r="ET25" s="1">
        <v>3187.9216467000001</v>
      </c>
      <c r="EU25" s="1">
        <v>5089.8130731000001</v>
      </c>
    </row>
    <row r="26" spans="1:151" x14ac:dyDescent="0.25">
      <c r="A26">
        <v>2042</v>
      </c>
      <c r="B26" s="1">
        <v>37165</v>
      </c>
      <c r="C26" s="1">
        <v>52307</v>
      </c>
      <c r="D26" s="1">
        <v>39664</v>
      </c>
      <c r="E26" s="1">
        <v>19970</v>
      </c>
      <c r="G26">
        <f>'care receipt'!$N$5*'care provision'!B26/1000</f>
        <v>2456.2598625200844</v>
      </c>
      <c r="H26">
        <f>'care receipt'!$N$5*'care provision'!C26/1000</f>
        <v>3457.0048332796464</v>
      </c>
      <c r="I26">
        <f>'care receipt'!$N$5*'care provision'!D26/1000</f>
        <v>2621.4204543790297</v>
      </c>
      <c r="J26">
        <f>'care receipt'!$N$5*'care provision'!E26/1000</f>
        <v>1319.8307400652786</v>
      </c>
      <c r="K26">
        <f t="shared" si="12"/>
        <v>9854.5158902440398</v>
      </c>
      <c r="L26">
        <f>K26/'care receipt'!BR26</f>
        <v>1.732541656015431</v>
      </c>
      <c r="N26" s="1">
        <v>13250</v>
      </c>
      <c r="O26" s="1">
        <v>7401</v>
      </c>
      <c r="P26" s="1">
        <v>7116</v>
      </c>
      <c r="Q26" s="1">
        <v>3169</v>
      </c>
      <c r="R26" s="1">
        <v>6427</v>
      </c>
      <c r="S26" s="1">
        <v>18.153980000000001</v>
      </c>
      <c r="U26">
        <f>'care receipt'!$N$5*'care provision'!N26/1000</f>
        <v>875.7014174193763</v>
      </c>
      <c r="V26">
        <f>'care receipt'!$N$5*'care provision'!O26/1000</f>
        <v>489.13707096760783</v>
      </c>
      <c r="W26">
        <f>'care receipt'!$N$5*'care provision'!P26/1000</f>
        <v>470.30122915896465</v>
      </c>
      <c r="X26">
        <f>'care receipt'!$N$5*'care provision'!Q26/1000</f>
        <v>209.44134277750967</v>
      </c>
      <c r="Y26">
        <f>'care receipt'!$N$5*'care provision'!R26/1000</f>
        <v>424.76475545315708</v>
      </c>
      <c r="Z26">
        <f t="shared" si="13"/>
        <v>18.153980000000001</v>
      </c>
      <c r="AB26" s="1">
        <v>22797</v>
      </c>
      <c r="AC26" s="1">
        <v>10445</v>
      </c>
      <c r="AD26" s="1">
        <v>8593</v>
      </c>
      <c r="AE26" s="1">
        <v>3704</v>
      </c>
      <c r="AF26" s="1">
        <v>7039</v>
      </c>
      <c r="AG26" s="1">
        <v>14.87316</v>
      </c>
      <c r="AI26">
        <f>'care receipt'!$N$5*'care provision'!AB26/1000</f>
        <v>1506.6690726724166</v>
      </c>
      <c r="AJ26">
        <f>'care receipt'!$N$5*'care provision'!AC26/1000</f>
        <v>690.31707961851964</v>
      </c>
      <c r="AK26">
        <f>'care receipt'!$N$5*'care provision'!AD26/1000</f>
        <v>567.91715319884531</v>
      </c>
      <c r="AL26">
        <f>'care receipt'!$N$5*'care provision'!AE26/1000</f>
        <v>244.79985283934866</v>
      </c>
      <c r="AM26">
        <f>'care receipt'!$N$5*'care provision'!AF26/1000</f>
        <v>465.21224733698034</v>
      </c>
      <c r="AN26">
        <f t="shared" si="14"/>
        <v>14.87316</v>
      </c>
      <c r="AP26" s="1">
        <v>15442</v>
      </c>
      <c r="AQ26" s="1">
        <v>8234</v>
      </c>
      <c r="AR26" s="1">
        <v>7335</v>
      </c>
      <c r="AS26" s="1">
        <v>3218</v>
      </c>
      <c r="AT26" s="1">
        <v>5642</v>
      </c>
      <c r="AU26" s="1">
        <v>15.69937</v>
      </c>
      <c r="AW26">
        <f>'care receipt'!$N$5*'care provision'!AP26/1000</f>
        <v>1020.5721726633968</v>
      </c>
      <c r="AX26">
        <f>'care receipt'!$N$5*'care provision'!AQ26/1000</f>
        <v>544.1906015872562</v>
      </c>
      <c r="AY26">
        <f>'care receipt'!$N$5*'care provision'!AR26/1000</f>
        <v>484.77508654876414</v>
      </c>
      <c r="AZ26">
        <f>'care receipt'!$N$5*'care provision'!AS26/1000</f>
        <v>212.67978575513604</v>
      </c>
      <c r="BA26">
        <f>'care receipt'!$N$5*'care provision'!AT26/1000</f>
        <v>372.88357713812235</v>
      </c>
      <c r="BB26">
        <f t="shared" si="15"/>
        <v>15.69937</v>
      </c>
      <c r="BD26" s="1">
        <v>7231</v>
      </c>
      <c r="BE26" s="1">
        <v>4241</v>
      </c>
      <c r="BF26" s="1">
        <v>3827</v>
      </c>
      <c r="BG26" s="1">
        <v>1747</v>
      </c>
      <c r="BH26" s="1">
        <v>3022</v>
      </c>
      <c r="BI26" s="1">
        <v>16.447040000000001</v>
      </c>
      <c r="BK26">
        <f>'care receipt'!$N$5*'care provision'!BD26/1000</f>
        <v>477.90165655543467</v>
      </c>
      <c r="BL26">
        <f>'care receipt'!$N$5*'care provision'!BE26/1000</f>
        <v>280.29054424721318</v>
      </c>
      <c r="BM26">
        <f>'care receipt'!$N$5*'care provision'!BF26/1000</f>
        <v>252.92900561992096</v>
      </c>
      <c r="BN26">
        <f>'care receipt'!$N$5*'care provision'!BG26/1000</f>
        <v>115.4604057533321</v>
      </c>
      <c r="BO26">
        <f>'care receipt'!$N$5*'care provision'!BH26/1000</f>
        <v>199.72601384463056</v>
      </c>
      <c r="BP26">
        <f t="shared" si="16"/>
        <v>16.447040000000001</v>
      </c>
      <c r="BR26">
        <f t="shared" si="17"/>
        <v>3880.8443193106245</v>
      </c>
      <c r="BS26">
        <f t="shared" si="18"/>
        <v>2003.9352964205966</v>
      </c>
      <c r="BT26">
        <f t="shared" si="19"/>
        <v>1775.9224745264949</v>
      </c>
      <c r="BU26">
        <f t="shared" si="20"/>
        <v>782.38138712532657</v>
      </c>
      <c r="BV26">
        <f t="shared" si="21"/>
        <v>1462.5865937728902</v>
      </c>
      <c r="BW26">
        <f t="shared" si="22"/>
        <v>16.121485703459282</v>
      </c>
      <c r="BY26">
        <f t="shared" si="23"/>
        <v>2326.6890651481372</v>
      </c>
      <c r="BZ26">
        <f t="shared" si="0"/>
        <v>2682.844005534741</v>
      </c>
      <c r="CA26">
        <f t="shared" si="1"/>
        <v>2147.390825799323</v>
      </c>
      <c r="CB26">
        <f t="shared" si="24"/>
        <v>1132.6563718784505</v>
      </c>
      <c r="CC26">
        <f t="shared" si="25"/>
        <v>8289.5802683606526</v>
      </c>
      <c r="CD26">
        <f t="shared" si="26"/>
        <v>0.60431685423242343</v>
      </c>
      <c r="CE26">
        <f>CC26/'care receipt'!CC26</f>
        <v>1.4184950594939847</v>
      </c>
      <c r="CG26">
        <f>G26*Z26*365.25/7*'care receipt'!$CL26/10^6</f>
        <v>37.84347201466872</v>
      </c>
      <c r="CH26">
        <f>H26*AN26*365.25/7*'care receipt'!$CL26/10^6</f>
        <v>43.63631288941118</v>
      </c>
      <c r="CI26">
        <f>I26*BB26*365.25/7*'care receipt'!$CL26/10^6</f>
        <v>34.927195832898718</v>
      </c>
      <c r="CJ26">
        <f>J26*BP26*365.25/7*'care receipt'!$CL26/10^6</f>
        <v>18.422594730632511</v>
      </c>
      <c r="CK26">
        <f t="shared" si="27"/>
        <v>134.82957546761114</v>
      </c>
      <c r="CM26" s="1">
        <v>21561</v>
      </c>
      <c r="CN26" s="1">
        <v>26164</v>
      </c>
      <c r="CO26" s="1">
        <v>561</v>
      </c>
      <c r="CP26" s="1">
        <v>3</v>
      </c>
      <c r="CR26">
        <f>'care receipt'!$N$5*'care provision'!CM26/1000</f>
        <v>1424.9810008286167</v>
      </c>
      <c r="CS26">
        <f>'care receipt'!$N$5*'care provision'!CN26/1000</f>
        <v>1729.1963687064574</v>
      </c>
      <c r="CT26">
        <f>'care receipt'!$N$5*'care provision'!CO26/1000</f>
        <v>37.076867560171323</v>
      </c>
      <c r="CU26">
        <f>'care receipt'!$N$5*'care provision'!CP26/1000</f>
        <v>0.19827201903834935</v>
      </c>
      <c r="CW26">
        <f t="shared" si="2"/>
        <v>2042</v>
      </c>
      <c r="CX26">
        <f t="shared" si="3"/>
        <v>0.58014260729180678</v>
      </c>
      <c r="CY26">
        <f t="shared" si="4"/>
        <v>0.50020073795094344</v>
      </c>
      <c r="CZ26">
        <f t="shared" si="5"/>
        <v>1.4143807987091566E-2</v>
      </c>
      <c r="DA26">
        <f t="shared" si="6"/>
        <v>1.5022533800701054E-4</v>
      </c>
      <c r="DC26" s="1">
        <v>613.21950000000004</v>
      </c>
      <c r="DD26" s="1">
        <v>679.56830000000002</v>
      </c>
      <c r="DE26" s="1">
        <v>654.06269999999995</v>
      </c>
      <c r="DF26" s="1">
        <v>502.45710000000003</v>
      </c>
      <c r="DH26">
        <f t="shared" si="7"/>
        <v>10.485913642051488</v>
      </c>
      <c r="DI26">
        <f t="shared" si="8"/>
        <v>14.101284439776245</v>
      </c>
      <c r="DJ26">
        <f t="shared" si="9"/>
        <v>0.2910071532473768</v>
      </c>
      <c r="DK26">
        <f t="shared" si="10"/>
        <v>1.1954782043658457E-3</v>
      </c>
      <c r="DL26">
        <f>SUM(DH26:DK26)/'care receipt'!DS26</f>
        <v>0.29764191955905078</v>
      </c>
      <c r="DM26">
        <f t="shared" si="28"/>
        <v>24.879400713279477</v>
      </c>
      <c r="DO26" s="1">
        <v>0.27348660000000002</v>
      </c>
      <c r="DP26" s="1">
        <v>0.22814209999999999</v>
      </c>
      <c r="DQ26" s="1">
        <v>0.4521307</v>
      </c>
      <c r="DR26" s="1">
        <v>0.2373924</v>
      </c>
      <c r="DS26" s="1">
        <v>4.0949899999999997E-2</v>
      </c>
      <c r="DT26" s="1">
        <v>7.6762000000000002E-3</v>
      </c>
      <c r="DU26" s="1">
        <v>0.27125739999999998</v>
      </c>
      <c r="DV26" s="1">
        <v>0.2158525</v>
      </c>
      <c r="DW26" s="1">
        <v>0.22592400000000001</v>
      </c>
      <c r="DX26" s="1">
        <v>0.23870079999999999</v>
      </c>
      <c r="DY26" s="1">
        <v>0.27482889999999999</v>
      </c>
      <c r="EA26">
        <f t="shared" si="29"/>
        <v>0.27348660000000002</v>
      </c>
      <c r="EB26">
        <f t="shared" si="30"/>
        <v>0.4521307</v>
      </c>
      <c r="EC26">
        <f t="shared" si="31"/>
        <v>0.2373924</v>
      </c>
      <c r="ED26">
        <f t="shared" si="11"/>
        <v>2.980733386323238E-2</v>
      </c>
      <c r="EE26">
        <f t="shared" si="32"/>
        <v>-8.7978000000000223E-3</v>
      </c>
      <c r="EG26" s="1">
        <v>0.27348660000000002</v>
      </c>
      <c r="EH26" s="1">
        <v>0.33657769999999998</v>
      </c>
      <c r="EI26" s="1">
        <v>0.46092850000000002</v>
      </c>
      <c r="EJ26" s="1">
        <v>0.2360787</v>
      </c>
      <c r="EK26" s="1">
        <v>0.17919080000000001</v>
      </c>
      <c r="EL26" s="1">
        <v>3627.9140000000002</v>
      </c>
      <c r="EM26" s="1">
        <v>3568.4769999999999</v>
      </c>
      <c r="EN26" s="1">
        <v>3315.6289999999999</v>
      </c>
      <c r="EO26" s="1">
        <v>3020.9679999999998</v>
      </c>
      <c r="EP26" s="1">
        <v>2437.9520000000002</v>
      </c>
      <c r="ER26" s="1">
        <v>19.627980000000001</v>
      </c>
      <c r="ES26" s="1">
        <v>28.705490000000001</v>
      </c>
      <c r="ET26" s="1">
        <v>3197.6417655</v>
      </c>
      <c r="EU26" s="1">
        <v>5139.3709898999996</v>
      </c>
    </row>
    <row r="27" spans="1:151" x14ac:dyDescent="0.25">
      <c r="A27">
        <v>2043</v>
      </c>
      <c r="B27" s="1">
        <v>37155</v>
      </c>
      <c r="C27" s="1">
        <v>52712</v>
      </c>
      <c r="D27" s="1">
        <v>39136</v>
      </c>
      <c r="E27" s="1">
        <v>20245</v>
      </c>
      <c r="G27">
        <f>'care receipt'!$N$5*'care provision'!B27/1000</f>
        <v>2455.5989557899566</v>
      </c>
      <c r="H27">
        <f>'care receipt'!$N$5*'care provision'!C27/1000</f>
        <v>3483.7715558498235</v>
      </c>
      <c r="I27">
        <f>'care receipt'!$N$5*'care provision'!D27/1000</f>
        <v>2586.5245790282802</v>
      </c>
      <c r="J27">
        <f>'care receipt'!$N$5*'care provision'!E27/1000</f>
        <v>1338.0056751437942</v>
      </c>
      <c r="K27">
        <f t="shared" si="12"/>
        <v>9863.9007658118535</v>
      </c>
      <c r="L27">
        <f>K27/'care receipt'!BR27</f>
        <v>1.7284476768425441</v>
      </c>
      <c r="N27" s="1">
        <v>13284</v>
      </c>
      <c r="O27" s="1">
        <v>7565</v>
      </c>
      <c r="P27" s="1">
        <v>6923</v>
      </c>
      <c r="Q27" s="1">
        <v>3197</v>
      </c>
      <c r="R27" s="1">
        <v>6392</v>
      </c>
      <c r="S27" s="1">
        <v>17.97897</v>
      </c>
      <c r="U27">
        <f>'care receipt'!$N$5*'care provision'!N27/1000</f>
        <v>877.9485003018109</v>
      </c>
      <c r="V27">
        <f>'care receipt'!$N$5*'care provision'!O27/1000</f>
        <v>499.9759413417043</v>
      </c>
      <c r="W27">
        <f>'care receipt'!$N$5*'care provision'!P27/1000</f>
        <v>457.54572926749751</v>
      </c>
      <c r="X27">
        <f>'care receipt'!$N$5*'care provision'!Q27/1000</f>
        <v>211.29188162186762</v>
      </c>
      <c r="Y27">
        <f>'care receipt'!$N$5*'care provision'!R27/1000</f>
        <v>422.45158189770962</v>
      </c>
      <c r="Z27">
        <f t="shared" si="13"/>
        <v>17.97897</v>
      </c>
      <c r="AB27" s="1">
        <v>22926</v>
      </c>
      <c r="AC27" s="1">
        <v>10472</v>
      </c>
      <c r="AD27" s="1">
        <v>8765</v>
      </c>
      <c r="AE27" s="1">
        <v>3685</v>
      </c>
      <c r="AF27" s="1">
        <v>7107</v>
      </c>
      <c r="AG27" s="1">
        <v>15.05297</v>
      </c>
      <c r="AI27">
        <f>'care receipt'!$N$5*'care provision'!AB27/1000</f>
        <v>1515.1947694910657</v>
      </c>
      <c r="AJ27">
        <f>'care receipt'!$N$5*'care provision'!AC27/1000</f>
        <v>692.1015277898648</v>
      </c>
      <c r="AK27">
        <f>'care receipt'!$N$5*'care provision'!AD27/1000</f>
        <v>579.28474895704403</v>
      </c>
      <c r="AL27">
        <f>'care receipt'!$N$5*'care provision'!AE27/1000</f>
        <v>243.5441300521058</v>
      </c>
      <c r="AM27">
        <f>'care receipt'!$N$5*'care provision'!AF27/1000</f>
        <v>469.70641310184959</v>
      </c>
      <c r="AN27">
        <f t="shared" si="14"/>
        <v>15.05297</v>
      </c>
      <c r="AP27" s="1">
        <v>15346</v>
      </c>
      <c r="AQ27" s="1">
        <v>7910</v>
      </c>
      <c r="AR27" s="1">
        <v>7186</v>
      </c>
      <c r="AS27" s="1">
        <v>3167</v>
      </c>
      <c r="AT27" s="1">
        <v>5723</v>
      </c>
      <c r="AU27" s="1">
        <v>15.87405</v>
      </c>
      <c r="AW27">
        <f>'care receipt'!$N$5*'care provision'!AP27/1000</f>
        <v>1014.2274680541697</v>
      </c>
      <c r="AX27">
        <f>'care receipt'!$N$5*'care provision'!AQ27/1000</f>
        <v>522.77722353111437</v>
      </c>
      <c r="AY27">
        <f>'care receipt'!$N$5*'care provision'!AR27/1000</f>
        <v>474.92757626985946</v>
      </c>
      <c r="AZ27">
        <f>'care receipt'!$N$5*'care provision'!AS27/1000</f>
        <v>209.30916143148414</v>
      </c>
      <c r="BA27">
        <f>'care receipt'!$N$5*'care provision'!AT27/1000</f>
        <v>378.23692165215772</v>
      </c>
      <c r="BB27">
        <f t="shared" si="15"/>
        <v>15.87405</v>
      </c>
      <c r="BD27" s="1">
        <v>7387</v>
      </c>
      <c r="BE27" s="1">
        <v>4194</v>
      </c>
      <c r="BF27" s="1">
        <v>3967</v>
      </c>
      <c r="BG27" s="1">
        <v>1737</v>
      </c>
      <c r="BH27" s="1">
        <v>3067</v>
      </c>
      <c r="BI27" s="1">
        <v>16.392769999999999</v>
      </c>
      <c r="BK27">
        <f>'care receipt'!$N$5*'care provision'!BD27/1000</f>
        <v>488.21180154542884</v>
      </c>
      <c r="BL27">
        <f>'care receipt'!$N$5*'care provision'!BE27/1000</f>
        <v>277.1842826156124</v>
      </c>
      <c r="BM27">
        <f>'care receipt'!$N$5*'care provision'!BF27/1000</f>
        <v>262.18169984171061</v>
      </c>
      <c r="BN27">
        <f>'care receipt'!$N$5*'care provision'!BG27/1000</f>
        <v>114.79949902320426</v>
      </c>
      <c r="BO27">
        <f>'care receipt'!$N$5*'care provision'!BH27/1000</f>
        <v>202.7000941302058</v>
      </c>
      <c r="BP27">
        <f t="shared" si="16"/>
        <v>16.392769999999999</v>
      </c>
      <c r="BR27">
        <f t="shared" si="17"/>
        <v>3895.5825393924752</v>
      </c>
      <c r="BS27">
        <f t="shared" si="18"/>
        <v>1992.038975278296</v>
      </c>
      <c r="BT27">
        <f t="shared" si="19"/>
        <v>1773.9397543361117</v>
      </c>
      <c r="BU27">
        <f t="shared" si="20"/>
        <v>778.94467212866175</v>
      </c>
      <c r="BV27">
        <f t="shared" si="21"/>
        <v>1473.0950107819226</v>
      </c>
      <c r="BW27">
        <f t="shared" si="22"/>
        <v>16.178436122695114</v>
      </c>
      <c r="BY27">
        <f t="shared" si="23"/>
        <v>2303.6390528178376</v>
      </c>
      <c r="BZ27">
        <f t="shared" si="0"/>
        <v>2736.3021369866324</v>
      </c>
      <c r="CA27">
        <f t="shared" si="1"/>
        <v>2142.3801621903776</v>
      </c>
      <c r="CB27">
        <f t="shared" si="24"/>
        <v>1144.4649208795945</v>
      </c>
      <c r="CC27">
        <f t="shared" si="25"/>
        <v>8326.7862728744421</v>
      </c>
      <c r="CD27">
        <f t="shared" si="26"/>
        <v>0.60526847028879738</v>
      </c>
      <c r="CE27">
        <f>CC27/'care receipt'!CC27</f>
        <v>1.4220840740616667</v>
      </c>
      <c r="CG27">
        <f>G27*Z27*365.25/7*'care receipt'!$CL27/10^6</f>
        <v>38.142447966956361</v>
      </c>
      <c r="CH27">
        <f>H27*AN27*365.25/7*'care receipt'!$CL27/10^6</f>
        <v>45.306256531038763</v>
      </c>
      <c r="CI27">
        <f>I27*BB27*365.25/7*'care receipt'!$CL27/10^6</f>
        <v>35.472407780997855</v>
      </c>
      <c r="CJ27">
        <f>J27*BP27*365.25/7*'care receipt'!$CL27/10^6</f>
        <v>18.949450280095</v>
      </c>
      <c r="CK27">
        <f t="shared" si="27"/>
        <v>137.87056255908797</v>
      </c>
      <c r="CM27" s="1">
        <v>21539</v>
      </c>
      <c r="CN27" s="1">
        <v>26669</v>
      </c>
      <c r="CO27" s="1">
        <v>548</v>
      </c>
      <c r="CP27" s="1">
        <v>6</v>
      </c>
      <c r="CR27">
        <f>'care receipt'!$N$5*'care provision'!CM27/1000</f>
        <v>1423.5270060223354</v>
      </c>
      <c r="CS27">
        <f>'care receipt'!$N$5*'care provision'!CN27/1000</f>
        <v>1762.5721585779129</v>
      </c>
      <c r="CT27">
        <f>'care receipt'!$N$5*'care provision'!CO27/1000</f>
        <v>36.217688811005146</v>
      </c>
      <c r="CU27">
        <f>'care receipt'!$N$5*'care provision'!CP27/1000</f>
        <v>0.39654403807669869</v>
      </c>
      <c r="CW27">
        <f t="shared" si="2"/>
        <v>2043</v>
      </c>
      <c r="CX27">
        <f t="shared" si="3"/>
        <v>0.57970663436953296</v>
      </c>
      <c r="CY27">
        <f t="shared" si="4"/>
        <v>0.50593792684777661</v>
      </c>
      <c r="CZ27">
        <f t="shared" si="5"/>
        <v>1.400245298446443E-2</v>
      </c>
      <c r="DA27">
        <f t="shared" si="6"/>
        <v>2.9636947394418375E-4</v>
      </c>
      <c r="DC27" s="1">
        <v>619.423</v>
      </c>
      <c r="DD27" s="1">
        <v>679.87800000000004</v>
      </c>
      <c r="DE27" s="1">
        <v>681.17150000000004</v>
      </c>
      <c r="DF27" s="1">
        <v>532.39170000000001</v>
      </c>
      <c r="DH27">
        <f t="shared" si="7"/>
        <v>10.581184423816476</v>
      </c>
      <c r="DI27">
        <f t="shared" si="8"/>
        <v>14.380008408355613</v>
      </c>
      <c r="DJ27">
        <f t="shared" si="9"/>
        <v>0.29604548896710714</v>
      </c>
      <c r="DK27">
        <f t="shared" si="10"/>
        <v>2.5334010546782201E-3</v>
      </c>
      <c r="DL27">
        <f>SUM(DH27:DK27)/'care receipt'!DS27</f>
        <v>0.29614539864637457</v>
      </c>
      <c r="DM27">
        <f t="shared" si="28"/>
        <v>25.259771722193872</v>
      </c>
      <c r="DO27" s="1">
        <v>0.2748835</v>
      </c>
      <c r="DP27" s="1">
        <v>0.22883510000000001</v>
      </c>
      <c r="DQ27" s="1">
        <v>0.4521172</v>
      </c>
      <c r="DR27" s="1">
        <v>0.23875869999999999</v>
      </c>
      <c r="DS27" s="1">
        <v>4.0892699999999997E-2</v>
      </c>
      <c r="DT27" s="1">
        <v>7.8189000000000002E-3</v>
      </c>
      <c r="DU27" s="1">
        <v>0.2729202</v>
      </c>
      <c r="DV27" s="1">
        <v>0.2131305</v>
      </c>
      <c r="DW27" s="1">
        <v>0.22307660000000001</v>
      </c>
      <c r="DX27" s="1">
        <v>0.23759640000000001</v>
      </c>
      <c r="DY27" s="1">
        <v>0.26625949999999998</v>
      </c>
      <c r="EA27">
        <f t="shared" si="29"/>
        <v>0.2748835</v>
      </c>
      <c r="EB27">
        <f t="shared" si="30"/>
        <v>0.4521172</v>
      </c>
      <c r="EC27">
        <f t="shared" si="31"/>
        <v>0.23875869999999999</v>
      </c>
      <c r="ED27">
        <f t="shared" si="11"/>
        <v>2.9616718103433758E-2</v>
      </c>
      <c r="EE27">
        <f t="shared" si="32"/>
        <v>-7.699999999999374E-5</v>
      </c>
      <c r="EG27" s="1">
        <v>0.2748835</v>
      </c>
      <c r="EH27" s="1">
        <v>0.33087240000000001</v>
      </c>
      <c r="EI27" s="1">
        <v>0.45219419999999999</v>
      </c>
      <c r="EJ27" s="1">
        <v>0.23570479999999999</v>
      </c>
      <c r="EK27" s="1">
        <v>0.1576642</v>
      </c>
      <c r="EL27" s="1">
        <v>3672.1410000000001</v>
      </c>
      <c r="EM27" s="1">
        <v>3599.3690000000001</v>
      </c>
      <c r="EN27" s="1">
        <v>3343.7849999999999</v>
      </c>
      <c r="EO27" s="1">
        <v>3025.1680000000001</v>
      </c>
      <c r="EP27" s="1">
        <v>2460.36</v>
      </c>
      <c r="ER27" s="1">
        <v>19.728120000000001</v>
      </c>
      <c r="ES27" s="1">
        <v>28.54626</v>
      </c>
      <c r="ET27" s="1">
        <v>3216.4108641000003</v>
      </c>
      <c r="EU27" s="1">
        <v>5165.6011281000001</v>
      </c>
    </row>
    <row r="28" spans="1:151" x14ac:dyDescent="0.25">
      <c r="A28">
        <v>2044</v>
      </c>
      <c r="B28" s="1">
        <v>37659</v>
      </c>
      <c r="C28" s="1">
        <v>53143</v>
      </c>
      <c r="D28" s="1">
        <v>39096</v>
      </c>
      <c r="E28" s="1">
        <v>20799</v>
      </c>
      <c r="G28">
        <f>'care receipt'!$N$5*'care provision'!B28/1000</f>
        <v>2488.9086549883991</v>
      </c>
      <c r="H28">
        <f>'care receipt'!$N$5*'care provision'!C28/1000</f>
        <v>3512.2566359183334</v>
      </c>
      <c r="I28">
        <f>'care receipt'!$N$5*'care provision'!D28/1000</f>
        <v>2583.8809521077683</v>
      </c>
      <c r="J28">
        <f>'care receipt'!$N$5*'care provision'!E28/1000</f>
        <v>1374.6199079928758</v>
      </c>
      <c r="K28">
        <f t="shared" si="12"/>
        <v>9959.6661510073773</v>
      </c>
      <c r="L28">
        <f>K28/'care receipt'!BR28</f>
        <v>1.7248534932698472</v>
      </c>
      <c r="N28" s="1">
        <v>13380</v>
      </c>
      <c r="O28" s="1">
        <v>7605</v>
      </c>
      <c r="P28" s="1">
        <v>7115</v>
      </c>
      <c r="Q28" s="1">
        <v>3210</v>
      </c>
      <c r="R28" s="1">
        <v>6542</v>
      </c>
      <c r="S28" s="1">
        <v>18.085550000000001</v>
      </c>
      <c r="U28">
        <f>'care receipt'!$N$5*'care provision'!N28/1000</f>
        <v>884.29320491103806</v>
      </c>
      <c r="V28">
        <f>'care receipt'!$N$5*'care provision'!O28/1000</f>
        <v>502.61956826221558</v>
      </c>
      <c r="W28">
        <f>'care receipt'!$N$5*'care provision'!P28/1000</f>
        <v>470.23513848595189</v>
      </c>
      <c r="X28">
        <f>'care receipt'!$N$5*'care provision'!Q28/1000</f>
        <v>212.15106037103379</v>
      </c>
      <c r="Y28">
        <f>'care receipt'!$N$5*'care provision'!R28/1000</f>
        <v>432.3651828496271</v>
      </c>
      <c r="Z28">
        <f t="shared" si="13"/>
        <v>18.085550000000001</v>
      </c>
      <c r="AB28" s="1">
        <v>23001</v>
      </c>
      <c r="AC28" s="1">
        <v>10734</v>
      </c>
      <c r="AD28" s="1">
        <v>8894</v>
      </c>
      <c r="AE28" s="1">
        <v>3697</v>
      </c>
      <c r="AF28" s="1">
        <v>7098</v>
      </c>
      <c r="AG28" s="1">
        <v>14.913830000000001</v>
      </c>
      <c r="AI28">
        <f>'care receipt'!$N$5*'care provision'!AB28/1000</f>
        <v>1520.1515699670244</v>
      </c>
      <c r="AJ28">
        <f>'care receipt'!$N$5*'care provision'!AC28/1000</f>
        <v>709.41728411921395</v>
      </c>
      <c r="AK28">
        <f>'care receipt'!$N$5*'care provision'!AD28/1000</f>
        <v>587.8104457756931</v>
      </c>
      <c r="AL28">
        <f>'care receipt'!$N$5*'care provision'!AE28/1000</f>
        <v>244.33721812825917</v>
      </c>
      <c r="AM28">
        <f>'care receipt'!$N$5*'care provision'!AF28/1000</f>
        <v>469.11159704473454</v>
      </c>
      <c r="AN28">
        <f t="shared" si="14"/>
        <v>14.913830000000001</v>
      </c>
      <c r="AP28" s="1">
        <v>15567</v>
      </c>
      <c r="AQ28" s="1">
        <v>8087</v>
      </c>
      <c r="AR28" s="1">
        <v>7033</v>
      </c>
      <c r="AS28" s="1">
        <v>3101</v>
      </c>
      <c r="AT28" s="1">
        <v>5483</v>
      </c>
      <c r="AU28" s="1">
        <v>15.56352</v>
      </c>
      <c r="AW28">
        <f>'care receipt'!$N$5*'care provision'!AP28/1000</f>
        <v>1028.8335067899948</v>
      </c>
      <c r="AX28">
        <f>'care receipt'!$N$5*'care provision'!AQ28/1000</f>
        <v>534.47527265437702</v>
      </c>
      <c r="AY28">
        <f>'care receipt'!$N$5*'care provision'!AR28/1000</f>
        <v>464.81570329890366</v>
      </c>
      <c r="AZ28">
        <f>'care receipt'!$N$5*'care provision'!AS28/1000</f>
        <v>204.94717701264042</v>
      </c>
      <c r="BA28">
        <f>'care receipt'!$N$5*'care provision'!AT28/1000</f>
        <v>362.37516012908986</v>
      </c>
      <c r="BB28">
        <f t="shared" si="15"/>
        <v>15.56352</v>
      </c>
      <c r="BD28" s="1">
        <v>7624</v>
      </c>
      <c r="BE28" s="1">
        <v>4386</v>
      </c>
      <c r="BF28" s="1">
        <v>4025</v>
      </c>
      <c r="BG28" s="1">
        <v>1742</v>
      </c>
      <c r="BH28" s="1">
        <v>3145</v>
      </c>
      <c r="BI28" s="1">
        <v>16.432690000000001</v>
      </c>
      <c r="BK28">
        <f>'care receipt'!$N$5*'care provision'!BD28/1000</f>
        <v>503.87529104945844</v>
      </c>
      <c r="BL28">
        <f>'care receipt'!$N$5*'care provision'!BE28/1000</f>
        <v>289.87369183406679</v>
      </c>
      <c r="BM28">
        <f>'care receipt'!$N$5*'care provision'!BF28/1000</f>
        <v>266.01495887645206</v>
      </c>
      <c r="BN28">
        <f>'care receipt'!$N$5*'care provision'!BG28/1000</f>
        <v>115.12995238826818</v>
      </c>
      <c r="BO28">
        <f>'care receipt'!$N$5*'care provision'!BH28/1000</f>
        <v>207.85516662520288</v>
      </c>
      <c r="BP28">
        <f t="shared" si="16"/>
        <v>16.432690000000001</v>
      </c>
      <c r="BR28">
        <f t="shared" si="17"/>
        <v>3937.1535727175155</v>
      </c>
      <c r="BS28">
        <f t="shared" si="18"/>
        <v>2036.3858168698735</v>
      </c>
      <c r="BT28">
        <f t="shared" si="19"/>
        <v>1788.8762464370006</v>
      </c>
      <c r="BU28">
        <f t="shared" si="20"/>
        <v>776.56540790020154</v>
      </c>
      <c r="BV28">
        <f t="shared" si="21"/>
        <v>1471.7071066486542</v>
      </c>
      <c r="BW28">
        <f t="shared" si="22"/>
        <v>16.08462207190588</v>
      </c>
      <c r="BY28">
        <f t="shared" si="23"/>
        <v>2348.7287461697993</v>
      </c>
      <c r="BZ28">
        <f t="shared" si="0"/>
        <v>2733.1761014176082</v>
      </c>
      <c r="CA28">
        <f t="shared" si="1"/>
        <v>2098.3238314810092</v>
      </c>
      <c r="CB28">
        <f t="shared" si="24"/>
        <v>1178.64624335693</v>
      </c>
      <c r="CC28">
        <f t="shared" si="25"/>
        <v>8358.8749224253479</v>
      </c>
      <c r="CD28">
        <f t="shared" si="26"/>
        <v>0.60796517411136008</v>
      </c>
      <c r="CE28">
        <f>CC28/'care receipt'!CC28</f>
        <v>1.4197188716124625</v>
      </c>
      <c r="CG28">
        <f>G28*Z28*365.25/7*'care receipt'!$CL28/10^6</f>
        <v>39.588449928590457</v>
      </c>
      <c r="CH28">
        <f>H28*AN28*365.25/7*'care receipt'!$CL28/10^6</f>
        <v>46.068412716216088</v>
      </c>
      <c r="CI28">
        <f>I28*BB28*365.25/7*'care receipt'!$CL28/10^6</f>
        <v>35.36780825458019</v>
      </c>
      <c r="CJ28">
        <f>J28*BP28*365.25/7*'care receipt'!$CL28/10^6</f>
        <v>19.866397030627461</v>
      </c>
      <c r="CK28">
        <f t="shared" si="27"/>
        <v>140.8910679300142</v>
      </c>
      <c r="CM28" s="1">
        <v>21805</v>
      </c>
      <c r="CN28" s="1">
        <v>26514</v>
      </c>
      <c r="CO28" s="1">
        <v>571</v>
      </c>
      <c r="CP28" s="1">
        <v>8</v>
      </c>
      <c r="CR28">
        <f>'care receipt'!$N$5*'care provision'!CM28/1000</f>
        <v>1441.1071250437358</v>
      </c>
      <c r="CS28">
        <f>'care receipt'!$N$5*'care provision'!CN28/1000</f>
        <v>1752.3281042609315</v>
      </c>
      <c r="CT28">
        <f>'care receipt'!$N$5*'care provision'!CO28/1000</f>
        <v>37.737774290299157</v>
      </c>
      <c r="CU28">
        <f>'care receipt'!$N$5*'care provision'!CP28/1000</f>
        <v>0.52872538410226488</v>
      </c>
      <c r="CW28">
        <f t="shared" si="2"/>
        <v>2044</v>
      </c>
      <c r="CX28">
        <f t="shared" si="3"/>
        <v>0.57901165723996928</v>
      </c>
      <c r="CY28">
        <f t="shared" si="4"/>
        <v>0.49891801366125355</v>
      </c>
      <c r="CZ28">
        <f t="shared" si="5"/>
        <v>1.4605074687947618E-2</v>
      </c>
      <c r="DA28">
        <f t="shared" si="6"/>
        <v>3.8463387662868409E-4</v>
      </c>
      <c r="DC28" s="1">
        <v>612.85550000000001</v>
      </c>
      <c r="DD28" s="1">
        <v>690.76469999999995</v>
      </c>
      <c r="DE28" s="1">
        <v>672.01089999999999</v>
      </c>
      <c r="DF28" s="1">
        <v>775.59659999999997</v>
      </c>
      <c r="DH28">
        <f t="shared" si="7"/>
        <v>10.598285132066895</v>
      </c>
      <c r="DI28">
        <f t="shared" si="8"/>
        <v>14.525356766896452</v>
      </c>
      <c r="DJ28">
        <f t="shared" si="9"/>
        <v>0.30432234797784952</v>
      </c>
      <c r="DK28">
        <f t="shared" si="10"/>
        <v>4.9209313229209286E-3</v>
      </c>
      <c r="DL28">
        <f>SUM(DH28:DK28)/'care receipt'!DS28</f>
        <v>0.29250562880011893</v>
      </c>
      <c r="DM28">
        <f t="shared" si="28"/>
        <v>25.432885178264119</v>
      </c>
      <c r="DO28" s="1">
        <v>0.27558470000000002</v>
      </c>
      <c r="DP28" s="1">
        <v>0.23163429999999999</v>
      </c>
      <c r="DQ28" s="1">
        <v>0.46130450000000001</v>
      </c>
      <c r="DR28" s="1">
        <v>0.2384346</v>
      </c>
      <c r="DS28" s="1">
        <v>4.1231900000000002E-2</v>
      </c>
      <c r="DT28" s="1">
        <v>9.2347000000000002E-3</v>
      </c>
      <c r="DU28" s="1">
        <v>0.27335039999999999</v>
      </c>
      <c r="DV28" s="1">
        <v>0.22292780000000001</v>
      </c>
      <c r="DW28" s="1">
        <v>0.2339726</v>
      </c>
      <c r="DX28" s="1">
        <v>0.23977229999999999</v>
      </c>
      <c r="DY28" s="1">
        <v>0.27233380000000001</v>
      </c>
      <c r="EA28">
        <f t="shared" si="29"/>
        <v>0.27558470000000002</v>
      </c>
      <c r="EB28">
        <f t="shared" si="30"/>
        <v>0.46130450000000001</v>
      </c>
      <c r="EC28">
        <f t="shared" si="31"/>
        <v>0.2384346</v>
      </c>
      <c r="ED28">
        <f t="shared" si="11"/>
        <v>3.0120625890308044E-2</v>
      </c>
      <c r="EE28">
        <f t="shared" si="32"/>
        <v>1.881799999999989E-3</v>
      </c>
      <c r="EG28" s="1">
        <v>0.27558470000000002</v>
      </c>
      <c r="EH28" s="1">
        <v>0.33359240000000001</v>
      </c>
      <c r="EI28" s="1">
        <v>0.45942270000000002</v>
      </c>
      <c r="EJ28" s="1">
        <v>0.2340441</v>
      </c>
      <c r="EK28" s="1">
        <v>0.1504923</v>
      </c>
      <c r="EL28" s="1">
        <v>3702.3180000000002</v>
      </c>
      <c r="EM28" s="1">
        <v>3612.076</v>
      </c>
      <c r="EN28" s="1">
        <v>3377.9119999999998</v>
      </c>
      <c r="EO28" s="1">
        <v>3107.81</v>
      </c>
      <c r="EP28" s="1">
        <v>2542.1669999999999</v>
      </c>
      <c r="ER28" s="1">
        <v>19.755410000000001</v>
      </c>
      <c r="ES28" s="1">
        <v>28.478549999999998</v>
      </c>
      <c r="ET28" s="1">
        <v>3191.0899292999998</v>
      </c>
      <c r="EU28" s="1">
        <v>5187.6904652999992</v>
      </c>
    </row>
    <row r="29" spans="1:151" x14ac:dyDescent="0.25">
      <c r="A29">
        <v>2045</v>
      </c>
      <c r="B29" s="1">
        <v>37616</v>
      </c>
      <c r="C29" s="1">
        <v>53289</v>
      </c>
      <c r="D29" s="1">
        <v>38560</v>
      </c>
      <c r="E29" s="1">
        <v>21090</v>
      </c>
      <c r="G29">
        <f>'care receipt'!$N$5*'care provision'!B29/1000</f>
        <v>2486.0667560488496</v>
      </c>
      <c r="H29">
        <f>'care receipt'!$N$5*'care provision'!C29/1000</f>
        <v>3521.9058741781996</v>
      </c>
      <c r="I29">
        <f>'care receipt'!$N$5*'care provision'!D29/1000</f>
        <v>2548.4563513729167</v>
      </c>
      <c r="J29">
        <f>'care receipt'!$N$5*'care provision'!E29/1000</f>
        <v>1393.8522938395961</v>
      </c>
      <c r="K29">
        <f t="shared" si="12"/>
        <v>9950.2812754395618</v>
      </c>
      <c r="L29">
        <f>K29/'care receipt'!BR29</f>
        <v>1.7123116292294567</v>
      </c>
      <c r="N29" s="1">
        <v>13397</v>
      </c>
      <c r="O29" s="1">
        <v>7664</v>
      </c>
      <c r="P29" s="1">
        <v>6948</v>
      </c>
      <c r="Q29" s="1">
        <v>3180</v>
      </c>
      <c r="R29" s="1">
        <v>6611</v>
      </c>
      <c r="S29" s="1">
        <v>18.226700000000001</v>
      </c>
      <c r="U29">
        <f>'care receipt'!$N$5*'care provision'!N29/1000</f>
        <v>885.41674635225536</v>
      </c>
      <c r="V29">
        <f>'care receipt'!$N$5*'care provision'!O29/1000</f>
        <v>506.51891796996978</v>
      </c>
      <c r="W29">
        <f>'care receipt'!$N$5*'care provision'!P29/1000</f>
        <v>459.19799609281705</v>
      </c>
      <c r="X29">
        <f>'care receipt'!$N$5*'care provision'!Q29/1000</f>
        <v>210.16834018065029</v>
      </c>
      <c r="Y29">
        <f>'care receipt'!$N$5*'care provision'!R29/1000</f>
        <v>436.92543928750916</v>
      </c>
      <c r="Z29">
        <f t="shared" si="13"/>
        <v>18.226700000000001</v>
      </c>
      <c r="AB29" s="1">
        <v>23178</v>
      </c>
      <c r="AC29" s="1">
        <v>10770</v>
      </c>
      <c r="AD29" s="1">
        <v>8788</v>
      </c>
      <c r="AE29" s="1">
        <v>3799</v>
      </c>
      <c r="AF29" s="1">
        <v>7023</v>
      </c>
      <c r="AG29" s="1">
        <v>14.76929</v>
      </c>
      <c r="AI29">
        <f>'care receipt'!$N$5*'care provision'!AB29/1000</f>
        <v>1531.849619090287</v>
      </c>
      <c r="AJ29">
        <f>'care receipt'!$N$5*'care provision'!AC29/1000</f>
        <v>711.79654834767416</v>
      </c>
      <c r="AK29">
        <f>'care receipt'!$N$5*'care provision'!AD29/1000</f>
        <v>580.80483443633807</v>
      </c>
      <c r="AL29">
        <f>'care receipt'!$N$5*'care provision'!AE29/1000</f>
        <v>251.07846677556304</v>
      </c>
      <c r="AM29">
        <f>'care receipt'!$N$5*'care provision'!AF29/1000</f>
        <v>464.15479656877579</v>
      </c>
      <c r="AN29">
        <f t="shared" si="14"/>
        <v>14.76929</v>
      </c>
      <c r="AP29" s="1">
        <v>15351</v>
      </c>
      <c r="AQ29" s="1">
        <v>7907</v>
      </c>
      <c r="AR29" s="1">
        <v>6891</v>
      </c>
      <c r="AS29" s="1">
        <v>3094</v>
      </c>
      <c r="AT29" s="1">
        <v>5516</v>
      </c>
      <c r="AU29" s="1">
        <v>15.75389</v>
      </c>
      <c r="AW29">
        <f>'care receipt'!$N$5*'care provision'!AP29/1000</f>
        <v>1014.5579214192336</v>
      </c>
      <c r="AX29">
        <f>'care receipt'!$N$5*'care provision'!AQ29/1000</f>
        <v>522.57895151207606</v>
      </c>
      <c r="AY29">
        <f>'care receipt'!$N$5*'care provision'!AR29/1000</f>
        <v>455.43082773108847</v>
      </c>
      <c r="AZ29">
        <f>'care receipt'!$N$5*'care provision'!AS29/1000</f>
        <v>204.48454230155093</v>
      </c>
      <c r="BA29">
        <f>'care receipt'!$N$5*'care provision'!AT29/1000</f>
        <v>364.55615233851165</v>
      </c>
      <c r="BB29">
        <f t="shared" si="15"/>
        <v>15.75389</v>
      </c>
      <c r="BD29" s="1">
        <v>7738</v>
      </c>
      <c r="BE29" s="1">
        <v>4491</v>
      </c>
      <c r="BF29" s="1">
        <v>3985</v>
      </c>
      <c r="BG29" s="1">
        <v>1792</v>
      </c>
      <c r="BH29" s="1">
        <v>3200</v>
      </c>
      <c r="BI29" s="1">
        <v>16.41478</v>
      </c>
      <c r="BK29">
        <f>'care receipt'!$N$5*'care provision'!BD29/1000</f>
        <v>511.40962777291577</v>
      </c>
      <c r="BL29">
        <f>'care receipt'!$N$5*'care provision'!BE29/1000</f>
        <v>296.81321250040901</v>
      </c>
      <c r="BM29">
        <f>'care receipt'!$N$5*'care provision'!BF29/1000</f>
        <v>263.37133195594072</v>
      </c>
      <c r="BN29">
        <f>'care receipt'!$N$5*'care provision'!BG29/1000</f>
        <v>118.43448603890734</v>
      </c>
      <c r="BO29">
        <f>'care receipt'!$N$5*'care provision'!BH29/1000</f>
        <v>211.49015364090599</v>
      </c>
      <c r="BP29">
        <f t="shared" si="16"/>
        <v>16.41478</v>
      </c>
      <c r="BR29">
        <f t="shared" si="17"/>
        <v>3943.2339146346917</v>
      </c>
      <c r="BS29">
        <f t="shared" si="18"/>
        <v>2037.7076303301289</v>
      </c>
      <c r="BT29">
        <f t="shared" si="19"/>
        <v>1758.8049902161843</v>
      </c>
      <c r="BU29">
        <f t="shared" si="20"/>
        <v>784.16583529667162</v>
      </c>
      <c r="BV29">
        <f t="shared" si="21"/>
        <v>1477.1265418357025</v>
      </c>
      <c r="BW29">
        <f t="shared" si="22"/>
        <v>16.115797885224669</v>
      </c>
      <c r="BY29">
        <f t="shared" si="23"/>
        <v>2364.3568031770287</v>
      </c>
      <c r="BZ29">
        <f t="shared" si="0"/>
        <v>2714.1231390547428</v>
      </c>
      <c r="CA29">
        <f t="shared" si="1"/>
        <v>2094.870557280412</v>
      </c>
      <c r="CB29">
        <f t="shared" si="24"/>
        <v>1193.8341700831952</v>
      </c>
      <c r="CC29">
        <f t="shared" si="25"/>
        <v>8367.1846695953791</v>
      </c>
      <c r="CD29">
        <f t="shared" si="26"/>
        <v>0.60695205648871586</v>
      </c>
      <c r="CE29">
        <f>CC29/'care receipt'!CC29</f>
        <v>1.4260928322578825</v>
      </c>
      <c r="CG29">
        <f>G29*Z29*365.25/7*'care receipt'!$CL29/10^6</f>
        <v>40.568612513993017</v>
      </c>
      <c r="CH29">
        <f>H29*AN29*365.25/7*'care receipt'!$CL29/10^6</f>
        <v>46.570048055191947</v>
      </c>
      <c r="CI29">
        <f>I29*BB29*365.25/7*'care receipt'!$CL29/10^6</f>
        <v>35.944655980469804</v>
      </c>
      <c r="CJ29">
        <f>J29*BP29*365.25/7*'care receipt'!$CL29/10^6</f>
        <v>20.484300756548404</v>
      </c>
      <c r="CK29">
        <f t="shared" si="27"/>
        <v>143.56761730620318</v>
      </c>
      <c r="CM29" s="1">
        <v>21859</v>
      </c>
      <c r="CN29" s="1">
        <v>26756</v>
      </c>
      <c r="CO29" s="1">
        <v>590</v>
      </c>
      <c r="CP29" s="1">
        <v>4</v>
      </c>
      <c r="CR29">
        <f>'care receipt'!$N$5*'care provision'!CM29/1000</f>
        <v>1444.6760213864261</v>
      </c>
      <c r="CS29">
        <f>'care receipt'!$N$5*'care provision'!CN29/1000</f>
        <v>1768.3220471300249</v>
      </c>
      <c r="CT29">
        <f>'care receipt'!$N$5*'care provision'!CO29/1000</f>
        <v>38.993497077542038</v>
      </c>
      <c r="CU29">
        <f>'care receipt'!$N$5*'care provision'!CP29/1000</f>
        <v>0.26436269205113244</v>
      </c>
      <c r="CW29">
        <f t="shared" si="2"/>
        <v>2045</v>
      </c>
      <c r="CX29">
        <f t="shared" si="3"/>
        <v>0.58110910250957037</v>
      </c>
      <c r="CY29">
        <f t="shared" si="4"/>
        <v>0.5020923642778059</v>
      </c>
      <c r="CZ29">
        <f t="shared" si="5"/>
        <v>1.5300829875518673E-2</v>
      </c>
      <c r="DA29">
        <f t="shared" si="6"/>
        <v>1.8966334755808435E-4</v>
      </c>
      <c r="DC29" s="1">
        <v>615.96389999999997</v>
      </c>
      <c r="DD29" s="1">
        <v>684.85400000000004</v>
      </c>
      <c r="DE29" s="1">
        <v>685.88210000000004</v>
      </c>
      <c r="DF29" s="1">
        <v>1533.7660000000001</v>
      </c>
      <c r="DH29">
        <f t="shared" si="7"/>
        <v>10.678419316435997</v>
      </c>
      <c r="DI29">
        <f t="shared" si="8"/>
        <v>14.532509127182234</v>
      </c>
      <c r="DJ29">
        <f t="shared" si="9"/>
        <v>0.32093929994266079</v>
      </c>
      <c r="DK29">
        <f t="shared" si="10"/>
        <v>4.8656461048379659E-3</v>
      </c>
      <c r="DL29">
        <f>SUM(DH29:DK29)/'care receipt'!DS29</f>
        <v>0.28957366720938216</v>
      </c>
      <c r="DM29">
        <f t="shared" si="28"/>
        <v>25.536733389665731</v>
      </c>
      <c r="DO29" s="1">
        <v>0.27584229999999998</v>
      </c>
      <c r="DP29" s="1">
        <v>0.2349067</v>
      </c>
      <c r="DQ29" s="1">
        <v>0.46399859999999998</v>
      </c>
      <c r="DR29" s="1">
        <v>0.2420735</v>
      </c>
      <c r="DS29" s="1">
        <v>4.4431499999999999E-2</v>
      </c>
      <c r="DT29" s="1">
        <v>1.0487700000000001E-2</v>
      </c>
      <c r="DU29" s="1">
        <v>0.27347060000000001</v>
      </c>
      <c r="DV29" s="1">
        <v>0.22203909999999999</v>
      </c>
      <c r="DW29" s="1">
        <v>0.23255229999999999</v>
      </c>
      <c r="DX29" s="1">
        <v>0.24879789999999999</v>
      </c>
      <c r="DY29" s="1">
        <v>0.28243210000000002</v>
      </c>
      <c r="EA29">
        <f t="shared" si="29"/>
        <v>0.27584229999999998</v>
      </c>
      <c r="EB29">
        <f t="shared" si="30"/>
        <v>0.46399859999999998</v>
      </c>
      <c r="EC29">
        <f t="shared" si="31"/>
        <v>0.2420735</v>
      </c>
      <c r="ED29">
        <f t="shared" si="11"/>
        <v>3.2430246990779545E-2</v>
      </c>
      <c r="EE29">
        <f t="shared" si="32"/>
        <v>-1.8253000000000297E-3</v>
      </c>
      <c r="EG29" s="1">
        <v>0.27584229999999998</v>
      </c>
      <c r="EH29" s="1">
        <v>0.34024260000000001</v>
      </c>
      <c r="EI29" s="1">
        <v>0.46582390000000001</v>
      </c>
      <c r="EJ29" s="1">
        <v>0.24241309999999999</v>
      </c>
      <c r="EK29" s="1">
        <v>0.14597540000000001</v>
      </c>
      <c r="EL29" s="1">
        <v>3728.913</v>
      </c>
      <c r="EM29" s="1">
        <v>3635.5590000000002</v>
      </c>
      <c r="EN29" s="1">
        <v>3409.8020000000001</v>
      </c>
      <c r="EO29" s="1">
        <v>3116.7240000000002</v>
      </c>
      <c r="EP29" s="1">
        <v>2568.172</v>
      </c>
      <c r="ER29" s="1">
        <v>19.589279999999999</v>
      </c>
      <c r="ES29" s="1">
        <v>28.348330000000001</v>
      </c>
      <c r="ET29" s="1">
        <v>3183.6111615</v>
      </c>
      <c r="EU29" s="1">
        <v>5189.3125955999994</v>
      </c>
    </row>
    <row r="30" spans="1:151" x14ac:dyDescent="0.25">
      <c r="A30">
        <v>2046</v>
      </c>
      <c r="B30" s="1">
        <v>37736</v>
      </c>
      <c r="C30" s="1">
        <v>53729</v>
      </c>
      <c r="D30" s="1">
        <v>38219</v>
      </c>
      <c r="E30" s="1">
        <v>21537</v>
      </c>
      <c r="G30">
        <f>'care receipt'!$N$5*'care provision'!B30/1000</f>
        <v>2493.9976368103839</v>
      </c>
      <c r="H30">
        <f>'care receipt'!$N$5*'care provision'!C30/1000</f>
        <v>3550.9857703038242</v>
      </c>
      <c r="I30">
        <f>'care receipt'!$N$5*'care provision'!D30/1000</f>
        <v>2525.9194318755576</v>
      </c>
      <c r="J30">
        <f>'care receipt'!$N$5*'care provision'!E30/1000</f>
        <v>1423.39482467631</v>
      </c>
      <c r="K30">
        <f t="shared" si="12"/>
        <v>9994.2976636660769</v>
      </c>
      <c r="L30">
        <f>K30/'care receipt'!BR30</f>
        <v>1.6964437962755217</v>
      </c>
      <c r="N30" s="1">
        <v>13469</v>
      </c>
      <c r="O30" s="1">
        <v>7599</v>
      </c>
      <c r="P30" s="1">
        <v>7002</v>
      </c>
      <c r="Q30" s="1">
        <v>3312</v>
      </c>
      <c r="R30" s="1">
        <v>6572</v>
      </c>
      <c r="S30" s="1">
        <v>18.126480000000001</v>
      </c>
      <c r="U30">
        <f>'care receipt'!$N$5*'care provision'!N30/1000</f>
        <v>890.17527480917579</v>
      </c>
      <c r="V30">
        <f>'care receipt'!$N$5*'care provision'!O30/1000</f>
        <v>502.2230242241389</v>
      </c>
      <c r="W30">
        <f>'care receipt'!$N$5*'care provision'!P30/1000</f>
        <v>462.76689243550737</v>
      </c>
      <c r="X30">
        <f>'care receipt'!$N$5*'care provision'!Q30/1000</f>
        <v>218.89230901833767</v>
      </c>
      <c r="Y30">
        <f>'care receipt'!$N$5*'care provision'!R30/1000</f>
        <v>434.34790304001058</v>
      </c>
      <c r="Z30">
        <f t="shared" si="13"/>
        <v>18.126480000000001</v>
      </c>
      <c r="AB30" s="1">
        <v>23446</v>
      </c>
      <c r="AC30" s="1">
        <v>10694</v>
      </c>
      <c r="AD30" s="1">
        <v>8916</v>
      </c>
      <c r="AE30" s="1">
        <v>3879</v>
      </c>
      <c r="AF30" s="1">
        <v>7069</v>
      </c>
      <c r="AG30" s="1">
        <v>14.8697</v>
      </c>
      <c r="AI30">
        <f>'care receipt'!$N$5*'care provision'!AB30/1000</f>
        <v>1549.561919457713</v>
      </c>
      <c r="AJ30">
        <f>'care receipt'!$N$5*'care provision'!AC30/1000</f>
        <v>706.77365719870261</v>
      </c>
      <c r="AK30">
        <f>'care receipt'!$N$5*'care provision'!AD30/1000</f>
        <v>589.26444058197421</v>
      </c>
      <c r="AL30">
        <f>'care receipt'!$N$5*'care provision'!AE30/1000</f>
        <v>256.36572061658569</v>
      </c>
      <c r="AM30">
        <f>'care receipt'!$N$5*'care provision'!AF30/1000</f>
        <v>467.19496752736387</v>
      </c>
      <c r="AN30">
        <f t="shared" si="14"/>
        <v>14.8697</v>
      </c>
      <c r="AP30" s="1">
        <v>15412</v>
      </c>
      <c r="AQ30" s="1">
        <v>7865</v>
      </c>
      <c r="AR30" s="1">
        <v>6839</v>
      </c>
      <c r="AS30" s="1">
        <v>2907</v>
      </c>
      <c r="AT30" s="1">
        <v>5399</v>
      </c>
      <c r="AU30" s="1">
        <v>15.40718</v>
      </c>
      <c r="AW30">
        <f>'care receipt'!$N$5*'care provision'!AP30/1000</f>
        <v>1018.5894524730134</v>
      </c>
      <c r="AX30">
        <f>'care receipt'!$N$5*'care provision'!AQ30/1000</f>
        <v>519.80314324553922</v>
      </c>
      <c r="AY30">
        <f>'care receipt'!$N$5*'care provision'!AR30/1000</f>
        <v>451.99411273442371</v>
      </c>
      <c r="AZ30">
        <f>'care receipt'!$N$5*'care provision'!AS30/1000</f>
        <v>192.12558644816053</v>
      </c>
      <c r="BA30">
        <f>'care receipt'!$N$5*'care provision'!AT30/1000</f>
        <v>356.82354359601601</v>
      </c>
      <c r="BB30">
        <f t="shared" si="15"/>
        <v>15.40718</v>
      </c>
      <c r="BD30" s="1">
        <v>8055</v>
      </c>
      <c r="BE30" s="1">
        <v>4372</v>
      </c>
      <c r="BF30" s="1">
        <v>4114</v>
      </c>
      <c r="BG30" s="1">
        <v>1826</v>
      </c>
      <c r="BH30" s="1">
        <v>3285</v>
      </c>
      <c r="BI30" s="1">
        <v>16.515809999999998</v>
      </c>
      <c r="BK30">
        <f>'care receipt'!$N$5*'care provision'!BD30/1000</f>
        <v>532.36037111796804</v>
      </c>
      <c r="BL30">
        <f>'care receipt'!$N$5*'care provision'!BE30/1000</f>
        <v>288.9484224118878</v>
      </c>
      <c r="BM30">
        <f>'care receipt'!$N$5*'care provision'!BF30/1000</f>
        <v>271.89702877458973</v>
      </c>
      <c r="BN30">
        <f>'care receipt'!$N$5*'care provision'!BG30/1000</f>
        <v>120.68156892134196</v>
      </c>
      <c r="BO30">
        <f>'care receipt'!$N$5*'care provision'!BH30/1000</f>
        <v>217.10786084699254</v>
      </c>
      <c r="BP30">
        <f t="shared" si="16"/>
        <v>16.515809999999998</v>
      </c>
      <c r="BR30">
        <f t="shared" si="17"/>
        <v>3990.6870178578702</v>
      </c>
      <c r="BS30">
        <f t="shared" si="18"/>
        <v>2017.7482470802686</v>
      </c>
      <c r="BT30">
        <f t="shared" si="19"/>
        <v>1775.9224745264949</v>
      </c>
      <c r="BU30">
        <f t="shared" si="20"/>
        <v>788.06518500442587</v>
      </c>
      <c r="BV30">
        <f t="shared" si="21"/>
        <v>1475.4742750103831</v>
      </c>
      <c r="BW30">
        <f t="shared" si="22"/>
        <v>16.052684302907664</v>
      </c>
      <c r="BY30">
        <f t="shared" si="23"/>
        <v>2358.857460445432</v>
      </c>
      <c r="BZ30">
        <f t="shared" si="0"/>
        <v>2755.137786849692</v>
      </c>
      <c r="CA30">
        <f t="shared" si="1"/>
        <v>2030.6488753522469</v>
      </c>
      <c r="CB30">
        <f t="shared" si="24"/>
        <v>1226.6409106539897</v>
      </c>
      <c r="CC30">
        <f t="shared" si="25"/>
        <v>8371.2850333013612</v>
      </c>
      <c r="CD30">
        <f t="shared" si="26"/>
        <v>0.6108972788468453</v>
      </c>
      <c r="CE30">
        <f>CC30/'care receipt'!CC30</f>
        <v>1.4095519835565073</v>
      </c>
      <c r="CG30">
        <f>G30*Z30*365.25/7*'care receipt'!$CL30/10^6</f>
        <v>41.202193851193911</v>
      </c>
      <c r="CH30">
        <f>H30*AN30*365.25/7*'care receipt'!$CL30/10^6</f>
        <v>48.124027451448633</v>
      </c>
      <c r="CI30">
        <f>I30*BB30*365.25/7*'care receipt'!$CL30/10^6</f>
        <v>35.469370239172058</v>
      </c>
      <c r="CJ30">
        <f>J30*BP30*365.25/7*'care receipt'!$CL30/10^6</f>
        <v>21.425752693436166</v>
      </c>
      <c r="CK30">
        <f t="shared" si="27"/>
        <v>146.2213442352508</v>
      </c>
      <c r="CM30" s="1">
        <v>21948</v>
      </c>
      <c r="CN30" s="1">
        <v>26831</v>
      </c>
      <c r="CO30" s="1">
        <v>567</v>
      </c>
      <c r="CP30" s="1">
        <v>5</v>
      </c>
      <c r="CR30">
        <f>'care receipt'!$N$5*'care provision'!CM30/1000</f>
        <v>1450.5580912845637</v>
      </c>
      <c r="CS30">
        <f>'care receipt'!$N$5*'care provision'!CN30/1000</f>
        <v>1773.2788476059836</v>
      </c>
      <c r="CT30">
        <f>'care receipt'!$N$5*'care provision'!CO30/1000</f>
        <v>37.473411598248028</v>
      </c>
      <c r="CU30">
        <f>'care receipt'!$N$5*'care provision'!CP30/1000</f>
        <v>0.33045336506391554</v>
      </c>
      <c r="CW30">
        <f t="shared" si="2"/>
        <v>2046</v>
      </c>
      <c r="CX30">
        <f t="shared" si="3"/>
        <v>0.58161967352130584</v>
      </c>
      <c r="CY30">
        <f t="shared" si="4"/>
        <v>0.49937650058627547</v>
      </c>
      <c r="CZ30">
        <f t="shared" si="5"/>
        <v>1.4835552997200347E-2</v>
      </c>
      <c r="DA30">
        <f t="shared" si="6"/>
        <v>2.3215861076287316E-4</v>
      </c>
      <c r="DC30" s="1">
        <v>609.78620000000001</v>
      </c>
      <c r="DD30" s="1">
        <v>690.28710000000001</v>
      </c>
      <c r="DE30" s="1">
        <v>697.17849999999999</v>
      </c>
      <c r="DF30" s="1">
        <v>599.36379999999997</v>
      </c>
      <c r="DH30">
        <f t="shared" si="7"/>
        <v>10.614363676364006</v>
      </c>
      <c r="DI30">
        <f t="shared" si="8"/>
        <v>14.688858158463317</v>
      </c>
      <c r="DJ30">
        <f t="shared" si="9"/>
        <v>0.31350788265538998</v>
      </c>
      <c r="DK30">
        <f t="shared" si="10"/>
        <v>2.3767414152899478E-3</v>
      </c>
      <c r="DL30">
        <f>SUM(DH30:DK30)/'care receipt'!DS30</f>
        <v>0.2812068801060274</v>
      </c>
      <c r="DM30">
        <f t="shared" si="28"/>
        <v>25.619106458898003</v>
      </c>
      <c r="DO30" s="1">
        <v>0.2751363</v>
      </c>
      <c r="DP30" s="1">
        <v>0.23435039999999999</v>
      </c>
      <c r="DQ30" s="1">
        <v>0.45998860000000003</v>
      </c>
      <c r="DR30" s="1">
        <v>0.2421712</v>
      </c>
      <c r="DS30" s="1">
        <v>4.4734000000000003E-2</v>
      </c>
      <c r="DT30" s="1">
        <v>9.2581999999999994E-3</v>
      </c>
      <c r="DU30" s="1">
        <v>0.27275329999999998</v>
      </c>
      <c r="DV30" s="1">
        <v>0.22355179999999999</v>
      </c>
      <c r="DW30" s="1">
        <v>0.22888849999999999</v>
      </c>
      <c r="DX30" s="1">
        <v>0.2419886</v>
      </c>
      <c r="DY30" s="1">
        <v>0.28119050000000001</v>
      </c>
      <c r="EA30">
        <f t="shared" si="29"/>
        <v>0.2751363</v>
      </c>
      <c r="EB30">
        <f t="shared" si="30"/>
        <v>0.45998860000000003</v>
      </c>
      <c r="EC30">
        <f t="shared" si="31"/>
        <v>0.2421712</v>
      </c>
      <c r="ED30">
        <f t="shared" si="11"/>
        <v>3.1947965047861307E-2</v>
      </c>
      <c r="EE30">
        <f t="shared" si="32"/>
        <v>2.4734000000000145E-3</v>
      </c>
      <c r="EG30" s="1">
        <v>0.2751363</v>
      </c>
      <c r="EH30" s="1">
        <v>0.33634579999999997</v>
      </c>
      <c r="EI30" s="1">
        <v>0.45751520000000001</v>
      </c>
      <c r="EJ30" s="1">
        <v>0.23966999999999999</v>
      </c>
      <c r="EK30" s="1">
        <v>0.1631206</v>
      </c>
      <c r="EL30" s="1">
        <v>3749.8939999999998</v>
      </c>
      <c r="EM30" s="1">
        <v>3699.346</v>
      </c>
      <c r="EN30" s="1">
        <v>3476.933</v>
      </c>
      <c r="EO30" s="1">
        <v>3132.6680000000001</v>
      </c>
      <c r="EP30" s="1">
        <v>2514.3850000000002</v>
      </c>
      <c r="ER30" s="1">
        <v>19.60453</v>
      </c>
      <c r="ES30" s="1">
        <v>28.236429999999999</v>
      </c>
      <c r="ET30" s="1">
        <v>3180.9152088000001</v>
      </c>
      <c r="EU30" s="1">
        <v>5180.5080116999998</v>
      </c>
    </row>
    <row r="31" spans="1:151" x14ac:dyDescent="0.25">
      <c r="A31">
        <v>2047</v>
      </c>
      <c r="B31" s="1">
        <v>37494</v>
      </c>
      <c r="C31" s="1">
        <v>54119</v>
      </c>
      <c r="D31" s="1">
        <v>38291</v>
      </c>
      <c r="E31" s="1">
        <v>21987</v>
      </c>
      <c r="G31">
        <f>'care receipt'!$N$5*'care provision'!B31/1000</f>
        <v>2478.0036939412898</v>
      </c>
      <c r="H31">
        <f>'care receipt'!$N$5*'care provision'!C31/1000</f>
        <v>3576.7611327788095</v>
      </c>
      <c r="I31">
        <f>'care receipt'!$N$5*'care provision'!D31/1000</f>
        <v>2530.6779603324785</v>
      </c>
      <c r="J31">
        <f>'care receipt'!$N$5*'care provision'!E31/1000</f>
        <v>1453.1356275320622</v>
      </c>
      <c r="K31">
        <f t="shared" si="12"/>
        <v>10038.578414584641</v>
      </c>
      <c r="L31">
        <f>K31/'care receipt'!BR31</f>
        <v>1.6948904783690597</v>
      </c>
      <c r="N31" s="1">
        <v>13439</v>
      </c>
      <c r="O31" s="1">
        <v>7595</v>
      </c>
      <c r="P31" s="1">
        <v>6979</v>
      </c>
      <c r="Q31" s="1">
        <v>3134</v>
      </c>
      <c r="R31" s="1">
        <v>6553</v>
      </c>
      <c r="S31" s="1">
        <v>18.148710000000001</v>
      </c>
      <c r="U31">
        <f>'care receipt'!$N$5*'care provision'!N31/1000</f>
        <v>888.19255461879231</v>
      </c>
      <c r="V31">
        <f>'care receipt'!$N$5*'care provision'!O31/1000</f>
        <v>501.95866153208777</v>
      </c>
      <c r="W31">
        <f>'care receipt'!$N$5*'care provision'!P31/1000</f>
        <v>461.24680695621339</v>
      </c>
      <c r="X31">
        <f>'care receipt'!$N$5*'care provision'!Q31/1000</f>
        <v>207.12816922206227</v>
      </c>
      <c r="Y31">
        <f>'care receipt'!$N$5*'care provision'!R31/1000</f>
        <v>433.09218025276778</v>
      </c>
      <c r="Z31">
        <f t="shared" si="13"/>
        <v>18.148710000000001</v>
      </c>
      <c r="AB31" s="1">
        <v>23502</v>
      </c>
      <c r="AC31" s="1">
        <v>10728</v>
      </c>
      <c r="AD31" s="1">
        <v>8968</v>
      </c>
      <c r="AE31" s="1">
        <v>3790</v>
      </c>
      <c r="AF31" s="1">
        <v>7397</v>
      </c>
      <c r="AG31" s="1">
        <v>15.069800000000001</v>
      </c>
      <c r="AI31">
        <f>'care receipt'!$N$5*'care provision'!AB31/1000</f>
        <v>1553.2629971464287</v>
      </c>
      <c r="AJ31">
        <f>'care receipt'!$N$5*'care provision'!AC31/1000</f>
        <v>709.02074008113732</v>
      </c>
      <c r="AK31">
        <f>'care receipt'!$N$5*'care provision'!AD31/1000</f>
        <v>592.70115557863903</v>
      </c>
      <c r="AL31">
        <f>'care receipt'!$N$5*'care provision'!AE31/1000</f>
        <v>250.48365071844802</v>
      </c>
      <c r="AM31">
        <f>'care receipt'!$N$5*'care provision'!AF31/1000</f>
        <v>488.8727082755567</v>
      </c>
      <c r="AN31">
        <f t="shared" si="14"/>
        <v>15.069800000000001</v>
      </c>
      <c r="AP31" s="1">
        <v>15338</v>
      </c>
      <c r="AQ31" s="1">
        <v>7903</v>
      </c>
      <c r="AR31" s="1">
        <v>6948</v>
      </c>
      <c r="AS31" s="1">
        <v>2924</v>
      </c>
      <c r="AT31" s="1">
        <v>5375</v>
      </c>
      <c r="AU31" s="1">
        <v>15.592750000000001</v>
      </c>
      <c r="AW31">
        <f>'care receipt'!$N$5*'care provision'!AP31/1000</f>
        <v>1013.6987426700673</v>
      </c>
      <c r="AX31">
        <f>'care receipt'!$N$5*'care provision'!AQ31/1000</f>
        <v>522.31458882002494</v>
      </c>
      <c r="AY31">
        <f>'care receipt'!$N$5*'care provision'!AR31/1000</f>
        <v>459.19799609281705</v>
      </c>
      <c r="AZ31">
        <f>'care receipt'!$N$5*'care provision'!AS31/1000</f>
        <v>193.24912788937783</v>
      </c>
      <c r="BA31">
        <f>'care receipt'!$N$5*'care provision'!AT31/1000</f>
        <v>355.23736744370922</v>
      </c>
      <c r="BB31">
        <f t="shared" si="15"/>
        <v>15.592750000000001</v>
      </c>
      <c r="BD31" s="1">
        <v>7934</v>
      </c>
      <c r="BE31" s="1">
        <v>4686</v>
      </c>
      <c r="BF31" s="1">
        <v>4220</v>
      </c>
      <c r="BG31" s="1">
        <v>1907</v>
      </c>
      <c r="BH31" s="1">
        <v>3350</v>
      </c>
      <c r="BI31" s="1">
        <v>16.516220000000001</v>
      </c>
      <c r="BK31">
        <f>'care receipt'!$N$5*'care provision'!BD31/1000</f>
        <v>524.36339968342122</v>
      </c>
      <c r="BL31">
        <f>'care receipt'!$N$5*'care provision'!BE31/1000</f>
        <v>309.70089373790171</v>
      </c>
      <c r="BM31">
        <f>'care receipt'!$N$5*'care provision'!BF31/1000</f>
        <v>278.9026401139447</v>
      </c>
      <c r="BN31">
        <f>'care receipt'!$N$5*'care provision'!BG31/1000</f>
        <v>126.0349134353774</v>
      </c>
      <c r="BO31">
        <f>'care receipt'!$N$5*'care provision'!BH31/1000</f>
        <v>221.40375459282342</v>
      </c>
      <c r="BP31">
        <f t="shared" si="16"/>
        <v>16.516220000000001</v>
      </c>
      <c r="BR31">
        <f t="shared" si="17"/>
        <v>3979.5176941187092</v>
      </c>
      <c r="BS31">
        <f t="shared" si="18"/>
        <v>2042.9948841711516</v>
      </c>
      <c r="BT31">
        <f t="shared" si="19"/>
        <v>1792.0485987416141</v>
      </c>
      <c r="BU31">
        <f t="shared" si="20"/>
        <v>776.89586126526547</v>
      </c>
      <c r="BV31">
        <f t="shared" si="21"/>
        <v>1498.6060105648571</v>
      </c>
      <c r="BW31">
        <f t="shared" si="22"/>
        <v>16.171032900764367</v>
      </c>
      <c r="BY31">
        <f t="shared" si="23"/>
        <v>2346.6044780004763</v>
      </c>
      <c r="BZ31">
        <f t="shared" si="0"/>
        <v>2812.4810877247824</v>
      </c>
      <c r="CA31">
        <f t="shared" si="1"/>
        <v>2058.9783652531569</v>
      </c>
      <c r="CB31">
        <f t="shared" si="24"/>
        <v>1252.3017703708665</v>
      </c>
      <c r="CC31">
        <f t="shared" si="25"/>
        <v>8470.3657013492812</v>
      </c>
      <c r="CD31">
        <f t="shared" si="26"/>
        <v>0.60907471384658696</v>
      </c>
      <c r="CE31">
        <f>CC31/'care receipt'!CC31</f>
        <v>1.415747606663234</v>
      </c>
      <c r="CG31">
        <f>G31*Z31*365.25/7*'care receipt'!$CL31/10^6</f>
        <v>41.725355155975976</v>
      </c>
      <c r="CH31">
        <f>H31*AN31*365.25/7*'care receipt'!$CL31/10^6</f>
        <v>50.009182780890583</v>
      </c>
      <c r="CI31">
        <f>I31*BB31*365.25/7*'care receipt'!$CL31/10^6</f>
        <v>36.611028553846189</v>
      </c>
      <c r="CJ31">
        <f>J31*BP31*365.25/7*'care receipt'!$CL31/10^6</f>
        <v>22.267381069563978</v>
      </c>
      <c r="CK31">
        <f t="shared" si="27"/>
        <v>150.61294756027672</v>
      </c>
      <c r="CM31" s="1">
        <v>21893</v>
      </c>
      <c r="CN31" s="1">
        <v>26920</v>
      </c>
      <c r="CO31" s="1">
        <v>620</v>
      </c>
      <c r="CP31" s="1">
        <v>6</v>
      </c>
      <c r="CR31">
        <f>'care receipt'!$N$5*'care provision'!CM31/1000</f>
        <v>1446.9231042688607</v>
      </c>
      <c r="CS31">
        <f>'care receipt'!$N$5*'care provision'!CN31/1000</f>
        <v>1779.1609175041212</v>
      </c>
      <c r="CT31">
        <f>'care receipt'!$N$5*'care provision'!CO31/1000</f>
        <v>40.976217267925534</v>
      </c>
      <c r="CU31">
        <f>'care receipt'!$N$5*'care provision'!CP31/1000</f>
        <v>0.39654403807669869</v>
      </c>
      <c r="CW31">
        <f t="shared" si="2"/>
        <v>2047</v>
      </c>
      <c r="CX31">
        <f t="shared" si="3"/>
        <v>0.58390675841467976</v>
      </c>
      <c r="CY31">
        <f t="shared" si="4"/>
        <v>0.49742234705001931</v>
      </c>
      <c r="CZ31">
        <f t="shared" si="5"/>
        <v>1.6191794416442504E-2</v>
      </c>
      <c r="DA31">
        <f t="shared" si="6"/>
        <v>2.7288852503752219E-4</v>
      </c>
      <c r="DC31" s="1">
        <v>612.27509999999995</v>
      </c>
      <c r="DD31" s="1">
        <v>689.03719999999998</v>
      </c>
      <c r="DE31" s="1">
        <v>683.01900000000001</v>
      </c>
      <c r="DF31" s="1">
        <v>1150.4290000000001</v>
      </c>
      <c r="DH31">
        <f t="shared" si="7"/>
        <v>10.630979860302325</v>
      </c>
      <c r="DI31">
        <f t="shared" si="8"/>
        <v>14.710896683357648</v>
      </c>
      <c r="DJ31">
        <f t="shared" si="9"/>
        <v>0.33585041930545478</v>
      </c>
      <c r="DK31">
        <f t="shared" si="10"/>
        <v>5.4743491341664608E-3</v>
      </c>
      <c r="DL31">
        <f>SUM(DH31:DK31)/'care receipt'!DS31</f>
        <v>0.27545248673284484</v>
      </c>
      <c r="DM31">
        <f t="shared" si="28"/>
        <v>25.683201312099595</v>
      </c>
      <c r="DO31" s="1">
        <v>0.277472</v>
      </c>
      <c r="DP31" s="1">
        <v>0.23507059999999999</v>
      </c>
      <c r="DQ31" s="1">
        <v>0.46344200000000002</v>
      </c>
      <c r="DR31" s="1">
        <v>0.24593499999999999</v>
      </c>
      <c r="DS31" s="1">
        <v>4.3955000000000001E-2</v>
      </c>
      <c r="DT31" s="1">
        <v>1.00962E-2</v>
      </c>
      <c r="DU31" s="1">
        <v>0.27543719999999999</v>
      </c>
      <c r="DV31" s="1">
        <v>0.2253153</v>
      </c>
      <c r="DW31" s="1">
        <v>0.22964950000000001</v>
      </c>
      <c r="DX31" s="1">
        <v>0.23471400000000001</v>
      </c>
      <c r="DY31" s="1">
        <v>0.2682736</v>
      </c>
      <c r="EA31">
        <f t="shared" si="29"/>
        <v>0.277472</v>
      </c>
      <c r="EB31">
        <f t="shared" si="30"/>
        <v>0.46344200000000002</v>
      </c>
      <c r="EC31">
        <f t="shared" si="31"/>
        <v>0.24593499999999999</v>
      </c>
      <c r="ED31">
        <f t="shared" si="11"/>
        <v>3.1604665954411228E-2</v>
      </c>
      <c r="EE31">
        <f t="shared" si="32"/>
        <v>2.1153000000000421E-3</v>
      </c>
      <c r="EG31" s="1">
        <v>0.277472</v>
      </c>
      <c r="EH31" s="1">
        <v>0.3392463</v>
      </c>
      <c r="EI31" s="1">
        <v>0.46132669999999998</v>
      </c>
      <c r="EJ31" s="1">
        <v>0.24331249999999999</v>
      </c>
      <c r="EK31" s="1">
        <v>0.1842105</v>
      </c>
      <c r="EL31" s="1">
        <v>3810.2179999999998</v>
      </c>
      <c r="EM31" s="1">
        <v>3800.99</v>
      </c>
      <c r="EN31" s="1">
        <v>3524.2809999999999</v>
      </c>
      <c r="EO31" s="1">
        <v>3219.6979999999999</v>
      </c>
      <c r="EP31" s="1">
        <v>2618.5970000000002</v>
      </c>
      <c r="ER31" s="1">
        <v>19.430479999999999</v>
      </c>
      <c r="ES31" s="1">
        <v>27.9374</v>
      </c>
      <c r="ET31" s="1">
        <v>3164.9927526000001</v>
      </c>
      <c r="EU31" s="1">
        <v>5221.2372849000003</v>
      </c>
    </row>
    <row r="32" spans="1:151" x14ac:dyDescent="0.25">
      <c r="A32">
        <v>2048</v>
      </c>
      <c r="B32" s="1">
        <v>37265</v>
      </c>
      <c r="C32" s="1">
        <v>54875</v>
      </c>
      <c r="D32" s="1">
        <v>38067</v>
      </c>
      <c r="E32" s="1">
        <v>22253</v>
      </c>
      <c r="G32">
        <f>'care receipt'!$N$5*'care provision'!B32/1000</f>
        <v>2462.8689298213626</v>
      </c>
      <c r="H32">
        <f>'care receipt'!$N$5*'care provision'!C32/1000</f>
        <v>3626.7256815764731</v>
      </c>
      <c r="I32">
        <f>'care receipt'!$N$5*'care provision'!D32/1000</f>
        <v>2515.8736495776147</v>
      </c>
      <c r="J32">
        <f>'care receipt'!$N$5*'care provision'!E32/1000</f>
        <v>1470.7157465534626</v>
      </c>
      <c r="K32">
        <f t="shared" si="12"/>
        <v>10076.184007528911</v>
      </c>
      <c r="L32">
        <f>K32/'care receipt'!BR32</f>
        <v>1.6847711977722029</v>
      </c>
      <c r="N32" s="1">
        <v>13363</v>
      </c>
      <c r="O32" s="1">
        <v>7518</v>
      </c>
      <c r="P32" s="1">
        <v>6915</v>
      </c>
      <c r="Q32" s="1">
        <v>3228</v>
      </c>
      <c r="R32" s="1">
        <v>6435</v>
      </c>
      <c r="S32" s="1">
        <v>18.095700000000001</v>
      </c>
      <c r="U32">
        <f>'care receipt'!$N$5*'care provision'!N32/1000</f>
        <v>883.16966346982076</v>
      </c>
      <c r="V32">
        <f>'care receipt'!$N$5*'care provision'!O32/1000</f>
        <v>496.86967971010341</v>
      </c>
      <c r="W32">
        <f>'care receipt'!$N$5*'care provision'!P32/1000</f>
        <v>457.0170038833952</v>
      </c>
      <c r="X32">
        <f>'care receipt'!$N$5*'care provision'!Q32/1000</f>
        <v>213.3406924852639</v>
      </c>
      <c r="Y32">
        <f>'care receipt'!$N$5*'care provision'!R32/1000</f>
        <v>425.29348083725932</v>
      </c>
      <c r="Z32">
        <f t="shared" si="13"/>
        <v>18.095700000000001</v>
      </c>
      <c r="AB32" s="1">
        <v>23667</v>
      </c>
      <c r="AC32" s="1">
        <v>11008</v>
      </c>
      <c r="AD32" s="1">
        <v>9208</v>
      </c>
      <c r="AE32" s="1">
        <v>3944</v>
      </c>
      <c r="AF32" s="1">
        <v>7328</v>
      </c>
      <c r="AG32" s="1">
        <v>14.95959</v>
      </c>
      <c r="AI32">
        <f>'care receipt'!$N$5*'care provision'!AB32/1000</f>
        <v>1564.167958193538</v>
      </c>
      <c r="AJ32">
        <f>'care receipt'!$N$5*'care provision'!AC32/1000</f>
        <v>727.52612852471646</v>
      </c>
      <c r="AK32">
        <f>'care receipt'!$N$5*'care provision'!AD32/1000</f>
        <v>608.56291710170694</v>
      </c>
      <c r="AL32">
        <f>'care receipt'!$N$5*'care provision'!AE32/1000</f>
        <v>260.66161436241663</v>
      </c>
      <c r="AM32">
        <f>'care receipt'!$N$5*'care provision'!AF32/1000</f>
        <v>484.31245183767464</v>
      </c>
      <c r="AN32">
        <f t="shared" si="14"/>
        <v>14.95959</v>
      </c>
      <c r="AP32" s="1">
        <v>15416</v>
      </c>
      <c r="AQ32" s="1">
        <v>7721</v>
      </c>
      <c r="AR32" s="1">
        <v>6829</v>
      </c>
      <c r="AS32" s="1">
        <v>2945</v>
      </c>
      <c r="AT32" s="1">
        <v>5357</v>
      </c>
      <c r="AU32" s="1">
        <v>15.44186</v>
      </c>
      <c r="AW32">
        <f>'care receipt'!$N$5*'care provision'!AP32/1000</f>
        <v>1018.8538151650645</v>
      </c>
      <c r="AX32">
        <f>'care receipt'!$N$5*'care provision'!AQ32/1000</f>
        <v>510.28608633169841</v>
      </c>
      <c r="AY32">
        <f>'care receipt'!$N$5*'care provision'!AR32/1000</f>
        <v>451.3332060042959</v>
      </c>
      <c r="AZ32">
        <f>'care receipt'!$N$5*'care provision'!AS32/1000</f>
        <v>194.63703202264628</v>
      </c>
      <c r="BA32">
        <f>'care receipt'!$N$5*'care provision'!AT32/1000</f>
        <v>354.04773532947917</v>
      </c>
      <c r="BB32">
        <f t="shared" si="15"/>
        <v>15.44186</v>
      </c>
      <c r="BD32" s="1">
        <v>8198</v>
      </c>
      <c r="BE32" s="1">
        <v>4702</v>
      </c>
      <c r="BF32" s="1">
        <v>4265</v>
      </c>
      <c r="BG32" s="1">
        <v>1826</v>
      </c>
      <c r="BH32" s="1">
        <v>3387</v>
      </c>
      <c r="BI32" s="1">
        <v>16.330359999999999</v>
      </c>
      <c r="BK32">
        <f>'care receipt'!$N$5*'care provision'!BD32/1000</f>
        <v>541.81133735879587</v>
      </c>
      <c r="BL32">
        <f>'care receipt'!$N$5*'care provision'!BE32/1000</f>
        <v>310.7583445061062</v>
      </c>
      <c r="BM32">
        <f>'care receipt'!$N$5*'care provision'!BF32/1000</f>
        <v>281.87672039951997</v>
      </c>
      <c r="BN32">
        <f>'care receipt'!$N$5*'care provision'!BG32/1000</f>
        <v>120.68156892134196</v>
      </c>
      <c r="BO32">
        <f>'care receipt'!$N$5*'care provision'!BH32/1000</f>
        <v>223.84910949429639</v>
      </c>
      <c r="BP32">
        <f t="shared" si="16"/>
        <v>16.330359999999999</v>
      </c>
      <c r="BR32">
        <f t="shared" si="17"/>
        <v>4008.0027741872191</v>
      </c>
      <c r="BS32">
        <f t="shared" si="18"/>
        <v>2045.4402390726245</v>
      </c>
      <c r="BT32">
        <f t="shared" si="19"/>
        <v>1798.7898473889181</v>
      </c>
      <c r="BU32">
        <f t="shared" si="20"/>
        <v>789.32090779166879</v>
      </c>
      <c r="BV32">
        <f t="shared" si="21"/>
        <v>1487.5027774987095</v>
      </c>
      <c r="BW32">
        <f t="shared" si="22"/>
        <v>16.046625655581796</v>
      </c>
      <c r="BY32">
        <f t="shared" si="23"/>
        <v>2325.4599923432597</v>
      </c>
      <c r="BZ32">
        <f t="shared" si="0"/>
        <v>2830.9133934988058</v>
      </c>
      <c r="CA32">
        <f t="shared" si="1"/>
        <v>2027.1254297641312</v>
      </c>
      <c r="CB32">
        <f t="shared" si="24"/>
        <v>1253.1893218562006</v>
      </c>
      <c r="CC32">
        <f t="shared" si="25"/>
        <v>8436.6881374623972</v>
      </c>
      <c r="CD32">
        <f t="shared" si="26"/>
        <v>0.61118454325052352</v>
      </c>
      <c r="CE32">
        <f>CC32/'care receipt'!CC32</f>
        <v>1.4124662502702938</v>
      </c>
      <c r="CG32">
        <f>G32*Z32*365.25/7*'care receipt'!$CL32/10^6</f>
        <v>42.093062414136739</v>
      </c>
      <c r="CH32">
        <f>H32*AN32*365.25/7*'care receipt'!$CL32/10^6</f>
        <v>51.24225510389752</v>
      </c>
      <c r="CI32">
        <f>I32*BB32*365.25/7*'care receipt'!$CL32/10^6</f>
        <v>36.692919902855138</v>
      </c>
      <c r="CJ32">
        <f>J32*BP32*365.25/7*'care receipt'!$CL32/10^6</f>
        <v>22.683932002832872</v>
      </c>
      <c r="CK32">
        <f t="shared" si="27"/>
        <v>152.71216942372229</v>
      </c>
      <c r="CM32" s="1">
        <v>21798</v>
      </c>
      <c r="CN32" s="1">
        <v>27440</v>
      </c>
      <c r="CO32" s="1">
        <v>593</v>
      </c>
      <c r="CP32" s="1">
        <v>7</v>
      </c>
      <c r="CR32">
        <f>'care receipt'!$N$5*'care provision'!CM32/1000</f>
        <v>1440.6444903326462</v>
      </c>
      <c r="CS32">
        <f>'care receipt'!$N$5*'care provision'!CN32/1000</f>
        <v>1813.5280674707687</v>
      </c>
      <c r="CT32">
        <f>'care receipt'!$N$5*'care provision'!CO32/1000</f>
        <v>39.191769096580387</v>
      </c>
      <c r="CU32">
        <f>'care receipt'!$N$5*'care provision'!CP32/1000</f>
        <v>0.46263471108948179</v>
      </c>
      <c r="CW32">
        <f t="shared" si="2"/>
        <v>2048</v>
      </c>
      <c r="CX32">
        <f t="shared" si="3"/>
        <v>0.58494565946598687</v>
      </c>
      <c r="CY32">
        <f t="shared" si="4"/>
        <v>0.50004555808656048</v>
      </c>
      <c r="CZ32">
        <f t="shared" si="5"/>
        <v>1.5577797042057426E-2</v>
      </c>
      <c r="DA32">
        <f t="shared" si="6"/>
        <v>3.1456432840515884E-4</v>
      </c>
      <c r="DC32" s="1">
        <v>600.13900000000001</v>
      </c>
      <c r="DD32" s="1">
        <v>690.17079999999999</v>
      </c>
      <c r="DE32" s="1">
        <v>661.26990000000001</v>
      </c>
      <c r="DF32" s="1">
        <v>700.79010000000005</v>
      </c>
      <c r="DH32">
        <f t="shared" si="7"/>
        <v>10.375043325404928</v>
      </c>
      <c r="DI32">
        <f t="shared" si="8"/>
        <v>15.019729405785053</v>
      </c>
      <c r="DJ32">
        <f t="shared" si="9"/>
        <v>0.31099604677582565</v>
      </c>
      <c r="DK32">
        <f t="shared" si="10"/>
        <v>3.8905179053744291E-3</v>
      </c>
      <c r="DL32">
        <f>SUM(DH32:DK32)/'care receipt'!DS32</f>
        <v>0.27303822525920018</v>
      </c>
      <c r="DM32">
        <f t="shared" si="28"/>
        <v>25.709659295871184</v>
      </c>
      <c r="DO32" s="1">
        <v>0.2781556</v>
      </c>
      <c r="DP32" s="1">
        <v>0.23427390000000001</v>
      </c>
      <c r="DQ32" s="1">
        <v>0.46435149999999997</v>
      </c>
      <c r="DR32" s="1">
        <v>0.2460292</v>
      </c>
      <c r="DS32" s="1">
        <v>4.0474200000000002E-2</v>
      </c>
      <c r="DT32" s="1">
        <v>1.02551E-2</v>
      </c>
      <c r="DU32" s="1">
        <v>0.27595579999999997</v>
      </c>
      <c r="DV32" s="1">
        <v>0.2220686</v>
      </c>
      <c r="DW32" s="1">
        <v>0.22775219999999999</v>
      </c>
      <c r="DX32" s="1">
        <v>0.2440341</v>
      </c>
      <c r="DY32" s="1">
        <v>0.27116750000000001</v>
      </c>
      <c r="EA32">
        <f t="shared" si="29"/>
        <v>0.2781556</v>
      </c>
      <c r="EB32">
        <f t="shared" si="30"/>
        <v>0.46435149999999997</v>
      </c>
      <c r="EC32">
        <f t="shared" si="31"/>
        <v>0.2460292</v>
      </c>
      <c r="ED32">
        <f t="shared" si="11"/>
        <v>2.932589707725464E-2</v>
      </c>
      <c r="EE32">
        <f t="shared" si="32"/>
        <v>7.3030999999999513E-3</v>
      </c>
      <c r="EG32" s="1">
        <v>0.2781556</v>
      </c>
      <c r="EH32" s="1">
        <v>0.33394200000000002</v>
      </c>
      <c r="EI32" s="1">
        <v>0.45704840000000002</v>
      </c>
      <c r="EJ32" s="1">
        <v>0.24090420000000001</v>
      </c>
      <c r="EK32" s="1">
        <v>0.14208390000000001</v>
      </c>
      <c r="EL32" s="1">
        <v>3844.4949999999999</v>
      </c>
      <c r="EM32" s="1">
        <v>3828.52</v>
      </c>
      <c r="EN32" s="1">
        <v>3582.7660000000001</v>
      </c>
      <c r="EO32" s="1">
        <v>3215.4549999999999</v>
      </c>
      <c r="EP32" s="1">
        <v>2677.4560000000001</v>
      </c>
      <c r="ER32" s="1">
        <v>19.622029999999999</v>
      </c>
      <c r="ES32" s="1">
        <v>27.72447</v>
      </c>
      <c r="ET32" s="1">
        <v>3185.6878935</v>
      </c>
      <c r="EU32" s="1">
        <v>5212.1832399000004</v>
      </c>
    </row>
    <row r="33" spans="1:151" x14ac:dyDescent="0.25">
      <c r="A33">
        <v>2049</v>
      </c>
      <c r="B33" s="1">
        <v>37191</v>
      </c>
      <c r="C33" s="1">
        <v>54897</v>
      </c>
      <c r="D33" s="1">
        <v>37691</v>
      </c>
      <c r="E33" s="1">
        <v>22288</v>
      </c>
      <c r="G33">
        <f>'care receipt'!$N$5*'care provision'!B33/1000</f>
        <v>2457.9782200184168</v>
      </c>
      <c r="H33">
        <f>'care receipt'!$N$5*'care provision'!C33/1000</f>
        <v>3628.1796763827547</v>
      </c>
      <c r="I33">
        <f>'care receipt'!$N$5*'care provision'!D33/1000</f>
        <v>2491.0235565248086</v>
      </c>
      <c r="J33">
        <f>'care receipt'!$N$5*'care provision'!E33/1000</f>
        <v>1473.0289201089099</v>
      </c>
      <c r="K33">
        <f t="shared" si="12"/>
        <v>10050.21037303489</v>
      </c>
      <c r="L33">
        <f>K33/'care receipt'!BR33</f>
        <v>1.6748942638117896</v>
      </c>
      <c r="N33" s="1">
        <v>13372</v>
      </c>
      <c r="O33" s="1">
        <v>7495</v>
      </c>
      <c r="P33" s="1">
        <v>6877</v>
      </c>
      <c r="Q33" s="1">
        <v>3143</v>
      </c>
      <c r="R33" s="1">
        <v>6487</v>
      </c>
      <c r="S33" s="1">
        <v>18.218170000000001</v>
      </c>
      <c r="U33">
        <f>'care receipt'!$N$5*'care provision'!N33/1000</f>
        <v>883.76447952693582</v>
      </c>
      <c r="V33">
        <f>'care receipt'!$N$5*'care provision'!O33/1000</f>
        <v>495.34959423080943</v>
      </c>
      <c r="W33">
        <f>'care receipt'!$N$5*'care provision'!P33/1000</f>
        <v>454.50555830890949</v>
      </c>
      <c r="X33">
        <f>'care receipt'!$N$5*'care provision'!Q33/1000</f>
        <v>207.72298527917732</v>
      </c>
      <c r="Y33">
        <f>'care receipt'!$N$5*'care provision'!R33/1000</f>
        <v>428.73019583392403</v>
      </c>
      <c r="Z33">
        <f t="shared" si="13"/>
        <v>18.218170000000001</v>
      </c>
      <c r="AB33" s="1">
        <v>23999</v>
      </c>
      <c r="AC33" s="1">
        <v>10886</v>
      </c>
      <c r="AD33" s="1">
        <v>9215</v>
      </c>
      <c r="AE33" s="1">
        <v>3774</v>
      </c>
      <c r="AF33" s="1">
        <v>7278</v>
      </c>
      <c r="AG33" s="1">
        <v>14.762829999999999</v>
      </c>
      <c r="AI33">
        <f>'care receipt'!$N$5*'care provision'!AB33/1000</f>
        <v>1586.1100616337819</v>
      </c>
      <c r="AJ33">
        <f>'care receipt'!$N$5*'care provision'!AC33/1000</f>
        <v>719.46306641715694</v>
      </c>
      <c r="AK33">
        <f>'care receipt'!$N$5*'care provision'!AD33/1000</f>
        <v>609.02555181279638</v>
      </c>
      <c r="AL33">
        <f>'care receipt'!$N$5*'care provision'!AE33/1000</f>
        <v>249.42619995024347</v>
      </c>
      <c r="AM33">
        <f>'care receipt'!$N$5*'care provision'!AF33/1000</f>
        <v>481.0079181870355</v>
      </c>
      <c r="AN33">
        <f t="shared" si="14"/>
        <v>14.762829999999999</v>
      </c>
      <c r="AP33" s="1">
        <v>15509</v>
      </c>
      <c r="AQ33" s="1">
        <v>7595</v>
      </c>
      <c r="AR33" s="1">
        <v>6690</v>
      </c>
      <c r="AS33" s="1">
        <v>2958</v>
      </c>
      <c r="AT33" s="1">
        <v>5143</v>
      </c>
      <c r="AU33" s="1">
        <v>15.13829</v>
      </c>
      <c r="AW33">
        <f>'care receipt'!$N$5*'care provision'!AP33/1000</f>
        <v>1025.0002477552534</v>
      </c>
      <c r="AX33">
        <f>'care receipt'!$N$5*'care provision'!AQ33/1000</f>
        <v>501.95866153208777</v>
      </c>
      <c r="AY33">
        <f>'care receipt'!$N$5*'care provision'!AR33/1000</f>
        <v>442.14660245551903</v>
      </c>
      <c r="AZ33">
        <f>'care receipt'!$N$5*'care provision'!AS33/1000</f>
        <v>195.49621077181246</v>
      </c>
      <c r="BA33">
        <f>'care receipt'!$N$5*'care provision'!AT33/1000</f>
        <v>339.90433130474355</v>
      </c>
      <c r="BB33">
        <f t="shared" si="15"/>
        <v>15.13829</v>
      </c>
      <c r="BD33" s="1">
        <v>8348</v>
      </c>
      <c r="BE33" s="1">
        <v>4583</v>
      </c>
      <c r="BF33" s="1">
        <v>4172</v>
      </c>
      <c r="BG33" s="1">
        <v>1906</v>
      </c>
      <c r="BH33" s="1">
        <v>3384</v>
      </c>
      <c r="BI33" s="1">
        <v>16.345839999999999</v>
      </c>
      <c r="BK33">
        <f>'care receipt'!$N$5*'care provision'!BD33/1000</f>
        <v>551.72493831071336</v>
      </c>
      <c r="BL33">
        <f>'care receipt'!$N$5*'care provision'!BE33/1000</f>
        <v>302.89355441758505</v>
      </c>
      <c r="BM33">
        <f>'care receipt'!$N$5*'care provision'!BF33/1000</f>
        <v>275.73028780933112</v>
      </c>
      <c r="BN33">
        <f>'care receipt'!$N$5*'care provision'!BG33/1000</f>
        <v>125.96882276236461</v>
      </c>
      <c r="BO33">
        <f>'care receipt'!$N$5*'care provision'!BH33/1000</f>
        <v>223.65083747525807</v>
      </c>
      <c r="BP33">
        <f t="shared" si="16"/>
        <v>16.345839999999999</v>
      </c>
      <c r="BR33">
        <f t="shared" si="17"/>
        <v>4046.5997272266845</v>
      </c>
      <c r="BS33">
        <f t="shared" si="18"/>
        <v>2019.6648765976392</v>
      </c>
      <c r="BT33">
        <f t="shared" si="19"/>
        <v>1781.4080003865558</v>
      </c>
      <c r="BU33">
        <f t="shared" si="20"/>
        <v>778.61421876359793</v>
      </c>
      <c r="BV33">
        <f t="shared" si="21"/>
        <v>1473.2932828009612</v>
      </c>
      <c r="BW33">
        <f t="shared" si="22"/>
        <v>15.93297960300394</v>
      </c>
      <c r="BY33">
        <f t="shared" si="23"/>
        <v>2336.5493880433669</v>
      </c>
      <c r="BZ33">
        <f t="shared" si="0"/>
        <v>2794.7990666691635</v>
      </c>
      <c r="CA33">
        <f t="shared" si="1"/>
        <v>1967.645423229688</v>
      </c>
      <c r="CB33">
        <f t="shared" si="24"/>
        <v>1256.350166375503</v>
      </c>
      <c r="CC33">
        <f t="shared" si="25"/>
        <v>8355.3440443177205</v>
      </c>
      <c r="CD33">
        <f t="shared" si="26"/>
        <v>0.61413969640211807</v>
      </c>
      <c r="CE33">
        <f>CC33/'care receipt'!CC33</f>
        <v>1.3979904553797018</v>
      </c>
      <c r="CG33">
        <f>G33*Z33*365.25/7*'care receipt'!$CL33/10^6</f>
        <v>43.054457414767661</v>
      </c>
      <c r="CH33">
        <f>H33*AN33*365.25/7*'care receipt'!$CL33/10^6</f>
        <v>51.498401024385522</v>
      </c>
      <c r="CI33">
        <f>I33*BB33*365.25/7*'care receipt'!$CL33/10^6</f>
        <v>36.256843752293392</v>
      </c>
      <c r="CJ33">
        <f>J33*BP33*365.25/7*'care receipt'!$CL33/10^6</f>
        <v>23.150152533923841</v>
      </c>
      <c r="CK33">
        <f t="shared" si="27"/>
        <v>153.95985472537041</v>
      </c>
      <c r="CM33" s="1">
        <v>21891</v>
      </c>
      <c r="CN33" s="1">
        <v>27087</v>
      </c>
      <c r="CO33" s="1">
        <v>635</v>
      </c>
      <c r="CP33" s="1">
        <v>6</v>
      </c>
      <c r="CR33">
        <f>'care receipt'!$N$5*'care provision'!CM33/1000</f>
        <v>1446.7909229228353</v>
      </c>
      <c r="CS33">
        <f>'care receipt'!$N$5*'care provision'!CN33/1000</f>
        <v>1790.1980598972564</v>
      </c>
      <c r="CT33">
        <f>'care receipt'!$N$5*'care provision'!CO33/1000</f>
        <v>41.967577363117279</v>
      </c>
      <c r="CU33">
        <f>'care receipt'!$N$5*'care provision'!CP33/1000</f>
        <v>0.39654403807669869</v>
      </c>
      <c r="CW33">
        <f t="shared" si="2"/>
        <v>2049</v>
      </c>
      <c r="CX33">
        <f t="shared" si="3"/>
        <v>0.58861014761635888</v>
      </c>
      <c r="CY33">
        <f t="shared" si="4"/>
        <v>0.49341494070714248</v>
      </c>
      <c r="CZ33">
        <f t="shared" si="5"/>
        <v>1.6847523281419967E-2</v>
      </c>
      <c r="DA33">
        <f t="shared" si="6"/>
        <v>2.6920315865039488E-4</v>
      </c>
      <c r="DC33" s="1">
        <v>607.45090000000005</v>
      </c>
      <c r="DD33" s="1">
        <v>693.09630000000004</v>
      </c>
      <c r="DE33" s="1">
        <v>687.64769999999999</v>
      </c>
      <c r="DF33" s="1">
        <v>689.30899999999997</v>
      </c>
      <c r="DH33">
        <f t="shared" si="7"/>
        <v>10.546253378895685</v>
      </c>
      <c r="DI33">
        <f t="shared" si="8"/>
        <v>14.889355818983601</v>
      </c>
      <c r="DJ33">
        <f t="shared" si="9"/>
        <v>0.34630689657983593</v>
      </c>
      <c r="DK33">
        <f t="shared" si="10"/>
        <v>3.2800964921113327E-3</v>
      </c>
      <c r="DL33">
        <f>SUM(DH33:DK33)/'care receipt'!DS33</f>
        <v>0.26816118925503779</v>
      </c>
      <c r="DM33">
        <f t="shared" si="28"/>
        <v>25.785196190951236</v>
      </c>
      <c r="DO33" s="1">
        <v>0.28122140000000001</v>
      </c>
      <c r="DP33" s="1">
        <v>0.23990300000000001</v>
      </c>
      <c r="DQ33" s="1">
        <v>0.47320240000000002</v>
      </c>
      <c r="DR33" s="1">
        <v>0.25132539999999998</v>
      </c>
      <c r="DS33" s="1">
        <v>4.1646900000000001E-2</v>
      </c>
      <c r="DT33" s="1">
        <v>1.2556899999999999E-2</v>
      </c>
      <c r="DU33" s="1">
        <v>0.27917890000000001</v>
      </c>
      <c r="DV33" s="1">
        <v>0.22737840000000001</v>
      </c>
      <c r="DW33" s="1">
        <v>0.2373122</v>
      </c>
      <c r="DX33" s="1">
        <v>0.23969989999999999</v>
      </c>
      <c r="DY33" s="1">
        <v>0.28169810000000001</v>
      </c>
      <c r="EA33">
        <f t="shared" si="29"/>
        <v>0.28122140000000001</v>
      </c>
      <c r="EB33">
        <f t="shared" si="30"/>
        <v>0.47320240000000002</v>
      </c>
      <c r="EC33">
        <f t="shared" si="31"/>
        <v>0.25132539999999998</v>
      </c>
      <c r="ED33">
        <f t="shared" si="11"/>
        <v>3.0837151254605778E-2</v>
      </c>
      <c r="EE33">
        <f t="shared" si="32"/>
        <v>9.1872000000000065E-3</v>
      </c>
      <c r="EG33" s="1">
        <v>0.28122140000000001</v>
      </c>
      <c r="EH33" s="1">
        <v>0.34341680000000002</v>
      </c>
      <c r="EI33" s="1">
        <v>0.46401520000000002</v>
      </c>
      <c r="EJ33" s="1">
        <v>0.2505269</v>
      </c>
      <c r="EK33" s="1">
        <v>0.15286620000000001</v>
      </c>
      <c r="EL33" s="1">
        <v>3891.9789999999998</v>
      </c>
      <c r="EM33" s="1">
        <v>3835.4740000000002</v>
      </c>
      <c r="EN33" s="1">
        <v>3625.3820000000001</v>
      </c>
      <c r="EO33" s="1">
        <v>3248.2669999999998</v>
      </c>
      <c r="EP33" s="1">
        <v>2732.67</v>
      </c>
      <c r="ER33" s="1">
        <v>19.59423</v>
      </c>
      <c r="ES33" s="1">
        <v>27.563649999999999</v>
      </c>
      <c r="ET33" s="1">
        <v>3170.9874168000001</v>
      </c>
      <c r="EU33" s="1">
        <v>5195.4351560999994</v>
      </c>
    </row>
    <row r="34" spans="1:151" x14ac:dyDescent="0.25">
      <c r="A34">
        <v>2050</v>
      </c>
      <c r="B34" s="1">
        <v>37030</v>
      </c>
      <c r="C34" s="1">
        <v>55081</v>
      </c>
      <c r="D34" s="1">
        <v>37645</v>
      </c>
      <c r="E34" s="1">
        <v>22620</v>
      </c>
      <c r="G34">
        <f>'care receipt'!$N$5*'care provision'!B34/1000</f>
        <v>2447.3376216633587</v>
      </c>
      <c r="H34">
        <f>'care receipt'!$N$5*'care provision'!C34/1000</f>
        <v>3640.3403602171065</v>
      </c>
      <c r="I34">
        <f>'care receipt'!$N$5*'care provision'!D34/1000</f>
        <v>2487.98338556622</v>
      </c>
      <c r="J34">
        <f>'care receipt'!$N$5*'care provision'!E34/1000</f>
        <v>1494.9710235491539</v>
      </c>
      <c r="K34">
        <f t="shared" si="12"/>
        <v>10070.632390995841</v>
      </c>
      <c r="L34">
        <f>K34/'care receipt'!BR34</f>
        <v>1.6626403482929069</v>
      </c>
      <c r="N34" s="1">
        <v>13054</v>
      </c>
      <c r="O34" s="1">
        <v>7557</v>
      </c>
      <c r="P34" s="1">
        <v>7007</v>
      </c>
      <c r="Q34" s="1">
        <v>3177</v>
      </c>
      <c r="R34" s="1">
        <v>6469</v>
      </c>
      <c r="S34" s="1">
        <v>18.214040000000001</v>
      </c>
      <c r="U34">
        <f>'care receipt'!$N$5*'care provision'!N34/1000</f>
        <v>862.74764550887073</v>
      </c>
      <c r="V34">
        <f>'care receipt'!$N$5*'care provision'!O34/1000</f>
        <v>499.447215957602</v>
      </c>
      <c r="W34">
        <f>'care receipt'!$N$5*'care provision'!P34/1000</f>
        <v>463.09734580057125</v>
      </c>
      <c r="X34">
        <f>'care receipt'!$N$5*'care provision'!Q34/1000</f>
        <v>209.97006816161195</v>
      </c>
      <c r="Y34">
        <f>'care receipt'!$N$5*'care provision'!R34/1000</f>
        <v>427.54056371969398</v>
      </c>
      <c r="Z34">
        <f t="shared" si="13"/>
        <v>18.214040000000001</v>
      </c>
      <c r="AB34" s="1">
        <v>23604</v>
      </c>
      <c r="AC34" s="1">
        <v>11002</v>
      </c>
      <c r="AD34" s="1">
        <v>9284</v>
      </c>
      <c r="AE34" s="1">
        <v>4063</v>
      </c>
      <c r="AF34" s="1">
        <v>7381</v>
      </c>
      <c r="AG34" s="1">
        <v>15.03867</v>
      </c>
      <c r="AI34">
        <f>'care receipt'!$N$5*'care provision'!AB34/1000</f>
        <v>1560.0042457937325</v>
      </c>
      <c r="AJ34">
        <f>'care receipt'!$N$5*'care provision'!AC34/1000</f>
        <v>727.12958448663983</v>
      </c>
      <c r="AK34">
        <f>'care receipt'!$N$5*'care provision'!AD34/1000</f>
        <v>613.5858082506785</v>
      </c>
      <c r="AL34">
        <f>'care receipt'!$N$5*'care provision'!AE34/1000</f>
        <v>268.52640445093783</v>
      </c>
      <c r="AM34">
        <f>'care receipt'!$N$5*'care provision'!AF34/1000</f>
        <v>487.81525750735216</v>
      </c>
      <c r="AN34">
        <f t="shared" si="14"/>
        <v>15.03867</v>
      </c>
      <c r="AP34" s="1">
        <v>15368</v>
      </c>
      <c r="AQ34" s="1">
        <v>7684</v>
      </c>
      <c r="AR34" s="1">
        <v>6736</v>
      </c>
      <c r="AS34" s="1">
        <v>2899</v>
      </c>
      <c r="AT34" s="1">
        <v>5133</v>
      </c>
      <c r="AU34" s="1">
        <v>15.14461</v>
      </c>
      <c r="AW34">
        <f>'care receipt'!$N$5*'care provision'!AP34/1000</f>
        <v>1015.6814628604509</v>
      </c>
      <c r="AX34">
        <f>'care receipt'!$N$5*'care provision'!AQ34/1000</f>
        <v>507.84073143022545</v>
      </c>
      <c r="AY34">
        <f>'care receipt'!$N$5*'care provision'!AR34/1000</f>
        <v>445.18677341410705</v>
      </c>
      <c r="AZ34">
        <f>'care receipt'!$N$5*'care provision'!AS34/1000</f>
        <v>191.59686106405823</v>
      </c>
      <c r="BA34">
        <f>'care receipt'!$N$5*'care provision'!AT34/1000</f>
        <v>339.24342457461574</v>
      </c>
      <c r="BB34">
        <f t="shared" si="15"/>
        <v>15.14461</v>
      </c>
      <c r="BD34" s="1">
        <v>8343</v>
      </c>
      <c r="BE34" s="1">
        <v>4809</v>
      </c>
      <c r="BF34" s="1">
        <v>4227</v>
      </c>
      <c r="BG34" s="1">
        <v>1929</v>
      </c>
      <c r="BH34" s="1">
        <v>3448</v>
      </c>
      <c r="BI34" s="1">
        <v>16.357189999999999</v>
      </c>
      <c r="BK34">
        <f>'care receipt'!$N$5*'care provision'!BD34/1000</f>
        <v>551.39448494564954</v>
      </c>
      <c r="BL34">
        <f>'care receipt'!$N$5*'care provision'!BE34/1000</f>
        <v>317.83004651847398</v>
      </c>
      <c r="BM34">
        <f>'care receipt'!$N$5*'care provision'!BF34/1000</f>
        <v>279.36527482503419</v>
      </c>
      <c r="BN34">
        <f>'care receipt'!$N$5*'care provision'!BG34/1000</f>
        <v>127.48890824165863</v>
      </c>
      <c r="BO34">
        <f>'care receipt'!$N$5*'care provision'!BH34/1000</f>
        <v>227.8806405480762</v>
      </c>
      <c r="BP34">
        <f t="shared" si="16"/>
        <v>16.357189999999999</v>
      </c>
      <c r="BR34">
        <f t="shared" si="17"/>
        <v>3989.8278391087038</v>
      </c>
      <c r="BS34">
        <f t="shared" si="18"/>
        <v>2052.2475783929413</v>
      </c>
      <c r="BT34">
        <f t="shared" si="19"/>
        <v>1801.2352022903908</v>
      </c>
      <c r="BU34">
        <f t="shared" si="20"/>
        <v>797.58224191826673</v>
      </c>
      <c r="BV34">
        <f t="shared" si="21"/>
        <v>1482.4798863497381</v>
      </c>
      <c r="BW34">
        <f t="shared" si="22"/>
        <v>16.032245003937625</v>
      </c>
      <c r="BY34">
        <f t="shared" si="23"/>
        <v>2325.9070604884701</v>
      </c>
      <c r="BZ34">
        <f t="shared" si="0"/>
        <v>2856.5616725087434</v>
      </c>
      <c r="CA34">
        <f t="shared" si="1"/>
        <v>1966.0644681052047</v>
      </c>
      <c r="CB34">
        <f t="shared" si="24"/>
        <v>1275.9500048943266</v>
      </c>
      <c r="CC34">
        <f t="shared" si="25"/>
        <v>8424.4832059967448</v>
      </c>
      <c r="CD34">
        <f t="shared" si="26"/>
        <v>0.61516755464693784</v>
      </c>
      <c r="CE34">
        <f>CC34/'care receipt'!CC34</f>
        <v>1.3940343519676188</v>
      </c>
      <c r="CG34">
        <f>G34*Z34*365.25/7*'care receipt'!$CL34/10^6</f>
        <v>43.629176574680308</v>
      </c>
      <c r="CH34">
        <f>H34*AN34*365.25/7*'care receipt'!$CL34/10^6</f>
        <v>53.583152879794909</v>
      </c>
      <c r="CI34">
        <f>I34*BB34*365.25/7*'care receipt'!$CL34/10^6</f>
        <v>36.879278322562243</v>
      </c>
      <c r="CJ34">
        <f>J34*BP34*365.25/7*'care receipt'!$CL34/10^6</f>
        <v>23.934167022265996</v>
      </c>
      <c r="CK34">
        <f t="shared" si="27"/>
        <v>158.02577479930346</v>
      </c>
      <c r="CM34" s="1">
        <v>21573</v>
      </c>
      <c r="CN34" s="1">
        <v>27304</v>
      </c>
      <c r="CO34" s="1">
        <v>635</v>
      </c>
      <c r="CP34" s="1">
        <v>3</v>
      </c>
      <c r="CR34">
        <f>'care receipt'!$N$5*'care provision'!CM34/1000</f>
        <v>1425.77408890477</v>
      </c>
      <c r="CS34">
        <f>'care receipt'!$N$5*'care provision'!CN34/1000</f>
        <v>1804.5397359410301</v>
      </c>
      <c r="CT34">
        <f>'care receipt'!$N$5*'care provision'!CO34/1000</f>
        <v>41.967577363117279</v>
      </c>
      <c r="CU34">
        <f>'care receipt'!$N$5*'care provision'!CP34/1000</f>
        <v>0.19827201903834935</v>
      </c>
      <c r="CW34">
        <f t="shared" si="2"/>
        <v>2050</v>
      </c>
      <c r="CX34">
        <f t="shared" si="3"/>
        <v>0.58258169052119901</v>
      </c>
      <c r="CY34">
        <f t="shared" si="4"/>
        <v>0.49570632341460757</v>
      </c>
      <c r="CZ34">
        <f t="shared" si="5"/>
        <v>1.6868109974764248E-2</v>
      </c>
      <c r="DA34">
        <f t="shared" si="6"/>
        <v>1.3262599469496023E-4</v>
      </c>
      <c r="DC34" s="1">
        <v>606.75149999999996</v>
      </c>
      <c r="DD34" s="1">
        <v>699.40560000000005</v>
      </c>
      <c r="DE34" s="1">
        <v>696.82950000000005</v>
      </c>
      <c r="DF34" s="1">
        <v>855.35320000000002</v>
      </c>
      <c r="DH34">
        <f t="shared" si="7"/>
        <v>10.381086805249229</v>
      </c>
      <c r="DI34">
        <f t="shared" si="8"/>
        <v>15.145262360876133</v>
      </c>
      <c r="DJ34">
        <f t="shared" si="9"/>
        <v>0.35093095140182795</v>
      </c>
      <c r="DK34">
        <f t="shared" si="10"/>
        <v>2.0351112714589565E-3</v>
      </c>
      <c r="DL34">
        <f>SUM(DH34:DK34)/'care receipt'!DS34</f>
        <v>0.2615912152653414</v>
      </c>
      <c r="DM34">
        <f t="shared" si="28"/>
        <v>25.879315228798653</v>
      </c>
      <c r="DO34" s="1">
        <v>0.28151080000000001</v>
      </c>
      <c r="DP34" s="1">
        <v>0.23998639999999999</v>
      </c>
      <c r="DQ34" s="1">
        <v>0.47723890000000002</v>
      </c>
      <c r="DR34" s="1">
        <v>0.25199139999999998</v>
      </c>
      <c r="DS34" s="1">
        <v>4.0007300000000003E-2</v>
      </c>
      <c r="DT34" s="1">
        <v>1.2463999999999999E-2</v>
      </c>
      <c r="DU34" s="1">
        <v>0.2792733</v>
      </c>
      <c r="DV34" s="1">
        <v>0.22779250000000001</v>
      </c>
      <c r="DW34" s="1">
        <v>0.24381159999999999</v>
      </c>
      <c r="DX34" s="1">
        <v>0.2453766</v>
      </c>
      <c r="DY34" s="1">
        <v>0.29091210000000001</v>
      </c>
      <c r="EA34">
        <f t="shared" si="29"/>
        <v>0.28151080000000001</v>
      </c>
      <c r="EB34">
        <f t="shared" si="30"/>
        <v>0.47723890000000002</v>
      </c>
      <c r="EC34">
        <f t="shared" si="31"/>
        <v>0.25199139999999998</v>
      </c>
      <c r="ED34">
        <f t="shared" si="11"/>
        <v>2.9669136123786608E-2</v>
      </c>
      <c r="EE34">
        <f t="shared" si="32"/>
        <v>1.2763500000000039E-2</v>
      </c>
      <c r="EG34" s="1">
        <v>0.28151080000000001</v>
      </c>
      <c r="EH34" s="1">
        <v>0.34193679999999999</v>
      </c>
      <c r="EI34" s="1">
        <v>0.46447539999999998</v>
      </c>
      <c r="EJ34" s="1">
        <v>0.2495578</v>
      </c>
      <c r="EK34" s="1">
        <v>0.13394020000000001</v>
      </c>
      <c r="EL34" s="1">
        <v>3939.0250000000001</v>
      </c>
      <c r="EM34" s="1">
        <v>3928.8910000000001</v>
      </c>
      <c r="EN34" s="1">
        <v>3692.4780000000001</v>
      </c>
      <c r="EO34" s="1">
        <v>3301.9720000000002</v>
      </c>
      <c r="EP34" s="1">
        <v>2792.3919999999998</v>
      </c>
      <c r="ER34" s="1">
        <v>19.677209999999999</v>
      </c>
      <c r="ES34" s="1">
        <v>27.701360000000001</v>
      </c>
      <c r="ET34" s="1">
        <v>3173.9885477999997</v>
      </c>
      <c r="EU34" s="1">
        <v>5277.267261</v>
      </c>
    </row>
    <row r="35" spans="1:151" x14ac:dyDescent="0.25">
      <c r="A35">
        <v>2051</v>
      </c>
      <c r="B35" s="1">
        <v>37013</v>
      </c>
      <c r="C35" s="1">
        <v>55162</v>
      </c>
      <c r="D35" s="1">
        <v>37979</v>
      </c>
      <c r="E35" s="1">
        <v>22913</v>
      </c>
      <c r="G35">
        <f>'care receipt'!$N$5*'care provision'!B35/1000</f>
        <v>2446.2140802221415</v>
      </c>
      <c r="H35">
        <f>'care receipt'!$N$5*'care provision'!C35/1000</f>
        <v>3645.6937047311421</v>
      </c>
      <c r="I35">
        <f>'care receipt'!$N$5*'care provision'!D35/1000</f>
        <v>2510.0576703524898</v>
      </c>
      <c r="J35">
        <f>'care receipt'!$N$5*'care provision'!E35/1000</f>
        <v>1514.3355907418995</v>
      </c>
      <c r="K35">
        <f t="shared" si="12"/>
        <v>10116.301046047673</v>
      </c>
      <c r="L35">
        <f>K35/'care receipt'!BR35</f>
        <v>1.6554942677914772</v>
      </c>
      <c r="N35" s="1">
        <v>13204</v>
      </c>
      <c r="O35" s="1">
        <v>7474</v>
      </c>
      <c r="P35" s="1">
        <v>6841</v>
      </c>
      <c r="Q35" s="1">
        <v>3186</v>
      </c>
      <c r="R35" s="1">
        <v>6504</v>
      </c>
      <c r="S35" s="1">
        <v>18.213619999999999</v>
      </c>
      <c r="U35">
        <f>'care receipt'!$N$5*'care provision'!N35/1000</f>
        <v>872.66124646078822</v>
      </c>
      <c r="V35">
        <f>'care receipt'!$N$5*'care provision'!O35/1000</f>
        <v>493.96169009754095</v>
      </c>
      <c r="W35">
        <f>'care receipt'!$N$5*'care provision'!P35/1000</f>
        <v>452.12629408044927</v>
      </c>
      <c r="X35">
        <f>'care receipt'!$N$5*'care provision'!Q35/1000</f>
        <v>210.564884218727</v>
      </c>
      <c r="Y35">
        <f>'care receipt'!$N$5*'care provision'!R35/1000</f>
        <v>429.85373727514133</v>
      </c>
      <c r="Z35">
        <f t="shared" si="13"/>
        <v>18.213619999999999</v>
      </c>
      <c r="AB35" s="1">
        <v>23865</v>
      </c>
      <c r="AC35" s="1">
        <v>11120</v>
      </c>
      <c r="AD35" s="1">
        <v>9088</v>
      </c>
      <c r="AE35" s="1">
        <v>3974</v>
      </c>
      <c r="AF35" s="1">
        <v>7391</v>
      </c>
      <c r="AG35" s="1">
        <v>14.93887</v>
      </c>
      <c r="AI35">
        <f>'care receipt'!$N$5*'care provision'!AB35/1000</f>
        <v>1577.2539114500689</v>
      </c>
      <c r="AJ35">
        <f>'care receipt'!$N$5*'care provision'!AC35/1000</f>
        <v>734.92828390214822</v>
      </c>
      <c r="AK35">
        <f>'care receipt'!$N$5*'care provision'!AD35/1000</f>
        <v>600.63203634017293</v>
      </c>
      <c r="AL35">
        <f>'care receipt'!$N$5*'care provision'!AE35/1000</f>
        <v>262.6443345528001</v>
      </c>
      <c r="AM35">
        <f>'care receipt'!$N$5*'care provision'!AF35/1000</f>
        <v>488.47616423747996</v>
      </c>
      <c r="AN35">
        <f t="shared" si="14"/>
        <v>14.93887</v>
      </c>
      <c r="AP35" s="1">
        <v>15565</v>
      </c>
      <c r="AQ35" s="1">
        <v>7757</v>
      </c>
      <c r="AR35" s="1">
        <v>6819</v>
      </c>
      <c r="AS35" s="1">
        <v>2915</v>
      </c>
      <c r="AT35" s="1">
        <v>5140</v>
      </c>
      <c r="AU35" s="1">
        <v>14.97199</v>
      </c>
      <c r="AW35">
        <f>'care receipt'!$N$5*'care provision'!AP35/1000</f>
        <v>1028.7013254439692</v>
      </c>
      <c r="AX35">
        <f>'care receipt'!$N$5*'care provision'!AQ35/1000</f>
        <v>512.66535056015857</v>
      </c>
      <c r="AY35">
        <f>'care receipt'!$N$5*'care provision'!AR35/1000</f>
        <v>450.67229927416804</v>
      </c>
      <c r="AZ35">
        <f>'care receipt'!$N$5*'care provision'!AS35/1000</f>
        <v>192.65431183226278</v>
      </c>
      <c r="BA35">
        <f>'care receipt'!$N$5*'care provision'!AT35/1000</f>
        <v>339.70605928570524</v>
      </c>
      <c r="BB35">
        <f t="shared" si="15"/>
        <v>14.97199</v>
      </c>
      <c r="BD35" s="1">
        <v>8442</v>
      </c>
      <c r="BE35" s="1">
        <v>4893</v>
      </c>
      <c r="BF35" s="1">
        <v>4413</v>
      </c>
      <c r="BG35" s="1">
        <v>1935</v>
      </c>
      <c r="BH35" s="1">
        <v>3344</v>
      </c>
      <c r="BI35" s="1">
        <v>15.988200000000001</v>
      </c>
      <c r="BK35">
        <f>'care receipt'!$N$5*'care provision'!BD35/1000</f>
        <v>557.93746157391513</v>
      </c>
      <c r="BL35">
        <f>'care receipt'!$N$5*'care provision'!BE35/1000</f>
        <v>323.38166305154778</v>
      </c>
      <c r="BM35">
        <f>'care receipt'!$N$5*'care provision'!BF35/1000</f>
        <v>291.65814000541189</v>
      </c>
      <c r="BN35">
        <f>'care receipt'!$N$5*'care provision'!BG35/1000</f>
        <v>127.88545227973533</v>
      </c>
      <c r="BO35">
        <f>'care receipt'!$N$5*'care provision'!BH35/1000</f>
        <v>221.00721055474673</v>
      </c>
      <c r="BP35">
        <f t="shared" si="16"/>
        <v>15.988200000000001</v>
      </c>
      <c r="BR35">
        <f t="shared" si="17"/>
        <v>4036.5539449287412</v>
      </c>
      <c r="BS35">
        <f t="shared" si="18"/>
        <v>2064.9369876113956</v>
      </c>
      <c r="BT35">
        <f t="shared" si="19"/>
        <v>1795.088769700202</v>
      </c>
      <c r="BU35">
        <f t="shared" si="20"/>
        <v>793.74898288352529</v>
      </c>
      <c r="BV35">
        <f t="shared" si="21"/>
        <v>1479.0431713530734</v>
      </c>
      <c r="BW35">
        <f t="shared" si="22"/>
        <v>15.89602918205753</v>
      </c>
      <c r="BY35">
        <f t="shared" ref="BY35:BY54" si="33">G35*Z35*365.25/7/1000</f>
        <v>2324.7856574852353</v>
      </c>
      <c r="BZ35">
        <f t="shared" ref="BZ35:BZ54" si="34">H35*AN35*365.25/7/1000</f>
        <v>2841.7777587113674</v>
      </c>
      <c r="CA35">
        <f t="shared" ref="CA35:CA54" si="35">I35*BB35*365.25/7/1000</f>
        <v>1960.8998476661955</v>
      </c>
      <c r="CB35">
        <f t="shared" ref="CB35:CB54" si="36">J35*BP35*365.25/7/1000</f>
        <v>1263.3214973737636</v>
      </c>
      <c r="CC35">
        <f t="shared" si="25"/>
        <v>8390.7847612365622</v>
      </c>
      <c r="CD35">
        <f t="shared" si="26"/>
        <v>0.61574257512418884</v>
      </c>
      <c r="CE35">
        <f>CC35/'care receipt'!CC35</f>
        <v>1.3790708028511593</v>
      </c>
      <c r="CG35">
        <f>G35*Z35*365.25/7*'care receipt'!$CL35/10^6</f>
        <v>44.392446636602827</v>
      </c>
      <c r="CH35">
        <f>H35*AN35*365.25/7*'care receipt'!$CL35/10^6</f>
        <v>54.264558584356436</v>
      </c>
      <c r="CI35">
        <f>I35*BB35*365.25/7*'care receipt'!$CL35/10^6</f>
        <v>37.443943086523888</v>
      </c>
      <c r="CJ35">
        <f>J35*BP35*365.25/7*'care receipt'!$CL35/10^6</f>
        <v>24.123485094837886</v>
      </c>
      <c r="CK35">
        <f t="shared" si="27"/>
        <v>160.22443340232104</v>
      </c>
      <c r="CM35" s="1">
        <v>21469</v>
      </c>
      <c r="CN35" s="1">
        <v>27315</v>
      </c>
      <c r="CO35" s="1">
        <v>645</v>
      </c>
      <c r="CP35" s="1">
        <v>4</v>
      </c>
      <c r="CR35">
        <f>'care receipt'!$N$5*'care provision'!CM35/1000</f>
        <v>1418.9006589114408</v>
      </c>
      <c r="CS35">
        <f>'care receipt'!$N$5*'care provision'!CN35/1000</f>
        <v>1805.2667333441707</v>
      </c>
      <c r="CT35">
        <f>'care receipt'!$N$5*'care provision'!CO35/1000</f>
        <v>42.628484093245113</v>
      </c>
      <c r="CU35">
        <f>'care receipt'!$N$5*'care provision'!CP35/1000</f>
        <v>0.26436269205113244</v>
      </c>
      <c r="CW35">
        <f t="shared" ref="CW35:CW54" si="37">A35</f>
        <v>2051</v>
      </c>
      <c r="CX35">
        <f t="shared" ref="CX35:CX54" si="38">CR35/G35</f>
        <v>0.5800394456001946</v>
      </c>
      <c r="CY35">
        <f t="shared" ref="CY35:CY54" si="39">CS35/H35</f>
        <v>0.49517783981726549</v>
      </c>
      <c r="CZ35">
        <f t="shared" ref="CZ35:CZ54" si="40">CT35/I35</f>
        <v>1.6983069591089816E-2</v>
      </c>
      <c r="DA35">
        <f t="shared" ref="DA35:DA54" si="41">CU35/J35</f>
        <v>1.745733862872605E-4</v>
      </c>
      <c r="DC35" s="1">
        <v>605.89340000000004</v>
      </c>
      <c r="DD35" s="1">
        <v>696.3048</v>
      </c>
      <c r="DE35" s="1">
        <v>714.62509999999997</v>
      </c>
      <c r="DF35" s="1">
        <v>880.14959999999996</v>
      </c>
      <c r="DH35">
        <f t="shared" ref="DH35:DH54" si="42">DC35*CR35*12/10^6</f>
        <v>10.316430533881119</v>
      </c>
      <c r="DI35">
        <f t="shared" ref="DI35:DI54" si="43">DD35*CS35*12/10^6</f>
        <v>15.084190700494393</v>
      </c>
      <c r="DJ35">
        <f t="shared" ref="DJ35:DJ54" si="44">DE35*CT35*12/10^6</f>
        <v>0.36556061649580435</v>
      </c>
      <c r="DK35">
        <f t="shared" ref="DK35:DK54" si="45">DF35*CU35*12/10^6</f>
        <v>2.7921446119647283E-3</v>
      </c>
      <c r="DL35">
        <f>SUM(DH35:DK35)/'care receipt'!DS35</f>
        <v>0.2554165480009028</v>
      </c>
      <c r="DM35">
        <f t="shared" si="28"/>
        <v>25.768973995483286</v>
      </c>
      <c r="DO35" s="1">
        <v>0.28232970000000002</v>
      </c>
      <c r="DP35" s="1">
        <v>0.2410873</v>
      </c>
      <c r="DQ35" s="1">
        <v>0.47511239999999999</v>
      </c>
      <c r="DR35" s="1">
        <v>0.25703320000000002</v>
      </c>
      <c r="DS35" s="1">
        <v>4.2690600000000002E-2</v>
      </c>
      <c r="DT35" s="1">
        <v>1.1769099999999999E-2</v>
      </c>
      <c r="DU35" s="1">
        <v>0.28029369999999998</v>
      </c>
      <c r="DV35" s="1">
        <v>0.2237017</v>
      </c>
      <c r="DW35" s="1">
        <v>0.24111779999999999</v>
      </c>
      <c r="DX35" s="1">
        <v>0.25579639999999998</v>
      </c>
      <c r="DY35" s="1">
        <v>0.2867326</v>
      </c>
      <c r="EA35">
        <f t="shared" si="29"/>
        <v>0.28232970000000002</v>
      </c>
      <c r="EB35">
        <f t="shared" si="30"/>
        <v>0.47511239999999999</v>
      </c>
      <c r="EC35">
        <f t="shared" si="31"/>
        <v>0.25703320000000002</v>
      </c>
      <c r="ED35">
        <f t="shared" ref="ED35:ED54" si="46">(DS35*I35+DT35*J35)/(I35+J35)</f>
        <v>3.1055174500755435E-2</v>
      </c>
      <c r="EE35">
        <f t="shared" si="32"/>
        <v>1.6056100000000018E-2</v>
      </c>
      <c r="EG35" s="1">
        <v>0.28232970000000002</v>
      </c>
      <c r="EH35" s="1">
        <v>0.33991460000000001</v>
      </c>
      <c r="EI35" s="1">
        <v>0.45905629999999997</v>
      </c>
      <c r="EJ35" s="1">
        <v>0.25068360000000001</v>
      </c>
      <c r="EK35" s="1">
        <v>0.12903229999999999</v>
      </c>
      <c r="EL35" s="1">
        <v>3986.5540000000001</v>
      </c>
      <c r="EM35" s="1">
        <v>3970.4349999999999</v>
      </c>
      <c r="EN35" s="1">
        <v>3755.625</v>
      </c>
      <c r="EO35" s="1">
        <v>3374.5239999999999</v>
      </c>
      <c r="EP35" s="1">
        <v>2815.1660000000002</v>
      </c>
      <c r="ER35" s="1">
        <v>19.776689999999999</v>
      </c>
      <c r="ES35" s="1">
        <v>27.3765</v>
      </c>
      <c r="ET35" s="1">
        <v>3183.9505299000002</v>
      </c>
      <c r="EU35" s="1">
        <v>5267.3647949999995</v>
      </c>
    </row>
    <row r="36" spans="1:151" x14ac:dyDescent="0.25">
      <c r="A36">
        <v>2052</v>
      </c>
      <c r="B36" s="1">
        <v>36926</v>
      </c>
      <c r="C36" s="1">
        <v>55226</v>
      </c>
      <c r="D36" s="1">
        <v>37838</v>
      </c>
      <c r="E36" s="1">
        <v>23287</v>
      </c>
      <c r="G36">
        <f>'care receipt'!$N$5*'care provision'!B36/1000</f>
        <v>2440.4641916700293</v>
      </c>
      <c r="H36">
        <f>'care receipt'!$N$5*'care provision'!C36/1000</f>
        <v>3649.9235078039601</v>
      </c>
      <c r="I36">
        <f>'care receipt'!$N$5*'care provision'!D36/1000</f>
        <v>2500.7388854576875</v>
      </c>
      <c r="J36">
        <f>'care receipt'!$N$5*'care provision'!E36/1000</f>
        <v>1539.0535024486803</v>
      </c>
      <c r="K36">
        <f t="shared" si="12"/>
        <v>10130.180087380357</v>
      </c>
      <c r="L36">
        <f>K36/'care receipt'!BR36</f>
        <v>1.6406071050124695</v>
      </c>
      <c r="N36" s="1">
        <v>13107</v>
      </c>
      <c r="O36" s="1">
        <v>7588</v>
      </c>
      <c r="P36" s="1">
        <v>6823</v>
      </c>
      <c r="Q36" s="1">
        <v>3163</v>
      </c>
      <c r="R36" s="1">
        <v>6438</v>
      </c>
      <c r="S36" s="1">
        <v>18.228649999999998</v>
      </c>
      <c r="U36">
        <f>'care receipt'!$N$5*'care provision'!N36/1000</f>
        <v>866.25045117854825</v>
      </c>
      <c r="V36">
        <f>'care receipt'!$N$5*'care provision'!O36/1000</f>
        <v>501.49602682099828</v>
      </c>
      <c r="W36">
        <f>'care receipt'!$N$5*'care provision'!P36/1000</f>
        <v>450.93666196621922</v>
      </c>
      <c r="X36">
        <f>'care receipt'!$N$5*'care provision'!Q36/1000</f>
        <v>209.04479873943299</v>
      </c>
      <c r="Y36">
        <f>'care receipt'!$N$5*'care provision'!R36/1000</f>
        <v>425.49175285629769</v>
      </c>
      <c r="Z36">
        <f t="shared" si="13"/>
        <v>18.228649999999998</v>
      </c>
      <c r="AB36" s="1">
        <v>23982</v>
      </c>
      <c r="AC36" s="1">
        <v>11057</v>
      </c>
      <c r="AD36" s="1">
        <v>9126</v>
      </c>
      <c r="AE36" s="1">
        <v>3971</v>
      </c>
      <c r="AF36" s="1">
        <v>7397</v>
      </c>
      <c r="AG36" s="1">
        <v>14.880599999999999</v>
      </c>
      <c r="AI36">
        <f>'care receipt'!$N$5*'care provision'!AB36/1000</f>
        <v>1584.9865201925647</v>
      </c>
      <c r="AJ36">
        <f>'care receipt'!$N$5*'care provision'!AC36/1000</f>
        <v>730.76457150234296</v>
      </c>
      <c r="AK36">
        <f>'care receipt'!$N$5*'care provision'!AD36/1000</f>
        <v>603.14348191465865</v>
      </c>
      <c r="AL36">
        <f>'care receipt'!$N$5*'care provision'!AE36/1000</f>
        <v>262.44606253376173</v>
      </c>
      <c r="AM36">
        <f>'care receipt'!$N$5*'care provision'!AF36/1000</f>
        <v>488.8727082755567</v>
      </c>
      <c r="AN36">
        <f t="shared" si="14"/>
        <v>14.880599999999999</v>
      </c>
      <c r="AP36" s="1">
        <v>15554</v>
      </c>
      <c r="AQ36" s="1">
        <v>7853</v>
      </c>
      <c r="AR36" s="1">
        <v>6688</v>
      </c>
      <c r="AS36" s="1">
        <v>2869</v>
      </c>
      <c r="AT36" s="1">
        <v>5072</v>
      </c>
      <c r="AU36" s="1">
        <v>14.9354</v>
      </c>
      <c r="AW36">
        <f>'care receipt'!$N$5*'care provision'!AP36/1000</f>
        <v>1027.9743280408286</v>
      </c>
      <c r="AX36">
        <f>'care receipt'!$N$5*'care provision'!AQ36/1000</f>
        <v>519.01005516938585</v>
      </c>
      <c r="AY36">
        <f>'care receipt'!$N$5*'care provision'!AR36/1000</f>
        <v>442.01442110949347</v>
      </c>
      <c r="AZ36">
        <f>'care receipt'!$N$5*'care provision'!AS36/1000</f>
        <v>189.61414087367473</v>
      </c>
      <c r="BA36">
        <f>'care receipt'!$N$5*'care provision'!AT36/1000</f>
        <v>335.21189352083599</v>
      </c>
      <c r="BB36">
        <f t="shared" si="15"/>
        <v>14.9354</v>
      </c>
      <c r="BD36" s="1">
        <v>8654</v>
      </c>
      <c r="BE36" s="1">
        <v>4943</v>
      </c>
      <c r="BF36" s="1">
        <v>4443</v>
      </c>
      <c r="BG36" s="1">
        <v>1916</v>
      </c>
      <c r="BH36" s="1">
        <v>3462</v>
      </c>
      <c r="BI36" s="1">
        <v>16.058630000000001</v>
      </c>
      <c r="BK36">
        <f>'care receipt'!$N$5*'care provision'!BD36/1000</f>
        <v>571.94868425262507</v>
      </c>
      <c r="BL36">
        <f>'care receipt'!$N$5*'care provision'!BE36/1000</f>
        <v>326.68619670218698</v>
      </c>
      <c r="BM36">
        <f>'care receipt'!$N$5*'care provision'!BF36/1000</f>
        <v>293.64086019579537</v>
      </c>
      <c r="BN36">
        <f>'care receipt'!$N$5*'care provision'!BG36/1000</f>
        <v>126.62972949249244</v>
      </c>
      <c r="BO36">
        <f>'care receipt'!$N$5*'care provision'!BH36/1000</f>
        <v>228.80590997025513</v>
      </c>
      <c r="BP36">
        <f t="shared" si="16"/>
        <v>16.058630000000001</v>
      </c>
      <c r="BR36">
        <f t="shared" si="17"/>
        <v>4051.1599836645664</v>
      </c>
      <c r="BS36">
        <f t="shared" si="18"/>
        <v>2077.9568501949143</v>
      </c>
      <c r="BT36">
        <f t="shared" si="19"/>
        <v>1789.7354251861666</v>
      </c>
      <c r="BU36">
        <f t="shared" si="20"/>
        <v>787.73473163936183</v>
      </c>
      <c r="BV36">
        <f t="shared" si="21"/>
        <v>1478.3822646229455</v>
      </c>
      <c r="BW36">
        <f t="shared" si="22"/>
        <v>15.879682715019214</v>
      </c>
      <c r="BY36">
        <f t="shared" si="33"/>
        <v>2321.2351087613165</v>
      </c>
      <c r="BZ36">
        <f t="shared" si="34"/>
        <v>2833.9774502529476</v>
      </c>
      <c r="CA36">
        <f t="shared" si="35"/>
        <v>1948.8454085125857</v>
      </c>
      <c r="CB36">
        <f t="shared" si="36"/>
        <v>1289.5981278552183</v>
      </c>
      <c r="CC36">
        <f t="shared" si="25"/>
        <v>8393.6560953820681</v>
      </c>
      <c r="CD36">
        <f t="shared" si="26"/>
        <v>0.61417962571167339</v>
      </c>
      <c r="CE36">
        <f>CC36/'care receipt'!CC36</f>
        <v>1.3715826844939969</v>
      </c>
      <c r="CG36">
        <f>G36*Z36*365.25/7*'care receipt'!$CL36/10^6</f>
        <v>45.121839722877681</v>
      </c>
      <c r="CH36">
        <f>H36*AN36*365.25/7*'care receipt'!$CL36/10^6</f>
        <v>55.088894617314637</v>
      </c>
      <c r="CI36">
        <f>I36*BB36*365.25/7*'care receipt'!$CL36/10^6</f>
        <v>37.883060546372697</v>
      </c>
      <c r="CJ36">
        <f>J36*BP36*365.25/7*'care receipt'!$CL36/10^6</f>
        <v>25.068137136292826</v>
      </c>
      <c r="CK36">
        <f t="shared" si="27"/>
        <v>163.16193202285783</v>
      </c>
      <c r="CM36" s="1">
        <v>21651</v>
      </c>
      <c r="CN36" s="1">
        <v>27592</v>
      </c>
      <c r="CO36" s="1">
        <v>641</v>
      </c>
      <c r="CP36" s="1">
        <v>9</v>
      </c>
      <c r="CR36">
        <f>'care receipt'!$N$5*'care provision'!CM36/1000</f>
        <v>1430.9291613997673</v>
      </c>
      <c r="CS36">
        <f>'care receipt'!$N$5*'care provision'!CN36/1000</f>
        <v>1823.5738497687116</v>
      </c>
      <c r="CT36">
        <f>'care receipt'!$N$5*'care provision'!CO36/1000</f>
        <v>42.364121401193977</v>
      </c>
      <c r="CU36">
        <f>'care receipt'!$N$5*'care provision'!CP36/1000</f>
        <v>0.59481605711504804</v>
      </c>
      <c r="CW36">
        <f t="shared" si="37"/>
        <v>2052</v>
      </c>
      <c r="CX36">
        <f t="shared" si="38"/>
        <v>0.58633483182581381</v>
      </c>
      <c r="CY36">
        <f t="shared" si="39"/>
        <v>0.49961974432332595</v>
      </c>
      <c r="CZ36">
        <f t="shared" si="40"/>
        <v>1.6940641682964216E-2</v>
      </c>
      <c r="DA36">
        <f t="shared" si="41"/>
        <v>3.8648172800274835E-4</v>
      </c>
      <c r="DC36" s="1">
        <v>606.51589999999999</v>
      </c>
      <c r="DD36" s="1">
        <v>693.06420000000003</v>
      </c>
      <c r="DE36" s="1">
        <v>707.33780000000002</v>
      </c>
      <c r="DF36" s="1">
        <v>854.93510000000003</v>
      </c>
      <c r="DH36">
        <f t="shared" si="42"/>
        <v>10.414575457951502</v>
      </c>
      <c r="DI36">
        <f t="shared" si="43"/>
        <v>15.166245015970469</v>
      </c>
      <c r="DJ36">
        <f t="shared" si="44"/>
        <v>0.3595889331702416</v>
      </c>
      <c r="DK36">
        <f t="shared" si="45"/>
        <v>6.102349503255112E-3</v>
      </c>
      <c r="DL36">
        <f>SUM(DH36:DK36)/'care receipt'!DS36</f>
        <v>0.25087780131896625</v>
      </c>
      <c r="DM36">
        <f t="shared" si="28"/>
        <v>25.946511756595466</v>
      </c>
      <c r="DO36" s="1">
        <v>0.28396300000000002</v>
      </c>
      <c r="DP36" s="1">
        <v>0.2437328</v>
      </c>
      <c r="DQ36" s="1">
        <v>0.48351729999999998</v>
      </c>
      <c r="DR36" s="1">
        <v>0.25926090000000002</v>
      </c>
      <c r="DS36" s="1">
        <v>4.0815400000000002E-2</v>
      </c>
      <c r="DT36" s="1">
        <v>1.14609E-2</v>
      </c>
      <c r="DU36" s="1">
        <v>0.28209879999999998</v>
      </c>
      <c r="DV36" s="1">
        <v>0.23082720000000001</v>
      </c>
      <c r="DW36" s="1">
        <v>0.23844480000000001</v>
      </c>
      <c r="DX36" s="1">
        <v>0.2579999</v>
      </c>
      <c r="DY36" s="1">
        <v>0.29160839999999999</v>
      </c>
      <c r="EA36">
        <f t="shared" si="29"/>
        <v>0.28396300000000002</v>
      </c>
      <c r="EB36">
        <f t="shared" si="30"/>
        <v>0.48351729999999998</v>
      </c>
      <c r="EC36">
        <f t="shared" si="31"/>
        <v>0.25926090000000002</v>
      </c>
      <c r="ED36">
        <f t="shared" si="46"/>
        <v>2.9632115885480575E-2</v>
      </c>
      <c r="EE36">
        <f t="shared" si="32"/>
        <v>2.0508699999999991E-2</v>
      </c>
      <c r="EG36" s="1">
        <v>0.28396300000000002</v>
      </c>
      <c r="EH36" s="1">
        <v>0.34656160000000003</v>
      </c>
      <c r="EI36" s="1">
        <v>0.46300859999999999</v>
      </c>
      <c r="EJ36" s="1">
        <v>0.26000069999999997</v>
      </c>
      <c r="EK36" s="1">
        <v>0.1364205</v>
      </c>
      <c r="EL36" s="1">
        <v>4016.3919999999998</v>
      </c>
      <c r="EM36" s="1">
        <v>4011.3829999999998</v>
      </c>
      <c r="EN36" s="1">
        <v>3804.4839999999999</v>
      </c>
      <c r="EO36" s="1">
        <v>3409.8470000000002</v>
      </c>
      <c r="EP36" s="1">
        <v>2871.2910000000002</v>
      </c>
      <c r="ER36" s="1">
        <v>19.572410000000001</v>
      </c>
      <c r="ES36" s="1">
        <v>27.425609999999999</v>
      </c>
      <c r="ET36" s="1">
        <v>3190.3656056999998</v>
      </c>
      <c r="EU36" s="1">
        <v>5284.9638323999998</v>
      </c>
    </row>
    <row r="37" spans="1:151" x14ac:dyDescent="0.25">
      <c r="A37">
        <v>2053</v>
      </c>
      <c r="B37" s="1">
        <v>36728</v>
      </c>
      <c r="C37" s="1">
        <v>55777</v>
      </c>
      <c r="D37" s="1">
        <v>38033</v>
      </c>
      <c r="E37" s="1">
        <v>23173</v>
      </c>
      <c r="G37">
        <f>'care receipt'!$N$5*'care provision'!B37/1000</f>
        <v>2427.3782384134984</v>
      </c>
      <c r="H37">
        <f>'care receipt'!$N$5*'care provision'!C37/1000</f>
        <v>3686.3394686340039</v>
      </c>
      <c r="I37">
        <f>'care receipt'!$N$5*'care provision'!D37/1000</f>
        <v>2513.6265666951804</v>
      </c>
      <c r="J37">
        <f>'care receipt'!$N$5*'care provision'!E37/1000</f>
        <v>1531.519165725223</v>
      </c>
      <c r="K37">
        <f t="shared" si="12"/>
        <v>10158.863439467907</v>
      </c>
      <c r="L37">
        <f>K37/'care receipt'!BR37</f>
        <v>1.6359717743222963</v>
      </c>
      <c r="N37" s="1">
        <v>13128</v>
      </c>
      <c r="O37" s="1">
        <v>7460</v>
      </c>
      <c r="P37" s="1">
        <v>6889</v>
      </c>
      <c r="Q37" s="1">
        <v>3189</v>
      </c>
      <c r="R37" s="1">
        <v>6234</v>
      </c>
      <c r="S37" s="1">
        <v>17.966000000000001</v>
      </c>
      <c r="U37">
        <f>'care receipt'!$N$5*'care provision'!N37/1000</f>
        <v>867.63835531181667</v>
      </c>
      <c r="V37">
        <f>'care receipt'!$N$5*'care provision'!O37/1000</f>
        <v>493.03642067536208</v>
      </c>
      <c r="W37">
        <f>'care receipt'!$N$5*'care provision'!P37/1000</f>
        <v>455.29864638506291</v>
      </c>
      <c r="X37">
        <f>'care receipt'!$N$5*'care provision'!Q37/1000</f>
        <v>210.76315623776537</v>
      </c>
      <c r="Y37">
        <f>'care receipt'!$N$5*'care provision'!R37/1000</f>
        <v>412.00925556168988</v>
      </c>
      <c r="Z37">
        <f t="shared" si="13"/>
        <v>17.966000000000001</v>
      </c>
      <c r="AB37" s="1">
        <v>24147</v>
      </c>
      <c r="AC37" s="1">
        <v>11443</v>
      </c>
      <c r="AD37" s="1">
        <v>9219</v>
      </c>
      <c r="AE37" s="1">
        <v>4041</v>
      </c>
      <c r="AF37" s="1">
        <v>7231</v>
      </c>
      <c r="AG37" s="1">
        <v>14.70002</v>
      </c>
      <c r="AI37">
        <f>'care receipt'!$N$5*'care provision'!AB37/1000</f>
        <v>1595.891481239674</v>
      </c>
      <c r="AJ37">
        <f>'care receipt'!$N$5*'care provision'!AC37/1000</f>
        <v>756.27557128527712</v>
      </c>
      <c r="AK37">
        <f>'care receipt'!$N$5*'care provision'!AD37/1000</f>
        <v>609.2899145048475</v>
      </c>
      <c r="AL37">
        <f>'care receipt'!$N$5*'care provision'!AE37/1000</f>
        <v>267.0724096446566</v>
      </c>
      <c r="AM37">
        <f>'care receipt'!$N$5*'care provision'!AF37/1000</f>
        <v>477.90165655543467</v>
      </c>
      <c r="AN37">
        <f t="shared" si="14"/>
        <v>14.70002</v>
      </c>
      <c r="AP37" s="1">
        <v>15722</v>
      </c>
      <c r="AQ37" s="1">
        <v>7870</v>
      </c>
      <c r="AR37" s="1">
        <v>6753</v>
      </c>
      <c r="AS37" s="1">
        <v>2794</v>
      </c>
      <c r="AT37" s="1">
        <v>5078</v>
      </c>
      <c r="AU37" s="1">
        <v>14.93305</v>
      </c>
      <c r="AW37">
        <f>'care receipt'!$N$5*'care provision'!AP37/1000</f>
        <v>1039.0775611069762</v>
      </c>
      <c r="AX37">
        <f>'care receipt'!$N$5*'care provision'!AQ37/1000</f>
        <v>520.13359661060315</v>
      </c>
      <c r="AY37">
        <f>'care receipt'!$N$5*'care provision'!AR37/1000</f>
        <v>446.31031485532441</v>
      </c>
      <c r="AZ37">
        <f>'care receipt'!$N$5*'care provision'!AS37/1000</f>
        <v>184.65734039771604</v>
      </c>
      <c r="BA37">
        <f>'care receipt'!$N$5*'care provision'!AT37/1000</f>
        <v>335.60843755891267</v>
      </c>
      <c r="BB37">
        <f t="shared" si="15"/>
        <v>14.93305</v>
      </c>
      <c r="BD37" s="1">
        <v>8642</v>
      </c>
      <c r="BE37" s="1">
        <v>4836</v>
      </c>
      <c r="BF37" s="1">
        <v>4495</v>
      </c>
      <c r="BG37" s="1">
        <v>1972</v>
      </c>
      <c r="BH37" s="1">
        <v>3373</v>
      </c>
      <c r="BI37" s="1">
        <v>15.9026</v>
      </c>
      <c r="BK37">
        <f>'care receipt'!$N$5*'care provision'!BD37/1000</f>
        <v>571.1555961764717</v>
      </c>
      <c r="BL37">
        <f>'care receipt'!$N$5*'care provision'!BE37/1000</f>
        <v>319.61449468981914</v>
      </c>
      <c r="BM37">
        <f>'care receipt'!$N$5*'care provision'!BF37/1000</f>
        <v>297.07757519246007</v>
      </c>
      <c r="BN37">
        <f>'care receipt'!$N$5*'care provision'!BG37/1000</f>
        <v>130.33080718120831</v>
      </c>
      <c r="BO37">
        <f>'care receipt'!$N$5*'care provision'!BH37/1000</f>
        <v>222.92384007211746</v>
      </c>
      <c r="BP37">
        <f t="shared" si="16"/>
        <v>15.9026</v>
      </c>
      <c r="BR37">
        <f t="shared" si="17"/>
        <v>4073.7629938349382</v>
      </c>
      <c r="BS37">
        <f t="shared" si="18"/>
        <v>2089.0600832610617</v>
      </c>
      <c r="BT37">
        <f t="shared" si="19"/>
        <v>1807.9764509376951</v>
      </c>
      <c r="BU37">
        <f t="shared" si="20"/>
        <v>792.82371346134619</v>
      </c>
      <c r="BV37">
        <f t="shared" si="21"/>
        <v>1448.4431897481545</v>
      </c>
      <c r="BW37">
        <f t="shared" si="22"/>
        <v>15.719355830031683</v>
      </c>
      <c r="BY37">
        <f t="shared" si="33"/>
        <v>2275.5219759708298</v>
      </c>
      <c r="BZ37">
        <f t="shared" si="34"/>
        <v>2827.518377887543</v>
      </c>
      <c r="CA37">
        <f t="shared" si="35"/>
        <v>1958.5806594932674</v>
      </c>
      <c r="CB37">
        <f t="shared" si="36"/>
        <v>1270.8162391636888</v>
      </c>
      <c r="CC37">
        <f t="shared" si="25"/>
        <v>8332.4372525153285</v>
      </c>
      <c r="CD37">
        <f t="shared" si="26"/>
        <v>0.61243069695099206</v>
      </c>
      <c r="CE37">
        <f>CC37/'care receipt'!CC37</f>
        <v>1.3733962050138238</v>
      </c>
      <c r="CG37">
        <f>G37*Z37*365.25/7*'care receipt'!$CL37/10^6</f>
        <v>45.028782666499382</v>
      </c>
      <c r="CH37">
        <f>H37*AN37*365.25/7*'care receipt'!$CL37/10^6</f>
        <v>55.951870325977097</v>
      </c>
      <c r="CI37">
        <f>I37*BB37*365.25/7*'care receipt'!$CL37/10^6</f>
        <v>38.757042903751731</v>
      </c>
      <c r="CJ37">
        <f>J37*BP37*365.25/7*'care receipt'!$CL37/10^6</f>
        <v>25.147332720417282</v>
      </c>
      <c r="CK37">
        <f t="shared" si="27"/>
        <v>164.88502861664551</v>
      </c>
      <c r="CM37" s="1">
        <v>21642</v>
      </c>
      <c r="CN37" s="1">
        <v>27574</v>
      </c>
      <c r="CO37" s="1">
        <v>652</v>
      </c>
      <c r="CP37" s="1">
        <v>8</v>
      </c>
      <c r="CR37">
        <f>'care receipt'!$N$5*'care provision'!CM37/1000</f>
        <v>1430.3343453426521</v>
      </c>
      <c r="CS37">
        <f>'care receipt'!$N$5*'care provision'!CN37/1000</f>
        <v>1822.3842176544815</v>
      </c>
      <c r="CT37">
        <f>'care receipt'!$N$5*'care provision'!CO37/1000</f>
        <v>43.091118804334592</v>
      </c>
      <c r="CU37">
        <f>'care receipt'!$N$5*'care provision'!CP37/1000</f>
        <v>0.52872538410226488</v>
      </c>
      <c r="CW37">
        <f t="shared" si="37"/>
        <v>2053</v>
      </c>
      <c r="CX37">
        <f t="shared" si="38"/>
        <v>0.58925070790677403</v>
      </c>
      <c r="CY37">
        <f t="shared" si="39"/>
        <v>0.49436147516001216</v>
      </c>
      <c r="CZ37">
        <f t="shared" si="40"/>
        <v>1.7143007388320669E-2</v>
      </c>
      <c r="DA37">
        <f t="shared" si="41"/>
        <v>3.4522936175721745E-4</v>
      </c>
      <c r="DC37" s="1">
        <v>606.85130000000004</v>
      </c>
      <c r="DD37" s="1">
        <v>695.07270000000005</v>
      </c>
      <c r="DE37" s="1">
        <v>687.68799999999999</v>
      </c>
      <c r="DF37" s="1">
        <v>591.36249999999995</v>
      </c>
      <c r="DH37">
        <f t="shared" si="42"/>
        <v>10.41600308287005</v>
      </c>
      <c r="DI37">
        <f t="shared" si="43"/>
        <v>15.20027422322986</v>
      </c>
      <c r="DJ37">
        <f t="shared" si="44"/>
        <v>0.35559894369978295</v>
      </c>
      <c r="DK37">
        <f t="shared" si="45"/>
        <v>3.7520203794741075E-3</v>
      </c>
      <c r="DL37">
        <f>SUM(DH37:DK37)/'care receipt'!DS37</f>
        <v>0.24963160447720384</v>
      </c>
      <c r="DM37">
        <f t="shared" si="28"/>
        <v>25.975628270179165</v>
      </c>
      <c r="DO37" s="1">
        <v>0.2836379</v>
      </c>
      <c r="DP37" s="1">
        <v>0.2441403</v>
      </c>
      <c r="DQ37" s="1">
        <v>0.48320350000000001</v>
      </c>
      <c r="DR37" s="1">
        <v>0.26088800000000001</v>
      </c>
      <c r="DS37" s="1">
        <v>4.2452900000000002E-2</v>
      </c>
      <c r="DT37" s="1">
        <v>1.20164E-2</v>
      </c>
      <c r="DU37" s="1">
        <v>0.28156439999999999</v>
      </c>
      <c r="DV37" s="1">
        <v>0.2376151</v>
      </c>
      <c r="DW37" s="1">
        <v>0.23872360000000001</v>
      </c>
      <c r="DX37" s="1">
        <v>0.25550630000000002</v>
      </c>
      <c r="DY37" s="1">
        <v>0.29400680000000001</v>
      </c>
      <c r="EA37">
        <f t="shared" si="29"/>
        <v>0.2836379</v>
      </c>
      <c r="EB37">
        <f t="shared" si="30"/>
        <v>0.48320350000000001</v>
      </c>
      <c r="EC37">
        <f t="shared" si="31"/>
        <v>0.26088800000000001</v>
      </c>
      <c r="ED37">
        <f t="shared" si="46"/>
        <v>3.0929438010979315E-2</v>
      </c>
      <c r="EE37">
        <f t="shared" si="32"/>
        <v>1.8282400000000032E-2</v>
      </c>
      <c r="EG37" s="1">
        <v>0.2836379</v>
      </c>
      <c r="EH37" s="1">
        <v>0.34629880000000002</v>
      </c>
      <c r="EI37" s="1">
        <v>0.46492109999999998</v>
      </c>
      <c r="EJ37" s="1">
        <v>0.25742359999999997</v>
      </c>
      <c r="EK37" s="1">
        <v>0.1383249</v>
      </c>
      <c r="EL37" s="1">
        <v>4078.74</v>
      </c>
      <c r="EM37" s="1">
        <v>4104.183</v>
      </c>
      <c r="EN37" s="1">
        <v>3874.41</v>
      </c>
      <c r="EO37" s="1">
        <v>3512.0659999999998</v>
      </c>
      <c r="EP37" s="1">
        <v>3005.0729999999999</v>
      </c>
      <c r="ER37" s="1">
        <v>19.539960000000001</v>
      </c>
      <c r="ES37" s="1">
        <v>27.433730000000001</v>
      </c>
      <c r="ET37" s="1">
        <v>3192.8260266000002</v>
      </c>
      <c r="EU37" s="1">
        <v>5313.3150231</v>
      </c>
    </row>
    <row r="38" spans="1:151" x14ac:dyDescent="0.25">
      <c r="A38">
        <v>2054</v>
      </c>
      <c r="B38" s="1">
        <v>36355</v>
      </c>
      <c r="C38" s="1">
        <v>55886</v>
      </c>
      <c r="D38" s="1">
        <v>38680</v>
      </c>
      <c r="E38" s="1">
        <v>22938</v>
      </c>
      <c r="G38">
        <f>'care receipt'!$N$5*'care provision'!B38/1000</f>
        <v>2402.7264173797298</v>
      </c>
      <c r="H38">
        <f>'care receipt'!$N$5*'care provision'!C38/1000</f>
        <v>3693.5433519923972</v>
      </c>
      <c r="I38">
        <f>'care receipt'!$N$5*'care provision'!D38/1000</f>
        <v>2556.3872321344506</v>
      </c>
      <c r="J38">
        <f>'care receipt'!$N$5*'care provision'!E38/1000</f>
        <v>1515.987857567219</v>
      </c>
      <c r="K38">
        <f t="shared" si="12"/>
        <v>10168.644859073796</v>
      </c>
      <c r="L38">
        <f>K38/'care receipt'!BR38</f>
        <v>1.6198241827656998</v>
      </c>
      <c r="N38" s="1">
        <v>12979</v>
      </c>
      <c r="O38" s="1">
        <v>7351</v>
      </c>
      <c r="P38" s="1">
        <v>6633</v>
      </c>
      <c r="Q38" s="1">
        <v>3171</v>
      </c>
      <c r="R38" s="1">
        <v>6397</v>
      </c>
      <c r="S38" s="1">
        <v>18.439859999999999</v>
      </c>
      <c r="U38">
        <f>'care receipt'!$N$5*'care provision'!N38/1000</f>
        <v>857.79084503291199</v>
      </c>
      <c r="V38">
        <f>'care receipt'!$N$5*'care provision'!O38/1000</f>
        <v>485.83253731696868</v>
      </c>
      <c r="W38">
        <f>'care receipt'!$N$5*'care provision'!P38/1000</f>
        <v>438.37943409379039</v>
      </c>
      <c r="X38">
        <f>'care receipt'!$N$5*'care provision'!Q38/1000</f>
        <v>209.57352412353526</v>
      </c>
      <c r="Y38">
        <f>'care receipt'!$N$5*'care provision'!R38/1000</f>
        <v>422.78203526277355</v>
      </c>
      <c r="Z38">
        <f t="shared" si="13"/>
        <v>18.439859999999999</v>
      </c>
      <c r="AB38" s="1">
        <v>24191</v>
      </c>
      <c r="AC38" s="1">
        <v>11356</v>
      </c>
      <c r="AD38" s="1">
        <v>9385</v>
      </c>
      <c r="AE38" s="1">
        <v>3923</v>
      </c>
      <c r="AF38" s="1">
        <v>7338</v>
      </c>
      <c r="AG38" s="1">
        <v>14.78223</v>
      </c>
      <c r="AI38">
        <f>'care receipt'!$N$5*'care provision'!AB38/1000</f>
        <v>1598.7994708522363</v>
      </c>
      <c r="AJ38">
        <f>'care receipt'!$N$5*'care provision'!AC38/1000</f>
        <v>750.52568273316501</v>
      </c>
      <c r="AK38">
        <f>'care receipt'!$N$5*'care provision'!AD38/1000</f>
        <v>620.26096622496948</v>
      </c>
      <c r="AL38">
        <f>'care receipt'!$N$5*'care provision'!AE38/1000</f>
        <v>259.27371022914815</v>
      </c>
      <c r="AM38">
        <f>'care receipt'!$N$5*'care provision'!AF38/1000</f>
        <v>484.97335856780245</v>
      </c>
      <c r="AN38">
        <f t="shared" si="14"/>
        <v>14.78223</v>
      </c>
      <c r="AP38" s="1">
        <v>15702</v>
      </c>
      <c r="AQ38" s="1">
        <v>7883</v>
      </c>
      <c r="AR38" s="1">
        <v>6887</v>
      </c>
      <c r="AS38" s="1">
        <v>3097</v>
      </c>
      <c r="AT38" s="1">
        <v>5316</v>
      </c>
      <c r="AU38" s="1">
        <v>15.13331</v>
      </c>
      <c r="AW38">
        <f>'care receipt'!$N$5*'care provision'!AP38/1000</f>
        <v>1037.7557476467205</v>
      </c>
      <c r="AX38">
        <f>'care receipt'!$N$5*'care provision'!AQ38/1000</f>
        <v>520.99277535976933</v>
      </c>
      <c r="AY38">
        <f>'care receipt'!$N$5*'care provision'!AR38/1000</f>
        <v>455.16646503903729</v>
      </c>
      <c r="AZ38">
        <f>'care receipt'!$N$5*'care provision'!AS38/1000</f>
        <v>204.6828143205893</v>
      </c>
      <c r="BA38">
        <f>'care receipt'!$N$5*'care provision'!AT38/1000</f>
        <v>351.33801773595502</v>
      </c>
      <c r="BB38">
        <f t="shared" si="15"/>
        <v>15.13331</v>
      </c>
      <c r="BD38" s="1">
        <v>8545</v>
      </c>
      <c r="BE38" s="1">
        <v>4897</v>
      </c>
      <c r="BF38" s="1">
        <v>4304</v>
      </c>
      <c r="BG38" s="1">
        <v>1964</v>
      </c>
      <c r="BH38" s="1">
        <v>3343</v>
      </c>
      <c r="BI38" s="1">
        <v>15.74747</v>
      </c>
      <c r="BK38">
        <f>'care receipt'!$N$5*'care provision'!BD38/1000</f>
        <v>564.74480089423162</v>
      </c>
      <c r="BL38">
        <f>'care receipt'!$N$5*'care provision'!BE38/1000</f>
        <v>323.64602574359895</v>
      </c>
      <c r="BM38">
        <f>'care receipt'!$N$5*'care provision'!BF38/1000</f>
        <v>284.45425664701855</v>
      </c>
      <c r="BN38">
        <f>'care receipt'!$N$5*'care provision'!BG38/1000</f>
        <v>129.80208179710604</v>
      </c>
      <c r="BO38">
        <f>'care receipt'!$N$5*'care provision'!BH38/1000</f>
        <v>220.94111988173395</v>
      </c>
      <c r="BP38">
        <f t="shared" si="16"/>
        <v>15.74747</v>
      </c>
      <c r="BR38">
        <f t="shared" si="17"/>
        <v>4059.0908644261003</v>
      </c>
      <c r="BS38">
        <f t="shared" si="18"/>
        <v>2080.9970211535019</v>
      </c>
      <c r="BT38">
        <f t="shared" si="19"/>
        <v>1798.2611220048159</v>
      </c>
      <c r="BU38">
        <f t="shared" si="20"/>
        <v>803.33213047037884</v>
      </c>
      <c r="BV38">
        <f t="shared" si="21"/>
        <v>1480.0345314482652</v>
      </c>
      <c r="BW38">
        <f t="shared" si="22"/>
        <v>15.878646772304513</v>
      </c>
      <c r="BY38">
        <f t="shared" si="33"/>
        <v>2311.820590026397</v>
      </c>
      <c r="BZ38">
        <f t="shared" si="34"/>
        <v>2848.8877689201095</v>
      </c>
      <c r="CA38">
        <f t="shared" si="35"/>
        <v>2018.6115456359121</v>
      </c>
      <c r="CB38">
        <f t="shared" si="36"/>
        <v>1245.6576429327615</v>
      </c>
      <c r="CC38">
        <f t="shared" si="25"/>
        <v>8424.97754751518</v>
      </c>
      <c r="CD38">
        <f t="shared" si="26"/>
        <v>0.6125486186569814</v>
      </c>
      <c r="CE38">
        <f>CC38/'care receipt'!CC38</f>
        <v>1.369165821194205</v>
      </c>
      <c r="CG38">
        <f>G38*Z38*365.25/7*'care receipt'!$CL38/10^6</f>
        <v>46.569846204907911</v>
      </c>
      <c r="CH38">
        <f>H38*AN38*365.25/7*'care receipt'!$CL38/10^6</f>
        <v>57.388651102955123</v>
      </c>
      <c r="CI38">
        <f>I38*BB38*365.25/7*'care receipt'!$CL38/10^6</f>
        <v>40.663375710587687</v>
      </c>
      <c r="CJ38">
        <f>J38*BP38*365.25/7*'care receipt'!$CL38/10^6</f>
        <v>25.092814341049031</v>
      </c>
      <c r="CK38">
        <f t="shared" si="27"/>
        <v>169.71468735949978</v>
      </c>
      <c r="CM38" s="1">
        <v>21315</v>
      </c>
      <c r="CN38" s="1">
        <v>27704</v>
      </c>
      <c r="CO38" s="1">
        <v>698</v>
      </c>
      <c r="CP38" s="1">
        <v>7</v>
      </c>
      <c r="CR38">
        <f>'care receipt'!$N$5*'care provision'!CM38/1000</f>
        <v>1408.7226952674721</v>
      </c>
      <c r="CS38">
        <f>'care receipt'!$N$5*'care provision'!CN38/1000</f>
        <v>1830.9760051461435</v>
      </c>
      <c r="CT38">
        <f>'care receipt'!$N$5*'care provision'!CO38/1000</f>
        <v>46.131289762922613</v>
      </c>
      <c r="CU38">
        <f>'care receipt'!$N$5*'care provision'!CP38/1000</f>
        <v>0.46263471108948179</v>
      </c>
      <c r="CW38">
        <f t="shared" si="37"/>
        <v>2054</v>
      </c>
      <c r="CX38">
        <f t="shared" si="38"/>
        <v>0.58630174666483292</v>
      </c>
      <c r="CY38">
        <f t="shared" si="39"/>
        <v>0.49572343699674337</v>
      </c>
      <c r="CZ38">
        <f t="shared" si="40"/>
        <v>1.8045501551189246E-2</v>
      </c>
      <c r="DA38">
        <f t="shared" si="41"/>
        <v>3.0517045949952047E-4</v>
      </c>
      <c r="DC38" s="1">
        <v>606.60170000000005</v>
      </c>
      <c r="DD38" s="1">
        <v>696.48170000000005</v>
      </c>
      <c r="DE38" s="1">
        <v>689.11959999999999</v>
      </c>
      <c r="DF38" s="1">
        <v>599.54809999999998</v>
      </c>
      <c r="DH38">
        <f t="shared" si="42"/>
        <v>10.254402981333968</v>
      </c>
      <c r="DI38">
        <f t="shared" si="43"/>
        <v>15.302895368680739</v>
      </c>
      <c r="DJ38">
        <f t="shared" si="44"/>
        <v>0.38147971138691195</v>
      </c>
      <c r="DK38">
        <f t="shared" si="45"/>
        <v>3.3284611443329722E-3</v>
      </c>
      <c r="DL38">
        <f>SUM(DH38:DK38)/'care receipt'!DS38</f>
        <v>0.24138680438090973</v>
      </c>
      <c r="DM38">
        <f t="shared" si="28"/>
        <v>25.942106522545949</v>
      </c>
      <c r="DO38" s="1">
        <v>0.28571079999999999</v>
      </c>
      <c r="DP38" s="1">
        <v>0.24306510000000001</v>
      </c>
      <c r="DQ38" s="1">
        <v>0.47961789999999999</v>
      </c>
      <c r="DR38" s="1">
        <v>0.2628876</v>
      </c>
      <c r="DS38" s="1">
        <v>4.3328999999999999E-2</v>
      </c>
      <c r="DT38" s="1">
        <v>1.1341199999999999E-2</v>
      </c>
      <c r="DU38" s="1">
        <v>0.28383219999999998</v>
      </c>
      <c r="DV38" s="1">
        <v>0.2329167</v>
      </c>
      <c r="DW38" s="1">
        <v>0.23732320000000001</v>
      </c>
      <c r="DX38" s="1">
        <v>0.2474259</v>
      </c>
      <c r="DY38" s="1">
        <v>0.29239880000000001</v>
      </c>
      <c r="EA38">
        <f t="shared" si="29"/>
        <v>0.28571079999999999</v>
      </c>
      <c r="EB38">
        <f t="shared" si="30"/>
        <v>0.47961789999999999</v>
      </c>
      <c r="EC38">
        <f t="shared" si="31"/>
        <v>0.2628876</v>
      </c>
      <c r="ED38">
        <f t="shared" si="46"/>
        <v>3.1421178318023955E-2</v>
      </c>
      <c r="EE38">
        <f t="shared" si="32"/>
        <v>2.025349999999998E-2</v>
      </c>
      <c r="EG38" s="1">
        <v>0.28571079999999999</v>
      </c>
      <c r="EH38" s="1">
        <v>0.34611049999999999</v>
      </c>
      <c r="EI38" s="1">
        <v>0.45936440000000001</v>
      </c>
      <c r="EJ38" s="1">
        <v>0.26331120000000002</v>
      </c>
      <c r="EK38" s="1">
        <v>0.16174730000000001</v>
      </c>
      <c r="EL38" s="1">
        <v>4142.4780000000001</v>
      </c>
      <c r="EM38" s="1">
        <v>4144.4949999999999</v>
      </c>
      <c r="EN38" s="1">
        <v>3967.1759999999999</v>
      </c>
      <c r="EO38" s="1">
        <v>3556.6170000000002</v>
      </c>
      <c r="EP38" s="1">
        <v>3072.4830000000002</v>
      </c>
      <c r="ER38" s="1">
        <v>19.953800000000001</v>
      </c>
      <c r="ES38" s="1">
        <v>27.302510000000002</v>
      </c>
      <c r="ET38" s="1">
        <v>3234.9672243</v>
      </c>
      <c r="EU38" s="1">
        <v>5323.6898190000002</v>
      </c>
    </row>
    <row r="39" spans="1:151" x14ac:dyDescent="0.25">
      <c r="A39">
        <v>2055</v>
      </c>
      <c r="B39" s="1">
        <v>36424</v>
      </c>
      <c r="C39" s="1">
        <v>55677</v>
      </c>
      <c r="D39" s="1">
        <v>39603</v>
      </c>
      <c r="E39" s="1">
        <v>22767</v>
      </c>
      <c r="G39">
        <f>'care receipt'!$N$5*'care provision'!B39/1000</f>
        <v>2407.2866738176122</v>
      </c>
      <c r="H39">
        <f>'care receipt'!$N$5*'care provision'!C39/1000</f>
        <v>3679.7304013327253</v>
      </c>
      <c r="I39">
        <f>'care receipt'!$N$5*'care provision'!D39/1000</f>
        <v>2617.3889233252494</v>
      </c>
      <c r="J39">
        <f>'care receipt'!$N$5*'care provision'!E39/1000</f>
        <v>1504.6863524820333</v>
      </c>
      <c r="K39">
        <f t="shared" si="12"/>
        <v>10209.092350957621</v>
      </c>
      <c r="L39">
        <f>K39/'care receipt'!BR39</f>
        <v>1.6116751004225571</v>
      </c>
      <c r="N39" s="1">
        <v>12935</v>
      </c>
      <c r="O39" s="1">
        <v>7489</v>
      </c>
      <c r="P39" s="1">
        <v>6681</v>
      </c>
      <c r="Q39" s="1">
        <v>3089</v>
      </c>
      <c r="R39" s="1">
        <v>6419</v>
      </c>
      <c r="S39" s="1">
        <v>18.3141</v>
      </c>
      <c r="U39">
        <f>'care receipt'!$N$5*'care provision'!N39/1000</f>
        <v>854.88285542034964</v>
      </c>
      <c r="V39">
        <f>'care receipt'!$N$5*'care provision'!O39/1000</f>
        <v>494.95305019273269</v>
      </c>
      <c r="W39">
        <f>'care receipt'!$N$5*'care provision'!P39/1000</f>
        <v>441.55178639840398</v>
      </c>
      <c r="X39">
        <f>'care receipt'!$N$5*'care provision'!Q39/1000</f>
        <v>204.15408893648703</v>
      </c>
      <c r="Y39">
        <f>'care receipt'!$N$5*'care provision'!R39/1000</f>
        <v>424.23603006905478</v>
      </c>
      <c r="Z39">
        <f t="shared" si="13"/>
        <v>18.3141</v>
      </c>
      <c r="AB39" s="1">
        <v>23998</v>
      </c>
      <c r="AC39" s="1">
        <v>11107</v>
      </c>
      <c r="AD39" s="1">
        <v>9342</v>
      </c>
      <c r="AE39" s="1">
        <v>3965</v>
      </c>
      <c r="AF39" s="1">
        <v>7555</v>
      </c>
      <c r="AG39" s="1">
        <v>15.01976</v>
      </c>
      <c r="AI39">
        <f>'care receipt'!$N$5*'care provision'!AB39/1000</f>
        <v>1586.043970960769</v>
      </c>
      <c r="AJ39">
        <f>'care receipt'!$N$5*'care provision'!AC39/1000</f>
        <v>734.06910515298205</v>
      </c>
      <c r="AK39">
        <f>'care receipt'!$N$5*'care provision'!AD39/1000</f>
        <v>617.41906728541994</v>
      </c>
      <c r="AL39">
        <f>'care receipt'!$N$5*'care provision'!AE39/1000</f>
        <v>262.04951849568505</v>
      </c>
      <c r="AM39">
        <f>'care receipt'!$N$5*'care provision'!AF39/1000</f>
        <v>499.31503461157644</v>
      </c>
      <c r="AN39">
        <f t="shared" si="14"/>
        <v>15.01976</v>
      </c>
      <c r="AP39" s="1">
        <v>16161</v>
      </c>
      <c r="AQ39" s="1">
        <v>8339</v>
      </c>
      <c r="AR39" s="1">
        <v>6962</v>
      </c>
      <c r="AS39" s="1">
        <v>3006</v>
      </c>
      <c r="AT39" s="1">
        <v>5314</v>
      </c>
      <c r="AU39" s="1">
        <v>14.91873</v>
      </c>
      <c r="AW39">
        <f>'care receipt'!$N$5*'care provision'!AP39/1000</f>
        <v>1068.0913665595879</v>
      </c>
      <c r="AX39">
        <f>'care receipt'!$N$5*'care provision'!AQ39/1000</f>
        <v>551.13012225359842</v>
      </c>
      <c r="AY39">
        <f>'care receipt'!$N$5*'care provision'!AR39/1000</f>
        <v>460.12326551499604</v>
      </c>
      <c r="AZ39">
        <f>'care receipt'!$N$5*'care provision'!AS39/1000</f>
        <v>198.66856307642604</v>
      </c>
      <c r="BA39">
        <f>'care receipt'!$N$5*'care provision'!AT39/1000</f>
        <v>351.20583638992946</v>
      </c>
      <c r="BB39">
        <f t="shared" si="15"/>
        <v>14.91873</v>
      </c>
      <c r="BD39" s="1">
        <v>8551</v>
      </c>
      <c r="BE39" s="1">
        <v>4685</v>
      </c>
      <c r="BF39" s="1">
        <v>4363</v>
      </c>
      <c r="BG39" s="1">
        <v>1906</v>
      </c>
      <c r="BH39" s="1">
        <v>3365</v>
      </c>
      <c r="BI39" s="1">
        <v>16.154070000000001</v>
      </c>
      <c r="BK39">
        <f>'care receipt'!$N$5*'care provision'!BD39/1000</f>
        <v>565.14134493230847</v>
      </c>
      <c r="BL39">
        <f>'care receipt'!$N$5*'care provision'!BE39/1000</f>
        <v>309.63480306488884</v>
      </c>
      <c r="BM39">
        <f>'care receipt'!$N$5*'care provision'!BF39/1000</f>
        <v>288.35360635477275</v>
      </c>
      <c r="BN39">
        <f>'care receipt'!$N$5*'care provision'!BG39/1000</f>
        <v>125.96882276236461</v>
      </c>
      <c r="BO39">
        <f>'care receipt'!$N$5*'care provision'!BH39/1000</f>
        <v>222.39511468801516</v>
      </c>
      <c r="BP39">
        <f t="shared" si="16"/>
        <v>16.154070000000001</v>
      </c>
      <c r="BR39">
        <f t="shared" si="17"/>
        <v>4074.1595378730149</v>
      </c>
      <c r="BS39">
        <f t="shared" si="18"/>
        <v>2089.7870806642022</v>
      </c>
      <c r="BT39">
        <f t="shared" si="19"/>
        <v>1807.4477255535926</v>
      </c>
      <c r="BU39">
        <f t="shared" si="20"/>
        <v>790.84099327096271</v>
      </c>
      <c r="BV39">
        <f t="shared" si="21"/>
        <v>1497.1520157585758</v>
      </c>
      <c r="BW39">
        <f t="shared" si="22"/>
        <v>15.937840318247439</v>
      </c>
      <c r="BY39">
        <f t="shared" si="33"/>
        <v>2300.4117515499688</v>
      </c>
      <c r="BZ39">
        <f t="shared" si="34"/>
        <v>2883.8401145309176</v>
      </c>
      <c r="CA39">
        <f t="shared" si="35"/>
        <v>2037.4750482388938</v>
      </c>
      <c r="CB39">
        <f t="shared" si="36"/>
        <v>1268.2945521815579</v>
      </c>
      <c r="CC39">
        <f t="shared" si="25"/>
        <v>8490.0214665013373</v>
      </c>
      <c r="CD39">
        <f t="shared" si="26"/>
        <v>0.6106288289771864</v>
      </c>
      <c r="CE39">
        <f>CC39/'care receipt'!CC39</f>
        <v>1.3678172046499635</v>
      </c>
      <c r="CG39">
        <f>G39*Z39*365.25/7*'care receipt'!$CL39/10^6</f>
        <v>47.173462895944752</v>
      </c>
      <c r="CH39">
        <f>H39*AN39*365.25/7*'care receipt'!$CL39/10^6</f>
        <v>59.137554200459959</v>
      </c>
      <c r="CI39">
        <f>I39*BB39*365.25/7*'care receipt'!$CL39/10^6</f>
        <v>41.78154346705567</v>
      </c>
      <c r="CJ39">
        <f>J39*BP39*365.25/7*'care receipt'!$CL39/10^6</f>
        <v>26.008320448786396</v>
      </c>
      <c r="CK39">
        <f t="shared" si="27"/>
        <v>174.10088101224679</v>
      </c>
      <c r="CM39" s="1">
        <v>21119</v>
      </c>
      <c r="CN39" s="1">
        <v>27569</v>
      </c>
      <c r="CO39" s="1">
        <v>702</v>
      </c>
      <c r="CP39" s="1">
        <v>4</v>
      </c>
      <c r="CR39">
        <f>'care receipt'!$N$5*'care provision'!CM39/1000</f>
        <v>1395.7689233569665</v>
      </c>
      <c r="CS39">
        <f>'care receipt'!$N$5*'care provision'!CN39/1000</f>
        <v>1822.0537642894178</v>
      </c>
      <c r="CT39">
        <f>'care receipt'!$N$5*'care provision'!CO39/1000</f>
        <v>46.395652454973742</v>
      </c>
      <c r="CU39">
        <f>'care receipt'!$N$5*'care provision'!CP39/1000</f>
        <v>0.26436269205113244</v>
      </c>
      <c r="CW39">
        <f t="shared" si="37"/>
        <v>2055</v>
      </c>
      <c r="CX39">
        <f t="shared" si="38"/>
        <v>0.57981001537447829</v>
      </c>
      <c r="CY39">
        <f t="shared" si="39"/>
        <v>0.49515958115559394</v>
      </c>
      <c r="CZ39">
        <f t="shared" si="40"/>
        <v>1.7725929853798957E-2</v>
      </c>
      <c r="DA39">
        <f t="shared" si="41"/>
        <v>1.7569288883032458E-4</v>
      </c>
      <c r="DC39" s="1">
        <v>607.72900000000004</v>
      </c>
      <c r="DD39" s="1">
        <v>696.22879999999998</v>
      </c>
      <c r="DE39" s="1">
        <v>680.92840000000001</v>
      </c>
      <c r="DF39" s="1">
        <v>837.36339999999996</v>
      </c>
      <c r="DH39">
        <f t="shared" si="42"/>
        <v>10.178991024273671</v>
      </c>
      <c r="DI39">
        <f t="shared" si="43"/>
        <v>15.222795670160449</v>
      </c>
      <c r="DJ39">
        <f t="shared" si="44"/>
        <v>0.37910540871745607</v>
      </c>
      <c r="DK39">
        <f t="shared" si="45"/>
        <v>2.6564117117890704E-3</v>
      </c>
      <c r="DL39">
        <f>SUM(DH39:DK39)/'care receipt'!DS39</f>
        <v>0.23381357103994654</v>
      </c>
      <c r="DM39">
        <f t="shared" si="28"/>
        <v>25.783548514863369</v>
      </c>
      <c r="DO39" s="1">
        <v>0.28760469999999999</v>
      </c>
      <c r="DP39" s="1">
        <v>0.2444675</v>
      </c>
      <c r="DQ39" s="1">
        <v>0.48445280000000002</v>
      </c>
      <c r="DR39" s="1">
        <v>0.26504759999999999</v>
      </c>
      <c r="DS39" s="1">
        <v>4.2935099999999997E-2</v>
      </c>
      <c r="DT39" s="1">
        <v>1.12131E-2</v>
      </c>
      <c r="DU39" s="1">
        <v>0.28574050000000001</v>
      </c>
      <c r="DV39" s="1">
        <v>0.2312244</v>
      </c>
      <c r="DW39" s="1">
        <v>0.2394336</v>
      </c>
      <c r="DX39" s="1">
        <v>0.25631930000000003</v>
      </c>
      <c r="DY39" s="1">
        <v>0.29173870000000002</v>
      </c>
      <c r="EA39">
        <f t="shared" si="29"/>
        <v>0.28760469999999999</v>
      </c>
      <c r="EB39">
        <f t="shared" si="30"/>
        <v>0.48445280000000002</v>
      </c>
      <c r="EC39">
        <f t="shared" si="31"/>
        <v>0.26504759999999999</v>
      </c>
      <c r="ED39">
        <f t="shared" si="46"/>
        <v>3.1355578210678206E-2</v>
      </c>
      <c r="EE39">
        <f t="shared" si="32"/>
        <v>2.1732100000000032E-2</v>
      </c>
      <c r="EG39" s="1">
        <v>0.28760469999999999</v>
      </c>
      <c r="EH39" s="1">
        <v>0.34986030000000001</v>
      </c>
      <c r="EI39" s="1">
        <v>0.46272069999999998</v>
      </c>
      <c r="EJ39" s="1">
        <v>0.2691209</v>
      </c>
      <c r="EK39" s="1">
        <v>0.13058819999999999</v>
      </c>
      <c r="EL39" s="1">
        <v>4215.0959999999995</v>
      </c>
      <c r="EM39" s="1">
        <v>4238.6580000000004</v>
      </c>
      <c r="EN39" s="1">
        <v>4044.0540000000001</v>
      </c>
      <c r="EO39" s="1">
        <v>3614.1590000000001</v>
      </c>
      <c r="EP39" s="1">
        <v>3097.3960000000002</v>
      </c>
      <c r="ER39" s="1">
        <v>19.670359999999999</v>
      </c>
      <c r="ES39" s="1">
        <v>27.368449999999999</v>
      </c>
      <c r="ET39" s="1">
        <v>3228.9624296999996</v>
      </c>
      <c r="EU39" s="1">
        <v>5367.7532600999994</v>
      </c>
    </row>
    <row r="40" spans="1:151" x14ac:dyDescent="0.25">
      <c r="A40">
        <v>2056</v>
      </c>
      <c r="B40" s="1">
        <v>36284</v>
      </c>
      <c r="C40" s="1">
        <v>55907</v>
      </c>
      <c r="D40" s="1">
        <v>40108</v>
      </c>
      <c r="E40" s="1">
        <v>22421</v>
      </c>
      <c r="G40">
        <f>'care receipt'!$N$5*'care provision'!B40/1000</f>
        <v>2398.0339795958221</v>
      </c>
      <c r="H40">
        <f>'care receipt'!$N$5*'care provision'!C40/1000</f>
        <v>3694.9312561256656</v>
      </c>
      <c r="I40">
        <f>'care receipt'!$N$5*'care provision'!D40/1000</f>
        <v>2650.7647131967051</v>
      </c>
      <c r="J40">
        <f>'care receipt'!$N$5*'care provision'!E40/1000</f>
        <v>1481.8189796196102</v>
      </c>
      <c r="K40">
        <f t="shared" si="12"/>
        <v>10225.548928537803</v>
      </c>
      <c r="L40">
        <f>K40/'care receipt'!BR40</f>
        <v>1.6022866137818188</v>
      </c>
      <c r="N40" s="1">
        <v>12987</v>
      </c>
      <c r="O40" s="1">
        <v>7419</v>
      </c>
      <c r="P40" s="1">
        <v>6693</v>
      </c>
      <c r="Q40" s="1">
        <v>3019</v>
      </c>
      <c r="R40" s="1">
        <v>6330</v>
      </c>
      <c r="S40" s="1">
        <v>18.149270000000001</v>
      </c>
      <c r="U40">
        <f>'care receipt'!$N$5*'care provision'!N40/1000</f>
        <v>858.31957041701435</v>
      </c>
      <c r="V40">
        <f>'care receipt'!$N$5*'care provision'!O40/1000</f>
        <v>490.32670308183793</v>
      </c>
      <c r="W40">
        <f>'care receipt'!$N$5*'care provision'!P40/1000</f>
        <v>442.3448744745574</v>
      </c>
      <c r="X40">
        <f>'care receipt'!$N$5*'care provision'!Q40/1000</f>
        <v>199.52774182559222</v>
      </c>
      <c r="Y40">
        <f>'care receipt'!$N$5*'care provision'!R40/1000</f>
        <v>418.35396017091711</v>
      </c>
      <c r="Z40">
        <f t="shared" si="13"/>
        <v>18.149270000000001</v>
      </c>
      <c r="AB40" s="1">
        <v>24264</v>
      </c>
      <c r="AC40" s="1">
        <v>11145</v>
      </c>
      <c r="AD40" s="1">
        <v>9327</v>
      </c>
      <c r="AE40" s="1">
        <v>3961</v>
      </c>
      <c r="AF40" s="1">
        <v>7476</v>
      </c>
      <c r="AG40" s="1">
        <v>15.02201</v>
      </c>
      <c r="AI40">
        <f>'care receipt'!$N$5*'care provision'!AB40/1000</f>
        <v>1603.6240899821694</v>
      </c>
      <c r="AJ40">
        <f>'care receipt'!$N$5*'care provision'!AC40/1000</f>
        <v>736.58055072746777</v>
      </c>
      <c r="AK40">
        <f>'care receipt'!$N$5*'care provision'!AD40/1000</f>
        <v>616.42770719022815</v>
      </c>
      <c r="AL40">
        <f>'care receipt'!$N$5*'care provision'!AE40/1000</f>
        <v>261.78515580363393</v>
      </c>
      <c r="AM40">
        <f>'care receipt'!$N$5*'care provision'!AF40/1000</f>
        <v>494.09387144356657</v>
      </c>
      <c r="AN40">
        <f t="shared" si="14"/>
        <v>15.02201</v>
      </c>
      <c r="AP40" s="1">
        <v>16411</v>
      </c>
      <c r="AQ40" s="1">
        <v>8312</v>
      </c>
      <c r="AR40" s="1">
        <v>7194</v>
      </c>
      <c r="AS40" s="1">
        <v>3044</v>
      </c>
      <c r="AT40" s="1">
        <v>5309</v>
      </c>
      <c r="AU40" s="1">
        <v>14.782690000000001</v>
      </c>
      <c r="AW40">
        <f>'care receipt'!$N$5*'care provision'!AP40/1000</f>
        <v>1084.6140348127835</v>
      </c>
      <c r="AX40">
        <f>'care receipt'!$N$5*'care provision'!AQ40/1000</f>
        <v>549.34567408225325</v>
      </c>
      <c r="AY40">
        <f>'care receipt'!$N$5*'care provision'!AR40/1000</f>
        <v>475.4563016539617</v>
      </c>
      <c r="AZ40">
        <f>'care receipt'!$N$5*'care provision'!AS40/1000</f>
        <v>201.18000865091179</v>
      </c>
      <c r="BA40">
        <f>'care receipt'!$N$5*'care provision'!AT40/1000</f>
        <v>350.87538302486553</v>
      </c>
      <c r="BB40">
        <f t="shared" si="15"/>
        <v>14.782690000000001</v>
      </c>
      <c r="BD40" s="1">
        <v>8436</v>
      </c>
      <c r="BE40" s="1">
        <v>4730</v>
      </c>
      <c r="BF40" s="1">
        <v>4136</v>
      </c>
      <c r="BG40" s="1">
        <v>1923</v>
      </c>
      <c r="BH40" s="1">
        <v>3326</v>
      </c>
      <c r="BI40" s="1">
        <v>16.016110000000001</v>
      </c>
      <c r="BK40">
        <f>'care receipt'!$N$5*'care provision'!BD40/1000</f>
        <v>557.54091753583828</v>
      </c>
      <c r="BL40">
        <f>'care receipt'!$N$5*'care provision'!BE40/1000</f>
        <v>312.60888335046411</v>
      </c>
      <c r="BM40">
        <f>'care receipt'!$N$5*'care provision'!BF40/1000</f>
        <v>273.35102358087096</v>
      </c>
      <c r="BN40">
        <f>'care receipt'!$N$5*'care provision'!BG40/1000</f>
        <v>127.09236420358192</v>
      </c>
      <c r="BO40">
        <f>'care receipt'!$N$5*'care provision'!BH40/1000</f>
        <v>219.81757844051663</v>
      </c>
      <c r="BP40">
        <f t="shared" si="16"/>
        <v>16.016110000000001</v>
      </c>
      <c r="BR40">
        <f t="shared" si="17"/>
        <v>4104.0986127478063</v>
      </c>
      <c r="BS40">
        <f t="shared" si="18"/>
        <v>2088.8618112420231</v>
      </c>
      <c r="BT40">
        <f t="shared" si="19"/>
        <v>1807.5799068996182</v>
      </c>
      <c r="BU40">
        <f t="shared" si="20"/>
        <v>789.58527048371991</v>
      </c>
      <c r="BV40">
        <f t="shared" si="21"/>
        <v>1483.1407930798659</v>
      </c>
      <c r="BW40">
        <f t="shared" si="22"/>
        <v>15.837415709539815</v>
      </c>
      <c r="BY40">
        <f t="shared" si="33"/>
        <v>2270.9453273878253</v>
      </c>
      <c r="BZ40">
        <f t="shared" si="34"/>
        <v>2896.1869621919286</v>
      </c>
      <c r="CA40">
        <f t="shared" si="35"/>
        <v>2044.6399156957787</v>
      </c>
      <c r="CB40">
        <f t="shared" si="36"/>
        <v>1238.3527718279934</v>
      </c>
      <c r="CC40">
        <f t="shared" si="25"/>
        <v>8450.1249771035255</v>
      </c>
      <c r="CD40">
        <f t="shared" si="26"/>
        <v>0.61148590151987403</v>
      </c>
      <c r="CE40">
        <f>CC40/'care receipt'!CC40</f>
        <v>1.3437043217889175</v>
      </c>
      <c r="CG40">
        <f>G40*Z40*365.25/7*'care receipt'!$CL40/10^6</f>
        <v>47.406769697775516</v>
      </c>
      <c r="CH40">
        <f>H40*AN40*365.25/7*'care receipt'!$CL40/10^6</f>
        <v>60.458905224399253</v>
      </c>
      <c r="CI40">
        <f>I40*BB40*365.25/7*'care receipt'!$CL40/10^6</f>
        <v>42.682565902968371</v>
      </c>
      <c r="CJ40">
        <f>J40*BP40*365.25/7*'care receipt'!$CL40/10^6</f>
        <v>25.85104271364343</v>
      </c>
      <c r="CK40">
        <f t="shared" si="27"/>
        <v>176.39928353878659</v>
      </c>
      <c r="CM40" s="1">
        <v>21080</v>
      </c>
      <c r="CN40" s="1">
        <v>27524</v>
      </c>
      <c r="CO40" s="1">
        <v>631</v>
      </c>
      <c r="CP40" s="1">
        <v>5</v>
      </c>
      <c r="CR40">
        <f>'care receipt'!$N$5*'care provision'!CM40/1000</f>
        <v>1393.191387109468</v>
      </c>
      <c r="CS40">
        <f>'care receipt'!$N$5*'care provision'!CN40/1000</f>
        <v>1819.0796840038424</v>
      </c>
      <c r="CT40">
        <f>'care receipt'!$N$5*'care provision'!CO40/1000</f>
        <v>41.703214671066149</v>
      </c>
      <c r="CU40">
        <f>'care receipt'!$N$5*'care provision'!CP40/1000</f>
        <v>0.33045336506391554</v>
      </c>
      <c r="CW40">
        <f t="shared" si="37"/>
        <v>2056</v>
      </c>
      <c r="CX40">
        <f t="shared" si="38"/>
        <v>0.5809723294013891</v>
      </c>
      <c r="CY40">
        <f t="shared" si="39"/>
        <v>0.49231759886955123</v>
      </c>
      <c r="CZ40">
        <f t="shared" si="40"/>
        <v>1.5732522190086768E-2</v>
      </c>
      <c r="DA40">
        <f t="shared" si="41"/>
        <v>2.2300521832210871E-4</v>
      </c>
      <c r="DC40" s="1">
        <v>596.77099999999996</v>
      </c>
      <c r="DD40" s="1">
        <v>697.69190000000003</v>
      </c>
      <c r="DE40" s="1">
        <v>661.13260000000002</v>
      </c>
      <c r="DF40" s="1">
        <v>734.37329999999997</v>
      </c>
      <c r="DH40">
        <f t="shared" si="42"/>
        <v>9.9769946073204494</v>
      </c>
      <c r="DI40">
        <f t="shared" si="43"/>
        <v>15.229885931808486</v>
      </c>
      <c r="DJ40">
        <f t="shared" si="44"/>
        <v>0.33085625692608128</v>
      </c>
      <c r="DK40">
        <f t="shared" si="45"/>
        <v>2.9121135383771085E-3</v>
      </c>
      <c r="DL40">
        <f>SUM(DH40:DK40)/'care receipt'!DS40</f>
        <v>0.22530430577217325</v>
      </c>
      <c r="DM40">
        <f t="shared" si="28"/>
        <v>25.540648909593394</v>
      </c>
      <c r="DO40" s="1">
        <v>0.28967890000000002</v>
      </c>
      <c r="DP40" s="1">
        <v>0.24829419999999999</v>
      </c>
      <c r="DQ40" s="1">
        <v>0.48768830000000002</v>
      </c>
      <c r="DR40" s="1">
        <v>0.27373320000000001</v>
      </c>
      <c r="DS40" s="1">
        <v>4.5275299999999997E-2</v>
      </c>
      <c r="DT40" s="1">
        <v>1.1617300000000001E-2</v>
      </c>
      <c r="DU40" s="1">
        <v>0.28789310000000001</v>
      </c>
      <c r="DV40" s="1">
        <v>0.22626640000000001</v>
      </c>
      <c r="DW40" s="1">
        <v>0.24671589999999999</v>
      </c>
      <c r="DX40" s="1">
        <v>0.25458540000000002</v>
      </c>
      <c r="DY40" s="1">
        <v>0.30206460000000002</v>
      </c>
      <c r="EA40">
        <f t="shared" si="29"/>
        <v>0.28967890000000002</v>
      </c>
      <c r="EB40">
        <f t="shared" si="30"/>
        <v>0.48768830000000002</v>
      </c>
      <c r="EC40">
        <f t="shared" si="31"/>
        <v>0.27373320000000001</v>
      </c>
      <c r="ED40">
        <f t="shared" si="46"/>
        <v>3.3206563605686953E-2</v>
      </c>
      <c r="EE40">
        <f t="shared" si="32"/>
        <v>2.4170999999999998E-2</v>
      </c>
      <c r="EG40" s="1">
        <v>0.28967890000000002</v>
      </c>
      <c r="EH40" s="1">
        <v>0.3548538</v>
      </c>
      <c r="EI40" s="1">
        <v>0.46351730000000002</v>
      </c>
      <c r="EJ40" s="1">
        <v>0.27626400000000001</v>
      </c>
      <c r="EK40" s="1">
        <v>0.19170980000000001</v>
      </c>
      <c r="EL40" s="1">
        <v>4274.7730000000001</v>
      </c>
      <c r="EM40" s="1">
        <v>4320.9059999999999</v>
      </c>
      <c r="EN40" s="1">
        <v>4102.9870000000001</v>
      </c>
      <c r="EO40" s="1">
        <v>3694.1559999999999</v>
      </c>
      <c r="EP40" s="1">
        <v>3193.1260000000002</v>
      </c>
      <c r="ER40" s="1">
        <v>19.850739999999998</v>
      </c>
      <c r="ES40" s="1">
        <v>27.18366</v>
      </c>
      <c r="ET40" s="1">
        <v>3254.6518578</v>
      </c>
      <c r="EU40" s="1">
        <v>5346.6972237</v>
      </c>
    </row>
    <row r="41" spans="1:151" x14ac:dyDescent="0.25">
      <c r="A41">
        <v>2057</v>
      </c>
      <c r="B41" s="1">
        <v>36278</v>
      </c>
      <c r="C41" s="1">
        <v>56290</v>
      </c>
      <c r="D41" s="1">
        <v>40756</v>
      </c>
      <c r="E41" s="1">
        <v>22496</v>
      </c>
      <c r="G41">
        <f>'care receipt'!$N$5*'care provision'!B41/1000</f>
        <v>2397.6374355577459</v>
      </c>
      <c r="H41">
        <f>'care receipt'!$N$5*'care provision'!C41/1000</f>
        <v>3720.2439838895616</v>
      </c>
      <c r="I41">
        <f>'care receipt'!$N$5*'care provision'!D41/1000</f>
        <v>2693.5914693089885</v>
      </c>
      <c r="J41">
        <f>'care receipt'!$N$5*'care provision'!E41/1000</f>
        <v>1486.775780095569</v>
      </c>
      <c r="K41">
        <f t="shared" si="12"/>
        <v>10298.248668851866</v>
      </c>
      <c r="L41">
        <f>K41/'care receipt'!BR41</f>
        <v>1.6082486995293537</v>
      </c>
      <c r="N41" s="1">
        <v>12959</v>
      </c>
      <c r="O41" s="1">
        <v>7271</v>
      </c>
      <c r="P41" s="1">
        <v>6699</v>
      </c>
      <c r="Q41" s="1">
        <v>3255</v>
      </c>
      <c r="R41" s="1">
        <v>6281</v>
      </c>
      <c r="S41" s="1">
        <v>18.091290000000001</v>
      </c>
      <c r="U41">
        <f>'care receipt'!$N$5*'care provision'!N41/1000</f>
        <v>856.46903157265638</v>
      </c>
      <c r="V41">
        <f>'care receipt'!$N$5*'care provision'!O41/1000</f>
        <v>480.54528347594601</v>
      </c>
      <c r="W41">
        <f>'care receipt'!$N$5*'care provision'!P41/1000</f>
        <v>442.74141851263408</v>
      </c>
      <c r="X41">
        <f>'care receipt'!$N$5*'care provision'!Q41/1000</f>
        <v>215.12514065660903</v>
      </c>
      <c r="Y41">
        <f>'care receipt'!$N$5*'care provision'!R41/1000</f>
        <v>415.11551719329077</v>
      </c>
      <c r="Z41">
        <f t="shared" si="13"/>
        <v>18.091290000000001</v>
      </c>
      <c r="AB41" s="1">
        <v>24421</v>
      </c>
      <c r="AC41" s="1">
        <v>11253</v>
      </c>
      <c r="AD41" s="1">
        <v>9379</v>
      </c>
      <c r="AE41" s="1">
        <v>4062</v>
      </c>
      <c r="AF41" s="1">
        <v>7493</v>
      </c>
      <c r="AG41" s="1">
        <v>14.85826</v>
      </c>
      <c r="AI41">
        <f>'care receipt'!$N$5*'care provision'!AB41/1000</f>
        <v>1614.0003256451764</v>
      </c>
      <c r="AJ41">
        <f>'care receipt'!$N$5*'care provision'!AC41/1000</f>
        <v>743.71834341284841</v>
      </c>
      <c r="AK41">
        <f>'care receipt'!$N$5*'care provision'!AD41/1000</f>
        <v>619.86442218689285</v>
      </c>
      <c r="AL41">
        <f>'care receipt'!$N$5*'care provision'!AE41/1000</f>
        <v>268.46031377792497</v>
      </c>
      <c r="AM41">
        <f>'care receipt'!$N$5*'care provision'!AF41/1000</f>
        <v>495.21741288478387</v>
      </c>
      <c r="AN41">
        <f t="shared" si="14"/>
        <v>14.85826</v>
      </c>
      <c r="AP41" s="1">
        <v>16671</v>
      </c>
      <c r="AQ41" s="1">
        <v>8310</v>
      </c>
      <c r="AR41" s="1">
        <v>7306</v>
      </c>
      <c r="AS41" s="1">
        <v>3138</v>
      </c>
      <c r="AT41" s="1">
        <v>5540</v>
      </c>
      <c r="AU41" s="1">
        <v>15.103579999999999</v>
      </c>
      <c r="AW41">
        <f>'care receipt'!$N$5*'care provision'!AP41/1000</f>
        <v>1101.7976097961073</v>
      </c>
      <c r="AX41">
        <f>'care receipt'!$N$5*'care provision'!AQ41/1000</f>
        <v>549.21349273622775</v>
      </c>
      <c r="AY41">
        <f>'care receipt'!$N$5*'care provision'!AR41/1000</f>
        <v>482.85845703139341</v>
      </c>
      <c r="AZ41">
        <f>'care receipt'!$N$5*'care provision'!AS41/1000</f>
        <v>207.39253191411342</v>
      </c>
      <c r="BA41">
        <f>'care receipt'!$N$5*'care provision'!AT41/1000</f>
        <v>366.14232849081844</v>
      </c>
      <c r="BB41">
        <f t="shared" si="15"/>
        <v>15.103579999999999</v>
      </c>
      <c r="BD41" s="1">
        <v>8555</v>
      </c>
      <c r="BE41" s="1">
        <v>4704</v>
      </c>
      <c r="BF41" s="1">
        <v>4186</v>
      </c>
      <c r="BG41" s="1">
        <v>1875</v>
      </c>
      <c r="BH41" s="1">
        <v>3281</v>
      </c>
      <c r="BI41" s="1">
        <v>16.049199999999999</v>
      </c>
      <c r="BK41">
        <f>'care receipt'!$N$5*'care provision'!BD41/1000</f>
        <v>565.40570762435948</v>
      </c>
      <c r="BL41">
        <f>'care receipt'!$N$5*'care provision'!BE41/1000</f>
        <v>310.89052585213176</v>
      </c>
      <c r="BM41">
        <f>'care receipt'!$N$5*'care provision'!BF41/1000</f>
        <v>276.6555572315101</v>
      </c>
      <c r="BN41">
        <f>'care receipt'!$N$5*'care provision'!BG41/1000</f>
        <v>123.92001189896834</v>
      </c>
      <c r="BO41">
        <f>'care receipt'!$N$5*'care provision'!BH41/1000</f>
        <v>216.84349815494139</v>
      </c>
      <c r="BP41">
        <f t="shared" si="16"/>
        <v>16.049199999999999</v>
      </c>
      <c r="BR41">
        <f t="shared" si="17"/>
        <v>4137.6726746382992</v>
      </c>
      <c r="BS41">
        <f t="shared" si="18"/>
        <v>2084.3676454771539</v>
      </c>
      <c r="BT41">
        <f t="shared" si="19"/>
        <v>1822.1198549624305</v>
      </c>
      <c r="BU41">
        <f t="shared" si="20"/>
        <v>814.89799824761576</v>
      </c>
      <c r="BV41">
        <f t="shared" si="21"/>
        <v>1493.3187567238344</v>
      </c>
      <c r="BW41">
        <f t="shared" si="22"/>
        <v>15.847077292388654</v>
      </c>
      <c r="BY41">
        <f t="shared" si="33"/>
        <v>2263.3161939284828</v>
      </c>
      <c r="BZ41">
        <f t="shared" si="34"/>
        <v>2884.2411007654919</v>
      </c>
      <c r="CA41">
        <f t="shared" si="35"/>
        <v>2122.7742596614917</v>
      </c>
      <c r="CB41">
        <f t="shared" si="36"/>
        <v>1245.0622093827935</v>
      </c>
      <c r="CC41">
        <f t="shared" si="25"/>
        <v>8515.3937637382605</v>
      </c>
      <c r="CD41">
        <f t="shared" si="26"/>
        <v>0.60450020721463327</v>
      </c>
      <c r="CE41">
        <f>CC41/'care receipt'!CC41</f>
        <v>1.3554376391300538</v>
      </c>
      <c r="CG41">
        <f>G41*Z41*365.25/7*'care receipt'!$CL41/10^6</f>
        <v>48.097269240146822</v>
      </c>
      <c r="CH41">
        <f>H41*AN41*365.25/7*'care receipt'!$CL41/10^6</f>
        <v>61.292417360487789</v>
      </c>
      <c r="CI41">
        <f>I41*BB41*365.25/7*'care receipt'!$CL41/10^6</f>
        <v>45.110641357527562</v>
      </c>
      <c r="CJ41">
        <f>J41*BP41*365.25/7*'care receipt'!$CL41/10^6</f>
        <v>26.458562204459056</v>
      </c>
      <c r="CK41">
        <f t="shared" si="27"/>
        <v>180.95889016262123</v>
      </c>
      <c r="CM41" s="1">
        <v>20895</v>
      </c>
      <c r="CN41" s="1">
        <v>27968</v>
      </c>
      <c r="CO41" s="1">
        <v>694</v>
      </c>
      <c r="CP41" s="1">
        <v>6</v>
      </c>
      <c r="CR41">
        <f>'care receipt'!$N$5*'care provision'!CM41/1000</f>
        <v>1380.9646126021032</v>
      </c>
      <c r="CS41">
        <f>'care receipt'!$N$5*'care provision'!CN41/1000</f>
        <v>1848.423942821518</v>
      </c>
      <c r="CT41">
        <f>'care receipt'!$N$5*'care provision'!CO41/1000</f>
        <v>45.866927070871483</v>
      </c>
      <c r="CU41">
        <f>'care receipt'!$N$5*'care provision'!CP41/1000</f>
        <v>0.39654403807669869</v>
      </c>
      <c r="CW41">
        <f t="shared" si="37"/>
        <v>2057</v>
      </c>
      <c r="CX41">
        <f t="shared" si="38"/>
        <v>0.5759689067754562</v>
      </c>
      <c r="CY41">
        <f t="shared" si="39"/>
        <v>0.49685556937289033</v>
      </c>
      <c r="CZ41">
        <f t="shared" si="40"/>
        <v>1.7028167631759742E-2</v>
      </c>
      <c r="DA41">
        <f t="shared" si="41"/>
        <v>2.6671408250355621E-4</v>
      </c>
      <c r="DC41" s="1">
        <v>596.28599999999994</v>
      </c>
      <c r="DD41" s="1">
        <v>696.04319999999996</v>
      </c>
      <c r="DE41" s="1">
        <v>663.98180000000002</v>
      </c>
      <c r="DF41" s="1">
        <v>386.69990000000001</v>
      </c>
      <c r="DH41">
        <f t="shared" si="42"/>
        <v>9.881398379880693</v>
      </c>
      <c r="DI41">
        <f t="shared" si="43"/>
        <v>15.438994993417277</v>
      </c>
      <c r="DJ41">
        <f t="shared" si="44"/>
        <v>0.36545765756383169</v>
      </c>
      <c r="DK41">
        <f t="shared" si="45"/>
        <v>1.8401224784382671E-3</v>
      </c>
      <c r="DL41">
        <f>SUM(DH41:DK41)/'care receipt'!DS41</f>
        <v>0.22277970529069435</v>
      </c>
      <c r="DM41">
        <f t="shared" si="28"/>
        <v>25.687691153340236</v>
      </c>
      <c r="DO41" s="1">
        <v>0.2920973</v>
      </c>
      <c r="DP41" s="1">
        <v>0.25017919999999999</v>
      </c>
      <c r="DQ41" s="1">
        <v>0.4941991</v>
      </c>
      <c r="DR41" s="1">
        <v>0.2764606</v>
      </c>
      <c r="DS41" s="1">
        <v>4.31507E-2</v>
      </c>
      <c r="DT41" s="1">
        <v>1.12412E-2</v>
      </c>
      <c r="DU41" s="1">
        <v>0.29031600000000002</v>
      </c>
      <c r="DV41" s="1">
        <v>0.2368352</v>
      </c>
      <c r="DW41" s="1">
        <v>0.2467731</v>
      </c>
      <c r="DX41" s="1">
        <v>0.26499519999999999</v>
      </c>
      <c r="DY41" s="1">
        <v>0.30079149999999999</v>
      </c>
      <c r="EA41">
        <f t="shared" si="29"/>
        <v>0.2920973</v>
      </c>
      <c r="EB41">
        <f t="shared" si="30"/>
        <v>0.4941991</v>
      </c>
      <c r="EC41">
        <f t="shared" si="31"/>
        <v>0.2764606</v>
      </c>
      <c r="ED41">
        <f t="shared" si="46"/>
        <v>3.1801871314741034E-2</v>
      </c>
      <c r="EE41">
        <f t="shared" si="32"/>
        <v>2.1536200000000005E-2</v>
      </c>
      <c r="EG41" s="1">
        <v>0.2920973</v>
      </c>
      <c r="EH41" s="1">
        <v>0.35663699999999998</v>
      </c>
      <c r="EI41" s="1">
        <v>0.4726629</v>
      </c>
      <c r="EJ41" s="1">
        <v>0.27555010000000002</v>
      </c>
      <c r="EK41" s="1">
        <v>0.16273580000000001</v>
      </c>
      <c r="EL41" s="1">
        <v>4333.6580000000004</v>
      </c>
      <c r="EM41" s="1">
        <v>4372.9780000000001</v>
      </c>
      <c r="EN41" s="1">
        <v>4176.9080000000004</v>
      </c>
      <c r="EO41" s="1">
        <v>3711.4319999999998</v>
      </c>
      <c r="EP41" s="1">
        <v>3223.0450000000001</v>
      </c>
      <c r="ER41" s="1">
        <v>19.905930000000001</v>
      </c>
      <c r="ES41" s="1">
        <v>27.274429999999999</v>
      </c>
      <c r="ET41" s="1">
        <v>3252.4333002000003</v>
      </c>
      <c r="EU41" s="1">
        <v>5374.5558236999996</v>
      </c>
    </row>
    <row r="42" spans="1:151" x14ac:dyDescent="0.25">
      <c r="A42">
        <v>2058</v>
      </c>
      <c r="B42" s="1">
        <v>36475</v>
      </c>
      <c r="C42" s="1">
        <v>56398</v>
      </c>
      <c r="D42" s="1">
        <v>41459</v>
      </c>
      <c r="E42" s="1">
        <v>22538</v>
      </c>
      <c r="G42">
        <f>'care receipt'!$N$5*'care provision'!B42/1000</f>
        <v>2410.6572981412637</v>
      </c>
      <c r="H42">
        <f>'care receipt'!$N$5*'care provision'!C42/1000</f>
        <v>3727.3817765749423</v>
      </c>
      <c r="I42">
        <f>'care receipt'!$N$5*'care provision'!D42/1000</f>
        <v>2740.0532124369752</v>
      </c>
      <c r="J42">
        <f>'care receipt'!$N$5*'care provision'!E42/1000</f>
        <v>1489.5515883621058</v>
      </c>
      <c r="K42">
        <f t="shared" si="12"/>
        <v>10367.643875515287</v>
      </c>
      <c r="L42">
        <f>K42/'care receipt'!BR42</f>
        <v>1.6132416005923549</v>
      </c>
      <c r="N42" s="1">
        <v>12998</v>
      </c>
      <c r="O42" s="1">
        <v>7435</v>
      </c>
      <c r="P42" s="1">
        <v>6717</v>
      </c>
      <c r="Q42" s="1">
        <v>3223</v>
      </c>
      <c r="R42" s="1">
        <v>6294</v>
      </c>
      <c r="S42" s="1">
        <v>18.17464</v>
      </c>
      <c r="U42">
        <f>'care receipt'!$N$5*'care provision'!N42/1000</f>
        <v>859.04656782015491</v>
      </c>
      <c r="V42">
        <f>'care receipt'!$N$5*'care provision'!O42/1000</f>
        <v>491.38415385004242</v>
      </c>
      <c r="W42">
        <f>'care receipt'!$N$5*'care provision'!P42/1000</f>
        <v>443.93105062686419</v>
      </c>
      <c r="X42">
        <f>'care receipt'!$N$5*'care provision'!Q42/1000</f>
        <v>213.0102391202</v>
      </c>
      <c r="Y42">
        <f>'care receipt'!$N$5*'care provision'!R42/1000</f>
        <v>415.97469594245689</v>
      </c>
      <c r="Z42">
        <f t="shared" si="13"/>
        <v>18.17464</v>
      </c>
      <c r="AB42" s="1">
        <v>24303</v>
      </c>
      <c r="AC42" s="1">
        <v>11291</v>
      </c>
      <c r="AD42" s="1">
        <v>9434</v>
      </c>
      <c r="AE42" s="1">
        <v>4028</v>
      </c>
      <c r="AF42" s="1">
        <v>7613</v>
      </c>
      <c r="AG42" s="1">
        <v>14.95696</v>
      </c>
      <c r="AI42">
        <f>'care receipt'!$N$5*'care provision'!AB42/1000</f>
        <v>1606.2016262296681</v>
      </c>
      <c r="AJ42">
        <f>'care receipt'!$N$5*'care provision'!AC42/1000</f>
        <v>746.22978898733413</v>
      </c>
      <c r="AK42">
        <f>'care receipt'!$N$5*'care provision'!AD42/1000</f>
        <v>623.49940920259598</v>
      </c>
      <c r="AL42">
        <f>'care receipt'!$N$5*'care provision'!AE42/1000</f>
        <v>266.21323089549037</v>
      </c>
      <c r="AM42">
        <f>'care receipt'!$N$5*'care provision'!AF42/1000</f>
        <v>503.14829364631782</v>
      </c>
      <c r="AN42">
        <f t="shared" si="14"/>
        <v>14.95696</v>
      </c>
      <c r="AP42" s="1">
        <v>17027</v>
      </c>
      <c r="AQ42" s="1">
        <v>8547</v>
      </c>
      <c r="AR42" s="1">
        <v>7400</v>
      </c>
      <c r="AS42" s="1">
        <v>3205</v>
      </c>
      <c r="AT42" s="1">
        <v>5490</v>
      </c>
      <c r="AU42" s="1">
        <v>14.904489999999999</v>
      </c>
      <c r="AW42">
        <f>'care receipt'!$N$5*'care provision'!AP42/1000</f>
        <v>1125.3258893886582</v>
      </c>
      <c r="AX42">
        <f>'care receipt'!$N$5*'care provision'!AQ42/1000</f>
        <v>564.87698224025735</v>
      </c>
      <c r="AY42">
        <f>'care receipt'!$N$5*'care provision'!AR42/1000</f>
        <v>489.07098029459507</v>
      </c>
      <c r="AZ42">
        <f>'care receipt'!$N$5*'care provision'!AS42/1000</f>
        <v>211.82060700596989</v>
      </c>
      <c r="BA42">
        <f>'care receipt'!$N$5*'care provision'!AT42/1000</f>
        <v>362.83779484017924</v>
      </c>
      <c r="BB42">
        <f t="shared" si="15"/>
        <v>14.904489999999999</v>
      </c>
      <c r="BD42" s="1">
        <v>8568</v>
      </c>
      <c r="BE42" s="1">
        <v>4686</v>
      </c>
      <c r="BF42" s="1">
        <v>4240</v>
      </c>
      <c r="BG42" s="1">
        <v>1841</v>
      </c>
      <c r="BH42" s="1">
        <v>3328</v>
      </c>
      <c r="BI42" s="1">
        <v>16.040749999999999</v>
      </c>
      <c r="BK42">
        <f>'care receipt'!$N$5*'care provision'!BD42/1000</f>
        <v>566.26488637352577</v>
      </c>
      <c r="BL42">
        <f>'care receipt'!$N$5*'care provision'!BE42/1000</f>
        <v>309.70089373790171</v>
      </c>
      <c r="BM42">
        <f>'care receipt'!$N$5*'care provision'!BF42/1000</f>
        <v>280.22445357420037</v>
      </c>
      <c r="BN42">
        <f>'care receipt'!$N$5*'care provision'!BG42/1000</f>
        <v>121.67292901653371</v>
      </c>
      <c r="BO42">
        <f>'care receipt'!$N$5*'care provision'!BH42/1000</f>
        <v>219.94975978654222</v>
      </c>
      <c r="BP42">
        <f t="shared" si="16"/>
        <v>16.040749999999999</v>
      </c>
      <c r="BR42">
        <f t="shared" si="17"/>
        <v>4156.8389698120063</v>
      </c>
      <c r="BS42">
        <f t="shared" si="18"/>
        <v>2112.1918188155355</v>
      </c>
      <c r="BT42">
        <f t="shared" si="19"/>
        <v>1836.7258936982555</v>
      </c>
      <c r="BU42">
        <f t="shared" si="20"/>
        <v>812.71700603819397</v>
      </c>
      <c r="BV42">
        <f t="shared" si="21"/>
        <v>1501.9105442154962</v>
      </c>
      <c r="BW42">
        <f t="shared" si="22"/>
        <v>15.846970730477466</v>
      </c>
      <c r="BY42">
        <f t="shared" si="33"/>
        <v>2286.0908043538816</v>
      </c>
      <c r="BZ42">
        <f t="shared" si="34"/>
        <v>2908.9710178606811</v>
      </c>
      <c r="CA42">
        <f t="shared" si="35"/>
        <v>2130.9256722816785</v>
      </c>
      <c r="CB42">
        <f t="shared" si="36"/>
        <v>1246.7299821617648</v>
      </c>
      <c r="CC42">
        <f t="shared" si="25"/>
        <v>8572.7174766580065</v>
      </c>
      <c r="CD42">
        <f t="shared" si="26"/>
        <v>0.60599942041246513</v>
      </c>
      <c r="CE42">
        <f>CC42/'care receipt'!CC42</f>
        <v>1.3758867770486845</v>
      </c>
      <c r="CG42">
        <f>G42*Z42*365.25/7*'care receipt'!$CL42/10^6</f>
        <v>49.454995856120398</v>
      </c>
      <c r="CH42">
        <f>H42*AN42*365.25/7*'care receipt'!$CL42/10^6</f>
        <v>62.929761739947338</v>
      </c>
      <c r="CI42">
        <f>I42*BB42*365.25/7*'care receipt'!$CL42/10^6</f>
        <v>46.098308996162544</v>
      </c>
      <c r="CJ42">
        <f>J42*BP42*365.25/7*'care receipt'!$CL42/10^6</f>
        <v>26.970506151411289</v>
      </c>
      <c r="CK42">
        <f t="shared" si="27"/>
        <v>185.45357274364156</v>
      </c>
      <c r="CM42" s="1">
        <v>21007</v>
      </c>
      <c r="CN42" s="1">
        <v>27838</v>
      </c>
      <c r="CO42" s="1">
        <v>736</v>
      </c>
      <c r="CP42" s="1">
        <v>8</v>
      </c>
      <c r="CR42">
        <f>'care receipt'!$N$5*'care provision'!CM42/1000</f>
        <v>1388.3667679795349</v>
      </c>
      <c r="CS42">
        <f>'care receipt'!$N$5*'care provision'!CN42/1000</f>
        <v>1839.8321553298563</v>
      </c>
      <c r="CT42">
        <f>'care receipt'!$N$5*'care provision'!CO42/1000</f>
        <v>48.642735337408368</v>
      </c>
      <c r="CU42">
        <f>'care receipt'!$N$5*'care provision'!CP42/1000</f>
        <v>0.52872538410226488</v>
      </c>
      <c r="CW42">
        <f t="shared" si="37"/>
        <v>2058</v>
      </c>
      <c r="CX42">
        <f t="shared" si="38"/>
        <v>0.57592871830020576</v>
      </c>
      <c r="CY42">
        <f t="shared" si="39"/>
        <v>0.49359906379658847</v>
      </c>
      <c r="CZ42">
        <f t="shared" si="40"/>
        <v>1.7752478352106898E-2</v>
      </c>
      <c r="DA42">
        <f t="shared" si="41"/>
        <v>3.5495607418581951E-4</v>
      </c>
      <c r="DC42" s="1">
        <v>595.7002</v>
      </c>
      <c r="DD42" s="1">
        <v>695.60649999999998</v>
      </c>
      <c r="DE42" s="1">
        <v>690.43050000000005</v>
      </c>
      <c r="DF42" s="1">
        <v>863.02409999999998</v>
      </c>
      <c r="DH42">
        <f t="shared" si="42"/>
        <v>9.9246043363051495</v>
      </c>
      <c r="DI42">
        <f t="shared" si="43"/>
        <v>15.35759047387749</v>
      </c>
      <c r="DJ42">
        <f t="shared" si="44"/>
        <v>0.40301313696449437</v>
      </c>
      <c r="DK42">
        <f t="shared" si="45"/>
        <v>5.4756329851441366E-3</v>
      </c>
      <c r="DL42">
        <f>SUM(DH42:DK42)/'care receipt'!DS42</f>
        <v>0.22100665470601974</v>
      </c>
      <c r="DM42">
        <f t="shared" si="28"/>
        <v>25.690683580132276</v>
      </c>
      <c r="DO42" s="1">
        <v>0.29285149999999999</v>
      </c>
      <c r="DP42" s="1">
        <v>0.25034430000000002</v>
      </c>
      <c r="DQ42" s="1">
        <v>0.4910195</v>
      </c>
      <c r="DR42" s="1">
        <v>0.28190539999999997</v>
      </c>
      <c r="DS42" s="1">
        <v>4.34434E-2</v>
      </c>
      <c r="DT42" s="1">
        <v>1.1305600000000001E-2</v>
      </c>
      <c r="DU42" s="1">
        <v>0.29098039999999997</v>
      </c>
      <c r="DV42" s="1">
        <v>0.23585739999999999</v>
      </c>
      <c r="DW42" s="1">
        <v>0.24273110000000001</v>
      </c>
      <c r="DX42" s="1">
        <v>0.2725166</v>
      </c>
      <c r="DY42" s="1">
        <v>0.3016916</v>
      </c>
      <c r="EA42">
        <f t="shared" si="29"/>
        <v>0.29285149999999999</v>
      </c>
      <c r="EB42">
        <f t="shared" si="30"/>
        <v>0.4910195</v>
      </c>
      <c r="EC42">
        <f t="shared" si="31"/>
        <v>0.28190539999999997</v>
      </c>
      <c r="ED42">
        <f t="shared" si="46"/>
        <v>3.2125342334796941E-2</v>
      </c>
      <c r="EE42">
        <f t="shared" si="32"/>
        <v>2.1476700000000015E-2</v>
      </c>
      <c r="EG42" s="1">
        <v>0.29285149999999999</v>
      </c>
      <c r="EH42" s="1">
        <v>0.35971690000000001</v>
      </c>
      <c r="EI42" s="1">
        <v>0.46954279999999998</v>
      </c>
      <c r="EJ42" s="1">
        <v>0.28260639999999998</v>
      </c>
      <c r="EK42" s="1">
        <v>0.1419069</v>
      </c>
      <c r="EL42" s="1">
        <v>4389.4790000000003</v>
      </c>
      <c r="EM42" s="1">
        <v>4441.3280000000004</v>
      </c>
      <c r="EN42" s="1">
        <v>4238.0649999999996</v>
      </c>
      <c r="EO42" s="1">
        <v>3775.0810000000001</v>
      </c>
      <c r="EP42" s="1">
        <v>3325.375</v>
      </c>
      <c r="ER42" s="1">
        <v>19.782360000000001</v>
      </c>
      <c r="ES42" s="1">
        <v>27.217939999999999</v>
      </c>
      <c r="ET42" s="1">
        <v>3263.1272036999999</v>
      </c>
      <c r="EU42" s="1">
        <v>5355.3840416999992</v>
      </c>
    </row>
    <row r="43" spans="1:151" x14ac:dyDescent="0.25">
      <c r="A43">
        <v>2059</v>
      </c>
      <c r="B43" s="1">
        <v>36015</v>
      </c>
      <c r="C43" s="1">
        <v>56546</v>
      </c>
      <c r="D43" s="1">
        <v>41869</v>
      </c>
      <c r="E43" s="1">
        <v>22506</v>
      </c>
      <c r="G43">
        <f>'care receipt'!$N$5*'care provision'!B43/1000</f>
        <v>2380.2555885553838</v>
      </c>
      <c r="H43">
        <f>'care receipt'!$N$5*'care provision'!C43/1000</f>
        <v>3737.1631961808339</v>
      </c>
      <c r="I43">
        <f>'care receipt'!$N$5*'care provision'!D43/1000</f>
        <v>2767.1503883722162</v>
      </c>
      <c r="J43">
        <f>'care receipt'!$N$5*'care provision'!E43/1000</f>
        <v>1487.4366868256968</v>
      </c>
      <c r="K43">
        <f t="shared" si="12"/>
        <v>10372.00585993413</v>
      </c>
      <c r="L43">
        <f>K43/'care receipt'!BR43</f>
        <v>1.6129914178529212</v>
      </c>
      <c r="N43" s="1">
        <v>12961</v>
      </c>
      <c r="O43" s="1">
        <v>7430</v>
      </c>
      <c r="P43" s="1">
        <v>6733</v>
      </c>
      <c r="Q43" s="1">
        <v>3064</v>
      </c>
      <c r="R43" s="1">
        <v>5999</v>
      </c>
      <c r="S43" s="1">
        <v>17.747699999999998</v>
      </c>
      <c r="U43">
        <f>'care receipt'!$N$5*'care provision'!N43/1000</f>
        <v>856.60121291868188</v>
      </c>
      <c r="V43">
        <f>'care receipt'!$N$5*'care provision'!O43/1000</f>
        <v>491.05370048497855</v>
      </c>
      <c r="W43">
        <f>'care receipt'!$N$5*'care provision'!P43/1000</f>
        <v>444.98850139506874</v>
      </c>
      <c r="X43">
        <f>'care receipt'!$N$5*'care provision'!Q43/1000</f>
        <v>202.50182211116746</v>
      </c>
      <c r="Y43">
        <f>'care receipt'!$N$5*'care provision'!R43/1000</f>
        <v>396.4779474036859</v>
      </c>
      <c r="Z43">
        <f t="shared" si="13"/>
        <v>17.747699999999998</v>
      </c>
      <c r="AB43" s="1">
        <v>24335</v>
      </c>
      <c r="AC43" s="1">
        <v>11257</v>
      </c>
      <c r="AD43" s="1">
        <v>9417</v>
      </c>
      <c r="AE43" s="1">
        <v>3902</v>
      </c>
      <c r="AF43" s="1">
        <v>7875</v>
      </c>
      <c r="AG43" s="1">
        <v>15.26037</v>
      </c>
      <c r="AI43">
        <f>'care receipt'!$N$5*'care provision'!AB43/1000</f>
        <v>1608.3165277660771</v>
      </c>
      <c r="AJ43">
        <f>'care receipt'!$N$5*'care provision'!AC43/1000</f>
        <v>743.98270610489953</v>
      </c>
      <c r="AK43">
        <f>'care receipt'!$N$5*'care provision'!AD43/1000</f>
        <v>622.37586776137857</v>
      </c>
      <c r="AL43">
        <f>'care receipt'!$N$5*'care provision'!AE43/1000</f>
        <v>257.88580609587967</v>
      </c>
      <c r="AM43">
        <f>'care receipt'!$N$5*'care provision'!AF43/1000</f>
        <v>520.46404997566708</v>
      </c>
      <c r="AN43">
        <f t="shared" si="14"/>
        <v>15.26037</v>
      </c>
      <c r="AP43" s="1">
        <v>17184</v>
      </c>
      <c r="AQ43" s="1">
        <v>8715</v>
      </c>
      <c r="AR43" s="1">
        <v>7475</v>
      </c>
      <c r="AS43" s="1">
        <v>3107</v>
      </c>
      <c r="AT43" s="1">
        <v>5596</v>
      </c>
      <c r="AU43" s="1">
        <v>14.932119999999999</v>
      </c>
      <c r="AW43">
        <f>'care receipt'!$N$5*'care provision'!AP43/1000</f>
        <v>1135.702125051665</v>
      </c>
      <c r="AX43">
        <f>'care receipt'!$N$5*'care provision'!AQ43/1000</f>
        <v>575.98021530640483</v>
      </c>
      <c r="AY43">
        <f>'care receipt'!$N$5*'care provision'!AR43/1000</f>
        <v>494.02778077055382</v>
      </c>
      <c r="AZ43">
        <f>'care receipt'!$N$5*'care provision'!AS43/1000</f>
        <v>205.34372105071714</v>
      </c>
      <c r="BA43">
        <f>'care receipt'!$N$5*'care provision'!AT43/1000</f>
        <v>369.84340617953433</v>
      </c>
      <c r="BB43">
        <f t="shared" si="15"/>
        <v>14.932119999999999</v>
      </c>
      <c r="BD43" s="1">
        <v>8551</v>
      </c>
      <c r="BE43" s="1">
        <v>4756</v>
      </c>
      <c r="BF43" s="1">
        <v>4220</v>
      </c>
      <c r="BG43" s="1">
        <v>1881</v>
      </c>
      <c r="BH43" s="1">
        <v>3213</v>
      </c>
      <c r="BI43" s="1">
        <v>15.738960000000001</v>
      </c>
      <c r="BK43">
        <f>'care receipt'!$N$5*'care provision'!BD43/1000</f>
        <v>565.14134493230847</v>
      </c>
      <c r="BL43">
        <f>'care receipt'!$N$5*'care provision'!BE43/1000</f>
        <v>314.32724084879652</v>
      </c>
      <c r="BM43">
        <f>'care receipt'!$N$5*'care provision'!BF43/1000</f>
        <v>278.9026401139447</v>
      </c>
      <c r="BN43">
        <f>'care receipt'!$N$5*'care provision'!BG43/1000</f>
        <v>124.31655593704504</v>
      </c>
      <c r="BO43">
        <f>'care receipt'!$N$5*'care provision'!BH43/1000</f>
        <v>212.34933239007214</v>
      </c>
      <c r="BP43">
        <f t="shared" si="16"/>
        <v>15.738960000000001</v>
      </c>
      <c r="BR43">
        <f t="shared" si="17"/>
        <v>4165.7612106687329</v>
      </c>
      <c r="BS43">
        <f t="shared" si="18"/>
        <v>2125.3438627450796</v>
      </c>
      <c r="BT43">
        <f t="shared" si="19"/>
        <v>1840.2947900409458</v>
      </c>
      <c r="BU43">
        <f t="shared" si="20"/>
        <v>790.04790519480935</v>
      </c>
      <c r="BV43">
        <f t="shared" si="21"/>
        <v>1499.1347359489596</v>
      </c>
      <c r="BW43">
        <f t="shared" si="22"/>
        <v>15.812243612427997</v>
      </c>
      <c r="BY43">
        <f t="shared" si="33"/>
        <v>2204.2348121876926</v>
      </c>
      <c r="BZ43">
        <f t="shared" si="34"/>
        <v>2975.769659082614</v>
      </c>
      <c r="CA43">
        <f t="shared" si="35"/>
        <v>2155.9883943285431</v>
      </c>
      <c r="CB43">
        <f t="shared" si="36"/>
        <v>1221.5372221635876</v>
      </c>
      <c r="CC43">
        <f t="shared" si="25"/>
        <v>8557.5300877624377</v>
      </c>
      <c r="CD43">
        <f t="shared" si="26"/>
        <v>0.60531536765238969</v>
      </c>
      <c r="CE43">
        <f>CC43/'care receipt'!CC43</f>
        <v>1.3644924567299606</v>
      </c>
      <c r="CG43">
        <f>G43*Z43*365.25/7*'care receipt'!$CL43/10^6</f>
        <v>48.541819869927259</v>
      </c>
      <c r="CH43">
        <f>H43*AN43*365.25/7*'care receipt'!$CL43/10^6</f>
        <v>65.532616564665304</v>
      </c>
      <c r="CI43">
        <f>I43*BB43*365.25/7*'care receipt'!$CL43/10^6</f>
        <v>47.479333735447021</v>
      </c>
      <c r="CJ43">
        <f>J43*BP43*365.25/7*'care receipt'!$CL43/10^6</f>
        <v>26.900781838131639</v>
      </c>
      <c r="CK43">
        <f t="shared" si="27"/>
        <v>188.45455200817125</v>
      </c>
      <c r="CM43" s="1">
        <v>20689</v>
      </c>
      <c r="CN43" s="1">
        <v>27855</v>
      </c>
      <c r="CO43" s="1">
        <v>695</v>
      </c>
      <c r="CP43" s="1">
        <v>3</v>
      </c>
      <c r="CR43">
        <f>'care receipt'!$N$5*'care provision'!CM43/1000</f>
        <v>1367.34993396147</v>
      </c>
      <c r="CS43">
        <f>'care receipt'!$N$5*'care provision'!CN43/1000</f>
        <v>1840.9556967710737</v>
      </c>
      <c r="CT43">
        <f>'care receipt'!$N$5*'care provision'!CO43/1000</f>
        <v>45.933017743884264</v>
      </c>
      <c r="CU43">
        <f>'care receipt'!$N$5*'care provision'!CP43/1000</f>
        <v>0.19827201903834935</v>
      </c>
      <c r="CW43">
        <f t="shared" si="37"/>
        <v>2059</v>
      </c>
      <c r="CX43">
        <f t="shared" si="38"/>
        <v>0.57445508815771218</v>
      </c>
      <c r="CY43">
        <f t="shared" si="39"/>
        <v>0.49260778834930857</v>
      </c>
      <c r="CZ43">
        <f t="shared" si="40"/>
        <v>1.6599393345912251E-2</v>
      </c>
      <c r="DA43">
        <f t="shared" si="41"/>
        <v>1.3329778725673153E-4</v>
      </c>
      <c r="DC43" s="1">
        <v>598.54650000000004</v>
      </c>
      <c r="DD43" s="1">
        <v>707.31240000000003</v>
      </c>
      <c r="DE43" s="1">
        <v>667.50450000000001</v>
      </c>
      <c r="DF43" s="1">
        <v>427.12630000000001</v>
      </c>
      <c r="DH43">
        <f t="shared" si="42"/>
        <v>9.8210702069744276</v>
      </c>
      <c r="DI43">
        <f t="shared" si="43"/>
        <v>15.625569506121844</v>
      </c>
      <c r="DJ43">
        <f t="shared" si="44"/>
        <v>0.36792595251147109</v>
      </c>
      <c r="DK43">
        <f t="shared" si="45"/>
        <v>1.0162463266245566E-3</v>
      </c>
      <c r="DL43">
        <f>SUM(DH43:DK43)/'care receipt'!DS43</f>
        <v>0.2163219013773619</v>
      </c>
      <c r="DM43">
        <f t="shared" si="28"/>
        <v>25.815581911934366</v>
      </c>
      <c r="DO43" s="1">
        <v>0.29343089999999999</v>
      </c>
      <c r="DP43" s="1">
        <v>0.25233220000000001</v>
      </c>
      <c r="DQ43" s="1">
        <v>0.49629689999999999</v>
      </c>
      <c r="DR43" s="1">
        <v>0.28484310000000002</v>
      </c>
      <c r="DS43" s="1">
        <v>4.5186299999999999E-2</v>
      </c>
      <c r="DT43" s="1">
        <v>1.06071E-2</v>
      </c>
      <c r="DU43" s="1">
        <v>0.29171580000000003</v>
      </c>
      <c r="DV43" s="1">
        <v>0.2393991</v>
      </c>
      <c r="DW43" s="1">
        <v>0.2462568</v>
      </c>
      <c r="DX43" s="1">
        <v>0.26400709999999999</v>
      </c>
      <c r="DY43" s="1">
        <v>0.30481209999999997</v>
      </c>
      <c r="EA43">
        <f t="shared" si="29"/>
        <v>0.29343089999999999</v>
      </c>
      <c r="EB43">
        <f t="shared" si="30"/>
        <v>0.49629689999999999</v>
      </c>
      <c r="EC43">
        <f t="shared" si="31"/>
        <v>0.28484310000000002</v>
      </c>
      <c r="ED43">
        <f t="shared" si="46"/>
        <v>3.3097143103689323E-2</v>
      </c>
      <c r="EE43">
        <f t="shared" si="32"/>
        <v>2.2158599999999973E-2</v>
      </c>
      <c r="EG43" s="1">
        <v>0.29343089999999999</v>
      </c>
      <c r="EH43" s="1">
        <v>0.3626376</v>
      </c>
      <c r="EI43" s="1">
        <v>0.47413830000000001</v>
      </c>
      <c r="EJ43" s="1">
        <v>0.28390650000000001</v>
      </c>
      <c r="EK43" s="1">
        <v>0.1713615</v>
      </c>
      <c r="EL43" s="1">
        <v>4454.9530000000004</v>
      </c>
      <c r="EM43" s="1">
        <v>4465.3919999999998</v>
      </c>
      <c r="EN43" s="1">
        <v>4258.83</v>
      </c>
      <c r="EO43" s="1">
        <v>3854.8609999999999</v>
      </c>
      <c r="EP43" s="1">
        <v>3337.0990000000002</v>
      </c>
      <c r="ER43" s="1">
        <v>19.693269999999998</v>
      </c>
      <c r="ES43" s="1">
        <v>27.22963</v>
      </c>
      <c r="ET43" s="1">
        <v>3281.2821467999997</v>
      </c>
      <c r="EU43" s="1">
        <v>5397.7633038000004</v>
      </c>
    </row>
    <row r="44" spans="1:151" x14ac:dyDescent="0.25">
      <c r="A44">
        <v>2060</v>
      </c>
      <c r="B44" s="1">
        <v>35788</v>
      </c>
      <c r="C44" s="1">
        <v>56836</v>
      </c>
      <c r="D44" s="1">
        <v>42355</v>
      </c>
      <c r="E44" s="1">
        <v>22607</v>
      </c>
      <c r="G44">
        <f>'care receipt'!$N$5*'care provision'!B44/1000</f>
        <v>2365.253005781482</v>
      </c>
      <c r="H44">
        <f>'care receipt'!$N$5*'care provision'!C44/1000</f>
        <v>3756.329491354541</v>
      </c>
      <c r="I44">
        <f>'care receipt'!$N$5*'care provision'!D44/1000</f>
        <v>2799.2704554564289</v>
      </c>
      <c r="J44">
        <f>'care receipt'!$N$5*'care provision'!E44/1000</f>
        <v>1494.1118447999879</v>
      </c>
      <c r="K44">
        <f t="shared" si="12"/>
        <v>10414.96479739244</v>
      </c>
      <c r="L44">
        <f>K44/'care receipt'!BR44</f>
        <v>1.6147264660375233</v>
      </c>
      <c r="N44" s="1">
        <v>12868</v>
      </c>
      <c r="O44" s="1">
        <v>7366</v>
      </c>
      <c r="P44" s="1">
        <v>6555</v>
      </c>
      <c r="Q44" s="1">
        <v>3127</v>
      </c>
      <c r="R44" s="1">
        <v>6038</v>
      </c>
      <c r="S44" s="1">
        <v>17.94434</v>
      </c>
      <c r="U44">
        <f>'care receipt'!$N$5*'care provision'!N44/1000</f>
        <v>850.45478032849314</v>
      </c>
      <c r="V44">
        <f>'care receipt'!$N$5*'care provision'!O44/1000</f>
        <v>486.82389741216042</v>
      </c>
      <c r="W44">
        <f>'care receipt'!$N$5*'care provision'!P44/1000</f>
        <v>433.22436159879328</v>
      </c>
      <c r="X44">
        <f>'care receipt'!$N$5*'care provision'!Q44/1000</f>
        <v>206.6655345109728</v>
      </c>
      <c r="Y44">
        <f>'care receipt'!$N$5*'care provision'!R44/1000</f>
        <v>399.05548365118443</v>
      </c>
      <c r="Z44">
        <f t="shared" si="13"/>
        <v>17.94434</v>
      </c>
      <c r="AB44" s="1">
        <v>24362</v>
      </c>
      <c r="AC44" s="1">
        <v>11501</v>
      </c>
      <c r="AD44" s="1">
        <v>9614</v>
      </c>
      <c r="AE44" s="1">
        <v>4093</v>
      </c>
      <c r="AF44" s="1">
        <v>7519</v>
      </c>
      <c r="AG44" s="1">
        <v>14.88383</v>
      </c>
      <c r="AI44">
        <f>'care receipt'!$N$5*'care provision'!AB44/1000</f>
        <v>1610.1009759374222</v>
      </c>
      <c r="AJ44">
        <f>'care receipt'!$N$5*'care provision'!AC44/1000</f>
        <v>760.10883032001857</v>
      </c>
      <c r="AK44">
        <f>'care receipt'!$N$5*'care provision'!AD44/1000</f>
        <v>635.39573034489695</v>
      </c>
      <c r="AL44">
        <f>'care receipt'!$N$5*'care provision'!AE44/1000</f>
        <v>270.50912464132131</v>
      </c>
      <c r="AM44">
        <f>'care receipt'!$N$5*'care provision'!AF44/1000</f>
        <v>496.93577038311622</v>
      </c>
      <c r="AN44">
        <f t="shared" si="14"/>
        <v>14.88383</v>
      </c>
      <c r="AP44" s="1">
        <v>17369</v>
      </c>
      <c r="AQ44" s="1">
        <v>8793</v>
      </c>
      <c r="AR44" s="1">
        <v>7523</v>
      </c>
      <c r="AS44" s="1">
        <v>3289</v>
      </c>
      <c r="AT44" s="1">
        <v>5592</v>
      </c>
      <c r="AU44" s="1">
        <v>14.889390000000001</v>
      </c>
      <c r="AW44">
        <f>'care receipt'!$N$5*'care provision'!AP44/1000</f>
        <v>1147.9288995590298</v>
      </c>
      <c r="AX44">
        <f>'care receipt'!$N$5*'care provision'!AQ44/1000</f>
        <v>581.13528780140189</v>
      </c>
      <c r="AY44">
        <f>'care receipt'!$N$5*'care provision'!AR44/1000</f>
        <v>497.20013307516734</v>
      </c>
      <c r="AZ44">
        <f>'care receipt'!$N$5*'care provision'!AS44/1000</f>
        <v>217.37222353904366</v>
      </c>
      <c r="BA44">
        <f>'care receipt'!$N$5*'care provision'!AT44/1000</f>
        <v>369.57904348748315</v>
      </c>
      <c r="BB44">
        <f t="shared" si="15"/>
        <v>14.889390000000001</v>
      </c>
      <c r="BD44" s="1">
        <v>8600</v>
      </c>
      <c r="BE44" s="1">
        <v>4764</v>
      </c>
      <c r="BF44" s="1">
        <v>4222</v>
      </c>
      <c r="BG44" s="1">
        <v>1868</v>
      </c>
      <c r="BH44" s="1">
        <v>3264</v>
      </c>
      <c r="BI44" s="1">
        <v>15.84722</v>
      </c>
      <c r="BK44">
        <f>'care receipt'!$N$5*'care provision'!BD44/1000</f>
        <v>568.37978790993475</v>
      </c>
      <c r="BL44">
        <f>'care receipt'!$N$5*'care provision'!BE44/1000</f>
        <v>314.85596623289877</v>
      </c>
      <c r="BM44">
        <f>'care receipt'!$N$5*'care provision'!BF44/1000</f>
        <v>279.03482145997032</v>
      </c>
      <c r="BN44">
        <f>'care receipt'!$N$5*'care provision'!BG44/1000</f>
        <v>123.45737718787885</v>
      </c>
      <c r="BO44">
        <f>'care receipt'!$N$5*'care provision'!BH44/1000</f>
        <v>215.71995671372409</v>
      </c>
      <c r="BP44">
        <f t="shared" si="16"/>
        <v>15.84722</v>
      </c>
      <c r="BR44">
        <f t="shared" si="17"/>
        <v>4176.8644437348794</v>
      </c>
      <c r="BS44">
        <f t="shared" si="18"/>
        <v>2142.9239817664798</v>
      </c>
      <c r="BT44">
        <f t="shared" si="19"/>
        <v>1844.8550464788277</v>
      </c>
      <c r="BU44">
        <f t="shared" si="20"/>
        <v>818.00425987921653</v>
      </c>
      <c r="BV44">
        <f t="shared" si="21"/>
        <v>1481.290254235508</v>
      </c>
      <c r="BW44">
        <f t="shared" si="22"/>
        <v>15.718576636185956</v>
      </c>
      <c r="BY44">
        <f t="shared" si="33"/>
        <v>2214.6101043535173</v>
      </c>
      <c r="BZ44">
        <f t="shared" si="34"/>
        <v>2917.2292909500779</v>
      </c>
      <c r="CA44">
        <f t="shared" si="35"/>
        <v>2174.7730906645938</v>
      </c>
      <c r="CB44">
        <f t="shared" si="36"/>
        <v>1235.4591220882141</v>
      </c>
      <c r="CC44">
        <f t="shared" si="25"/>
        <v>8542.0716080564034</v>
      </c>
      <c r="CD44">
        <f t="shared" si="26"/>
        <v>0.600772228420976</v>
      </c>
      <c r="CE44">
        <f>CC44/'care receipt'!CC44</f>
        <v>1.3598036537223765</v>
      </c>
      <c r="CG44">
        <f>G44*Z44*365.25/7*'care receipt'!$CL44/10^6</f>
        <v>49.647453596281537</v>
      </c>
      <c r="CH44">
        <f>H44*AN44*365.25/7*'care receipt'!$CL44/10^6</f>
        <v>65.398873403242476</v>
      </c>
      <c r="CI44">
        <f>I44*BB44*365.25/7*'care receipt'!$CL44/10^6</f>
        <v>48.754381590221755</v>
      </c>
      <c r="CJ44">
        <f>J44*BP44*365.25/7*'care receipt'!$CL44/10^6</f>
        <v>27.69670350252591</v>
      </c>
      <c r="CK44">
        <f t="shared" si="27"/>
        <v>191.49741209227167</v>
      </c>
      <c r="CM44" s="1">
        <v>20786</v>
      </c>
      <c r="CN44" s="1">
        <v>28189</v>
      </c>
      <c r="CO44" s="1">
        <v>721</v>
      </c>
      <c r="CP44" s="1">
        <v>7</v>
      </c>
      <c r="CR44">
        <f>'care receipt'!$N$5*'care provision'!CM44/1000</f>
        <v>1373.7607292437096</v>
      </c>
      <c r="CS44">
        <f>'care receipt'!$N$5*'care provision'!CN44/1000</f>
        <v>1863.0299815573433</v>
      </c>
      <c r="CT44">
        <f>'care receipt'!$N$5*'care provision'!CO44/1000</f>
        <v>47.651375242216623</v>
      </c>
      <c r="CU44">
        <f>'care receipt'!$N$5*'care provision'!CP44/1000</f>
        <v>0.46263471108948179</v>
      </c>
      <c r="CW44">
        <f t="shared" si="37"/>
        <v>2060</v>
      </c>
      <c r="CX44">
        <f t="shared" si="38"/>
        <v>0.58080920979099138</v>
      </c>
      <c r="CY44">
        <f t="shared" si="39"/>
        <v>0.49597086353719477</v>
      </c>
      <c r="CZ44">
        <f t="shared" si="40"/>
        <v>1.7022783614685396E-2</v>
      </c>
      <c r="DA44">
        <f t="shared" si="41"/>
        <v>3.096386075109479E-4</v>
      </c>
      <c r="DC44" s="1">
        <v>594.16449999999998</v>
      </c>
      <c r="DD44" s="1">
        <v>694.14250000000004</v>
      </c>
      <c r="DE44" s="1">
        <v>701.81740000000002</v>
      </c>
      <c r="DF44" s="1">
        <v>839.05179999999996</v>
      </c>
      <c r="DH44">
        <f t="shared" si="42"/>
        <v>9.794878281728689</v>
      </c>
      <c r="DI44">
        <f t="shared" si="43"/>
        <v>15.518499467678017</v>
      </c>
      <c r="DJ44">
        <f t="shared" si="44"/>
        <v>0.4013107713470021</v>
      </c>
      <c r="DK44">
        <f t="shared" si="45"/>
        <v>4.6580938449853155E-3</v>
      </c>
      <c r="DL44">
        <f>SUM(DH44:DK44)/'care receipt'!DS44</f>
        <v>0.21170004160809711</v>
      </c>
      <c r="DM44">
        <f t="shared" si="28"/>
        <v>25.719346614598692</v>
      </c>
      <c r="DO44" s="1">
        <v>0.29436469999999998</v>
      </c>
      <c r="DP44" s="1">
        <v>0.2539401</v>
      </c>
      <c r="DQ44" s="1">
        <v>0.49910789999999999</v>
      </c>
      <c r="DR44" s="1">
        <v>0.29010750000000002</v>
      </c>
      <c r="DS44" s="1">
        <v>4.4126600000000002E-2</v>
      </c>
      <c r="DT44" s="1">
        <v>1.0258099999999999E-2</v>
      </c>
      <c r="DU44" s="1">
        <v>0.2927553</v>
      </c>
      <c r="DV44" s="1">
        <v>0.24124989999999999</v>
      </c>
      <c r="DW44" s="1">
        <v>0.2525328</v>
      </c>
      <c r="DX44" s="1">
        <v>0.273752</v>
      </c>
      <c r="DY44" s="1">
        <v>0.3065563</v>
      </c>
      <c r="EA44">
        <f t="shared" si="29"/>
        <v>0.29436469999999998</v>
      </c>
      <c r="EB44">
        <f t="shared" si="30"/>
        <v>0.49910789999999999</v>
      </c>
      <c r="EC44">
        <f t="shared" si="31"/>
        <v>0.29010750000000002</v>
      </c>
      <c r="ED44">
        <f t="shared" si="46"/>
        <v>3.2340245215664545E-2</v>
      </c>
      <c r="EE44">
        <f t="shared" si="32"/>
        <v>2.4611300000000003E-2</v>
      </c>
      <c r="EG44" s="1">
        <v>0.29436469999999998</v>
      </c>
      <c r="EH44" s="1">
        <v>0.36148720000000001</v>
      </c>
      <c r="EI44" s="1">
        <v>0.47449659999999999</v>
      </c>
      <c r="EJ44" s="1">
        <v>0.28329199999999999</v>
      </c>
      <c r="EK44" s="1">
        <v>0.15028900000000001</v>
      </c>
      <c r="EL44" s="1">
        <v>4534.0349999999999</v>
      </c>
      <c r="EM44" s="1">
        <v>4551.7749999999996</v>
      </c>
      <c r="EN44" s="1">
        <v>4329.4629999999997</v>
      </c>
      <c r="EO44" s="1">
        <v>3899.6529999999998</v>
      </c>
      <c r="EP44" s="1">
        <v>3447.3490000000002</v>
      </c>
      <c r="ER44" s="1">
        <v>19.804790000000001</v>
      </c>
      <c r="ES44" s="1">
        <v>27.263179999999998</v>
      </c>
      <c r="ET44" s="1">
        <v>3310.0562816999995</v>
      </c>
      <c r="EU44" s="1">
        <v>5391.8838728999999</v>
      </c>
    </row>
    <row r="45" spans="1:151" x14ac:dyDescent="0.25">
      <c r="A45">
        <v>2061</v>
      </c>
      <c r="B45" s="1">
        <v>35688</v>
      </c>
      <c r="C45" s="1">
        <v>57092</v>
      </c>
      <c r="D45" s="1">
        <v>42511</v>
      </c>
      <c r="E45" s="1">
        <v>22684</v>
      </c>
      <c r="G45">
        <f>'care receipt'!$N$5*'care provision'!B45/1000</f>
        <v>2358.6439384802038</v>
      </c>
      <c r="H45">
        <f>'care receipt'!$N$5*'care provision'!C45/1000</f>
        <v>3773.2487036458137</v>
      </c>
      <c r="I45">
        <f>'care receipt'!$N$5*'care provision'!D45/1000</f>
        <v>2809.580600446423</v>
      </c>
      <c r="J45">
        <f>'care receipt'!$N$5*'care provision'!E45/1000</f>
        <v>1499.2008266219723</v>
      </c>
      <c r="K45">
        <f t="shared" si="12"/>
        <v>10440.674069194412</v>
      </c>
      <c r="L45">
        <f>K45/'care receipt'!BR45</f>
        <v>1.6109049007811067</v>
      </c>
      <c r="N45" s="1">
        <v>12791</v>
      </c>
      <c r="O45" s="1">
        <v>7254</v>
      </c>
      <c r="P45" s="1">
        <v>6621</v>
      </c>
      <c r="Q45" s="1">
        <v>3069</v>
      </c>
      <c r="R45" s="1">
        <v>6159</v>
      </c>
      <c r="S45" s="1">
        <v>18.124099999999999</v>
      </c>
      <c r="U45">
        <f>'care receipt'!$N$5*'care provision'!N45/1000</f>
        <v>845.36579850650878</v>
      </c>
      <c r="V45">
        <f>'care receipt'!$N$5*'care provision'!O45/1000</f>
        <v>479.42174203472871</v>
      </c>
      <c r="W45">
        <f>'care receipt'!$N$5*'care provision'!P45/1000</f>
        <v>437.58634601763703</v>
      </c>
      <c r="X45">
        <f>'care receipt'!$N$5*'care provision'!Q45/1000</f>
        <v>202.83227547623139</v>
      </c>
      <c r="Y45">
        <f>'care receipt'!$N$5*'care provision'!R45/1000</f>
        <v>407.0524550857312</v>
      </c>
      <c r="Z45">
        <f t="shared" si="13"/>
        <v>18.124099999999999</v>
      </c>
      <c r="AB45" s="1">
        <v>24630</v>
      </c>
      <c r="AC45" s="1">
        <v>11457</v>
      </c>
      <c r="AD45" s="1">
        <v>9449</v>
      </c>
      <c r="AE45" s="1">
        <v>4080</v>
      </c>
      <c r="AF45" s="1">
        <v>7755</v>
      </c>
      <c r="AG45" s="1">
        <v>15.11102</v>
      </c>
      <c r="AI45">
        <f>'care receipt'!$N$5*'care provision'!AB45/1000</f>
        <v>1627.8132763048479</v>
      </c>
      <c r="AJ45">
        <f>'care receipt'!$N$5*'care provision'!AC45/1000</f>
        <v>757.20084070745611</v>
      </c>
      <c r="AK45">
        <f>'care receipt'!$N$5*'care provision'!AD45/1000</f>
        <v>624.49076929778766</v>
      </c>
      <c r="AL45">
        <f>'care receipt'!$N$5*'care provision'!AE45/1000</f>
        <v>269.64994589215513</v>
      </c>
      <c r="AM45">
        <f>'care receipt'!$N$5*'care provision'!AF45/1000</f>
        <v>512.53316921413307</v>
      </c>
      <c r="AN45">
        <f t="shared" si="14"/>
        <v>15.11102</v>
      </c>
      <c r="AP45" s="1">
        <v>17508</v>
      </c>
      <c r="AQ45" s="1">
        <v>8802</v>
      </c>
      <c r="AR45" s="1">
        <v>7536</v>
      </c>
      <c r="AS45" s="1">
        <v>3244</v>
      </c>
      <c r="AT45" s="1">
        <v>5651</v>
      </c>
      <c r="AU45" s="1">
        <v>14.82325</v>
      </c>
      <c r="AW45">
        <f>'care receipt'!$N$5*'care provision'!AP45/1000</f>
        <v>1157.1155031078067</v>
      </c>
      <c r="AX45">
        <f>'care receipt'!$N$5*'care provision'!AQ45/1000</f>
        <v>581.73010385851705</v>
      </c>
      <c r="AY45">
        <f>'care receipt'!$N$5*'care provision'!AR45/1000</f>
        <v>498.05931182433358</v>
      </c>
      <c r="AZ45">
        <f>'care receipt'!$N$5*'care provision'!AS45/1000</f>
        <v>214.39814325346842</v>
      </c>
      <c r="BA45">
        <f>'care receipt'!$N$5*'care provision'!AT45/1000</f>
        <v>373.4783931952374</v>
      </c>
      <c r="BB45">
        <f t="shared" si="15"/>
        <v>14.82325</v>
      </c>
      <c r="BD45" s="1">
        <v>8501</v>
      </c>
      <c r="BE45" s="1">
        <v>4843</v>
      </c>
      <c r="BF45" s="1">
        <v>4259</v>
      </c>
      <c r="BG45" s="1">
        <v>1970</v>
      </c>
      <c r="BH45" s="1">
        <v>3245</v>
      </c>
      <c r="BI45" s="1">
        <v>15.735099999999999</v>
      </c>
      <c r="BK45">
        <f>'care receipt'!$N$5*'care provision'!BD45/1000</f>
        <v>561.83681128166927</v>
      </c>
      <c r="BL45">
        <f>'care receipt'!$N$5*'care provision'!BE45/1000</f>
        <v>320.07712940090858</v>
      </c>
      <c r="BM45">
        <f>'care receipt'!$N$5*'care provision'!BF45/1000</f>
        <v>281.48017636144328</v>
      </c>
      <c r="BN45">
        <f>'care receipt'!$N$5*'care provision'!BG45/1000</f>
        <v>130.19862583518272</v>
      </c>
      <c r="BO45">
        <f>'care receipt'!$N$5*'care provision'!BH45/1000</f>
        <v>214.46423392648123</v>
      </c>
      <c r="BP45">
        <f t="shared" si="16"/>
        <v>15.735099999999999</v>
      </c>
      <c r="BR45">
        <f t="shared" si="17"/>
        <v>4192.1313892008329</v>
      </c>
      <c r="BS45">
        <f t="shared" si="18"/>
        <v>2138.4298160016106</v>
      </c>
      <c r="BT45">
        <f t="shared" si="19"/>
        <v>1841.6166035012016</v>
      </c>
      <c r="BU45">
        <f t="shared" si="20"/>
        <v>817.07899045703766</v>
      </c>
      <c r="BV45">
        <f t="shared" si="21"/>
        <v>1507.5282514215828</v>
      </c>
      <c r="BW45">
        <f t="shared" si="22"/>
        <v>15.803876713340721</v>
      </c>
      <c r="BY45">
        <f t="shared" si="33"/>
        <v>2230.5451522322369</v>
      </c>
      <c r="BZ45">
        <f t="shared" si="34"/>
        <v>2975.0988253658597</v>
      </c>
      <c r="CA45">
        <f t="shared" si="35"/>
        <v>2173.0869979844292</v>
      </c>
      <c r="CB45">
        <f t="shared" si="36"/>
        <v>1230.8964095827464</v>
      </c>
      <c r="CC45">
        <f t="shared" si="25"/>
        <v>8609.6273851652713</v>
      </c>
      <c r="CD45">
        <f t="shared" si="26"/>
        <v>0.6046305774588604</v>
      </c>
      <c r="CE45">
        <f>CC45/'care receipt'!CC45</f>
        <v>1.3643188965753914</v>
      </c>
      <c r="CG45">
        <f>G45*Z45*365.25/7*'care receipt'!$CL45/10^6</f>
        <v>50.904036850871215</v>
      </c>
      <c r="CH45">
        <f>H45*AN45*365.25/7*'care receipt'!$CL45/10^6</f>
        <v>67.895751892692232</v>
      </c>
      <c r="CI45">
        <f>I45*BB45*365.25/7*'care receipt'!$CL45/10^6</f>
        <v>49.592764582615914</v>
      </c>
      <c r="CJ45">
        <f>J45*BP45*365.25/7*'care receipt'!$CL45/10^6</f>
        <v>28.090709632261905</v>
      </c>
      <c r="CK45">
        <f t="shared" si="27"/>
        <v>196.48326295844129</v>
      </c>
      <c r="CM45" s="1">
        <v>20553</v>
      </c>
      <c r="CN45" s="1">
        <v>28256</v>
      </c>
      <c r="CO45" s="1">
        <v>679</v>
      </c>
      <c r="CP45" s="1">
        <v>4</v>
      </c>
      <c r="CR45">
        <f>'care receipt'!$N$5*'care provision'!CM45/1000</f>
        <v>1358.3616024317314</v>
      </c>
      <c r="CS45">
        <f>'care receipt'!$N$5*'care provision'!CN45/1000</f>
        <v>1867.4580566491998</v>
      </c>
      <c r="CT45">
        <f>'care receipt'!$N$5*'care provision'!CO45/1000</f>
        <v>44.875566975679739</v>
      </c>
      <c r="CU45">
        <f>'care receipt'!$N$5*'care provision'!CP45/1000</f>
        <v>0.26436269205113244</v>
      </c>
      <c r="CW45">
        <f t="shared" si="37"/>
        <v>2061</v>
      </c>
      <c r="CX45">
        <f t="shared" si="38"/>
        <v>0.5759078681909886</v>
      </c>
      <c r="CY45">
        <f t="shared" si="39"/>
        <v>0.49492047922651161</v>
      </c>
      <c r="CZ45">
        <f t="shared" si="40"/>
        <v>1.5972336571710852E-2</v>
      </c>
      <c r="DA45">
        <f t="shared" si="41"/>
        <v>1.7633574325515779E-4</v>
      </c>
      <c r="DC45" s="1">
        <v>594.03920000000005</v>
      </c>
      <c r="DD45" s="1">
        <v>696.20690000000002</v>
      </c>
      <c r="DE45" s="1">
        <v>736.35159999999996</v>
      </c>
      <c r="DF45" s="1">
        <v>422.90890000000002</v>
      </c>
      <c r="DH45">
        <f t="shared" si="42"/>
        <v>9.6830404754311665</v>
      </c>
      <c r="DI45">
        <f t="shared" si="43"/>
        <v>15.601646213997167</v>
      </c>
      <c r="DJ45">
        <f t="shared" si="44"/>
        <v>0.39653034652138724</v>
      </c>
      <c r="DK45">
        <f t="shared" si="45"/>
        <v>1.341616023556598E-3</v>
      </c>
      <c r="DL45">
        <f>SUM(DH45:DK45)/'care receipt'!DS45</f>
        <v>0.2065348657361453</v>
      </c>
      <c r="DM45">
        <f t="shared" si="28"/>
        <v>25.682558651973277</v>
      </c>
      <c r="DO45" s="1">
        <v>0.29559299999999999</v>
      </c>
      <c r="DP45" s="1">
        <v>0.25527240000000001</v>
      </c>
      <c r="DQ45" s="1">
        <v>0.49990519999999999</v>
      </c>
      <c r="DR45" s="1">
        <v>0.29461300000000001</v>
      </c>
      <c r="DS45" s="1">
        <v>4.4369600000000002E-2</v>
      </c>
      <c r="DT45" s="1">
        <v>1.09593E-2</v>
      </c>
      <c r="DU45" s="1">
        <v>0.29398669999999999</v>
      </c>
      <c r="DV45" s="1">
        <v>0.23983189999999999</v>
      </c>
      <c r="DW45" s="1">
        <v>0.25509209999999999</v>
      </c>
      <c r="DX45" s="1">
        <v>0.26253100000000001</v>
      </c>
      <c r="DY45" s="1">
        <v>0.31137419999999999</v>
      </c>
      <c r="EA45">
        <f t="shared" si="29"/>
        <v>0.29559299999999999</v>
      </c>
      <c r="EB45">
        <f t="shared" si="30"/>
        <v>0.49990519999999999</v>
      </c>
      <c r="EC45">
        <f t="shared" si="31"/>
        <v>0.29461300000000001</v>
      </c>
      <c r="ED45">
        <f t="shared" si="46"/>
        <v>3.2744793723445041E-2</v>
      </c>
      <c r="EE45">
        <f t="shared" si="32"/>
        <v>2.5980899999999973E-2</v>
      </c>
      <c r="EG45" s="1">
        <v>0.29559299999999999</v>
      </c>
      <c r="EH45" s="1">
        <v>0.36696839999999997</v>
      </c>
      <c r="EI45" s="1">
        <v>0.47392430000000002</v>
      </c>
      <c r="EJ45" s="1">
        <v>0.29522320000000002</v>
      </c>
      <c r="EK45" s="1">
        <v>0.16125149999999999</v>
      </c>
      <c r="EL45" s="1">
        <v>4575.4030000000002</v>
      </c>
      <c r="EM45" s="1">
        <v>4558.0200000000004</v>
      </c>
      <c r="EN45" s="1">
        <v>4360.6030000000001</v>
      </c>
      <c r="EO45" s="1">
        <v>3946.2130000000002</v>
      </c>
      <c r="EP45" s="1">
        <v>3473.8870000000002</v>
      </c>
      <c r="ER45" s="1">
        <v>19.689170000000001</v>
      </c>
      <c r="ES45" s="1">
        <v>27.099530000000001</v>
      </c>
      <c r="ET45" s="1">
        <v>3311.0971802999998</v>
      </c>
      <c r="EU45" s="1">
        <v>5397.8532111000004</v>
      </c>
    </row>
    <row r="46" spans="1:151" x14ac:dyDescent="0.25">
      <c r="A46">
        <v>2062</v>
      </c>
      <c r="B46" s="1">
        <v>36021</v>
      </c>
      <c r="C46" s="1">
        <v>57320</v>
      </c>
      <c r="D46" s="1">
        <v>42585</v>
      </c>
      <c r="E46" s="1">
        <v>23009</v>
      </c>
      <c r="G46">
        <f>'care receipt'!$N$5*'care provision'!B46/1000</f>
        <v>2380.6521325934605</v>
      </c>
      <c r="H46">
        <f>'care receipt'!$N$5*'care provision'!C46/1000</f>
        <v>3788.3173770927278</v>
      </c>
      <c r="I46">
        <f>'care receipt'!$N$5*'care provision'!D46/1000</f>
        <v>2814.4713102493693</v>
      </c>
      <c r="J46">
        <f>'care receipt'!$N$5*'care provision'!E46/1000</f>
        <v>1520.6802953511267</v>
      </c>
      <c r="K46">
        <f t="shared" si="12"/>
        <v>10504.121115286685</v>
      </c>
      <c r="L46">
        <f>K46/'care receipt'!BR46</f>
        <v>1.6075149185799538</v>
      </c>
      <c r="N46" s="1">
        <v>12918</v>
      </c>
      <c r="O46" s="1">
        <v>7238</v>
      </c>
      <c r="P46" s="1">
        <v>6642</v>
      </c>
      <c r="Q46" s="1">
        <v>2961</v>
      </c>
      <c r="R46" s="1">
        <v>6431</v>
      </c>
      <c r="S46" s="1">
        <v>18.121510000000001</v>
      </c>
      <c r="U46">
        <f>'care receipt'!$N$5*'care provision'!N46/1000</f>
        <v>853.75931397913223</v>
      </c>
      <c r="V46">
        <f>'care receipt'!$N$5*'care provision'!O46/1000</f>
        <v>478.36429126652416</v>
      </c>
      <c r="W46">
        <f>'care receipt'!$N$5*'care provision'!P46/1000</f>
        <v>438.97425015090545</v>
      </c>
      <c r="X46">
        <f>'care receipt'!$N$5*'care provision'!Q46/1000</f>
        <v>195.6944827908508</v>
      </c>
      <c r="Y46">
        <f>'care receipt'!$N$5*'care provision'!R46/1000</f>
        <v>425.0291181452082</v>
      </c>
      <c r="Z46">
        <f t="shared" si="13"/>
        <v>18.121510000000001</v>
      </c>
      <c r="AB46" s="1">
        <v>24562</v>
      </c>
      <c r="AC46" s="1">
        <v>11636</v>
      </c>
      <c r="AD46" s="1">
        <v>9597</v>
      </c>
      <c r="AE46" s="1">
        <v>4217</v>
      </c>
      <c r="AF46" s="1">
        <v>7600</v>
      </c>
      <c r="AG46" s="1">
        <v>14.790800000000001</v>
      </c>
      <c r="AI46">
        <f>'care receipt'!$N$5*'care provision'!AB46/1000</f>
        <v>1623.3191105399787</v>
      </c>
      <c r="AJ46">
        <f>'care receipt'!$N$5*'care provision'!AC46/1000</f>
        <v>769.03107117674426</v>
      </c>
      <c r="AK46">
        <f>'care receipt'!$N$5*'care provision'!AD46/1000</f>
        <v>634.27218890367953</v>
      </c>
      <c r="AL46">
        <f>'care receipt'!$N$5*'care provision'!AE46/1000</f>
        <v>278.70436809490639</v>
      </c>
      <c r="AM46">
        <f>'care receipt'!$N$5*'care provision'!AF46/1000</f>
        <v>502.28911489715165</v>
      </c>
      <c r="AN46">
        <f t="shared" si="14"/>
        <v>14.790800000000001</v>
      </c>
      <c r="AP46" s="1">
        <v>17610</v>
      </c>
      <c r="AQ46" s="1">
        <v>8788</v>
      </c>
      <c r="AR46" s="1">
        <v>7350</v>
      </c>
      <c r="AS46" s="1">
        <v>3278</v>
      </c>
      <c r="AT46" s="1">
        <v>5799</v>
      </c>
      <c r="AU46" s="1">
        <v>14.803699999999999</v>
      </c>
      <c r="AW46">
        <f>'care receipt'!$N$5*'care provision'!AP46/1000</f>
        <v>1163.8567517551107</v>
      </c>
      <c r="AX46">
        <f>'care receipt'!$N$5*'care provision'!AQ46/1000</f>
        <v>580.80483443633807</v>
      </c>
      <c r="AY46">
        <f>'care receipt'!$N$5*'care provision'!AR46/1000</f>
        <v>485.76644664395587</v>
      </c>
      <c r="AZ46">
        <f>'care receipt'!$N$5*'care provision'!AS46/1000</f>
        <v>216.64522613590304</v>
      </c>
      <c r="BA46">
        <f>'care receipt'!$N$5*'care provision'!AT46/1000</f>
        <v>383.25981280112933</v>
      </c>
      <c r="BB46">
        <f t="shared" si="15"/>
        <v>14.803699999999999</v>
      </c>
      <c r="BD46" s="1">
        <v>8841</v>
      </c>
      <c r="BE46" s="1">
        <v>4918</v>
      </c>
      <c r="BF46" s="1">
        <v>4174</v>
      </c>
      <c r="BG46" s="1">
        <v>1943</v>
      </c>
      <c r="BH46" s="1">
        <v>3242</v>
      </c>
      <c r="BI46" s="1">
        <v>15.4794</v>
      </c>
      <c r="BK46">
        <f>'care receipt'!$N$5*'care provision'!BD46/1000</f>
        <v>584.30764010601547</v>
      </c>
      <c r="BL46">
        <f>'care receipt'!$N$5*'care provision'!BE46/1000</f>
        <v>325.03392987686732</v>
      </c>
      <c r="BM46">
        <f>'care receipt'!$N$5*'care provision'!BF46/1000</f>
        <v>275.86246915535668</v>
      </c>
      <c r="BN46">
        <f>'care receipt'!$N$5*'care provision'!BG46/1000</f>
        <v>128.41417766383759</v>
      </c>
      <c r="BO46">
        <f>'care receipt'!$N$5*'care provision'!BH46/1000</f>
        <v>214.26596190744286</v>
      </c>
      <c r="BP46">
        <f t="shared" si="16"/>
        <v>15.4794</v>
      </c>
      <c r="BR46">
        <f t="shared" si="17"/>
        <v>4225.2428163802369</v>
      </c>
      <c r="BS46">
        <f t="shared" si="18"/>
        <v>2153.2341267564739</v>
      </c>
      <c r="BT46">
        <f t="shared" si="19"/>
        <v>1834.8753548538975</v>
      </c>
      <c r="BU46">
        <f t="shared" si="20"/>
        <v>819.45825468549776</v>
      </c>
      <c r="BV46">
        <f t="shared" si="21"/>
        <v>1524.844007750932</v>
      </c>
      <c r="BW46">
        <f t="shared" si="22"/>
        <v>15.648816477239123</v>
      </c>
      <c r="BY46">
        <f t="shared" si="33"/>
        <v>2251.0363462609052</v>
      </c>
      <c r="BZ46">
        <f t="shared" si="34"/>
        <v>2923.6824803525592</v>
      </c>
      <c r="CA46">
        <f t="shared" si="35"/>
        <v>2173.9987298150668</v>
      </c>
      <c r="CB46">
        <f t="shared" si="36"/>
        <v>1228.2427972070311</v>
      </c>
      <c r="CC46">
        <f t="shared" si="25"/>
        <v>8576.9603536355626</v>
      </c>
      <c r="CD46">
        <f t="shared" si="26"/>
        <v>0.60332782399070184</v>
      </c>
      <c r="CE46">
        <f>CC46/'care receipt'!CC46</f>
        <v>1.3737996734682507</v>
      </c>
      <c r="CG46">
        <f>G46*Z46*365.25/7*'care receipt'!$CL46/10^6</f>
        <v>52.295608082016351</v>
      </c>
      <c r="CH46">
        <f>H46*AN46*365.25/7*'care receipt'!$CL46/10^6</f>
        <v>67.922383129327585</v>
      </c>
      <c r="CI46">
        <f>I46*BB46*365.25/7*'care receipt'!$CL46/10^6</f>
        <v>50.505886203950631</v>
      </c>
      <c r="CJ46">
        <f>J46*BP46*365.25/7*'care receipt'!$CL46/10^6</f>
        <v>28.534281136326726</v>
      </c>
      <c r="CK46">
        <f t="shared" si="27"/>
        <v>199.25815855162131</v>
      </c>
      <c r="CM46" s="1">
        <v>20666</v>
      </c>
      <c r="CN46" s="1">
        <v>28302</v>
      </c>
      <c r="CO46" s="1">
        <v>729</v>
      </c>
      <c r="CP46" s="1">
        <v>2</v>
      </c>
      <c r="CR46">
        <f>'care receipt'!$N$5*'care provision'!CM46/1000</f>
        <v>1365.8298484821757</v>
      </c>
      <c r="CS46">
        <f>'care receipt'!$N$5*'care provision'!CN46/1000</f>
        <v>1870.4982276077876</v>
      </c>
      <c r="CT46">
        <f>'care receipt'!$N$5*'care provision'!CO46/1000</f>
        <v>48.18010062631889</v>
      </c>
      <c r="CU46">
        <f>'care receipt'!$N$5*'care provision'!CP46/1000</f>
        <v>0.13218134602556622</v>
      </c>
      <c r="CW46">
        <f t="shared" si="37"/>
        <v>2062</v>
      </c>
      <c r="CX46">
        <f t="shared" si="38"/>
        <v>0.57372088503928265</v>
      </c>
      <c r="CY46">
        <f t="shared" si="39"/>
        <v>0.49375436147941382</v>
      </c>
      <c r="CZ46">
        <f t="shared" si="40"/>
        <v>1.7118703768932722E-2</v>
      </c>
      <c r="DA46">
        <f t="shared" si="41"/>
        <v>8.6922508583597713E-5</v>
      </c>
      <c r="DC46" s="1">
        <v>591.86959999999999</v>
      </c>
      <c r="DD46" s="1">
        <v>690.78890000000001</v>
      </c>
      <c r="DE46" s="1">
        <v>688.81449999999995</v>
      </c>
      <c r="DF46" s="1">
        <v>779.56700000000001</v>
      </c>
      <c r="DH46">
        <f t="shared" si="42"/>
        <v>9.7007179930704712</v>
      </c>
      <c r="DI46">
        <f t="shared" si="43"/>
        <v>15.5054329572136</v>
      </c>
      <c r="DJ46">
        <f t="shared" si="44"/>
        <v>0.39824582307441037</v>
      </c>
      <c r="DK46">
        <f t="shared" si="45"/>
        <v>1.2365305845253511E-3</v>
      </c>
      <c r="DL46">
        <f>SUM(DH46:DK46)/'care receipt'!DS46</f>
        <v>0.20545387829303674</v>
      </c>
      <c r="DM46">
        <f t="shared" si="28"/>
        <v>25.605633303943005</v>
      </c>
      <c r="DO46" s="1">
        <v>0.29637849999999999</v>
      </c>
      <c r="DP46" s="1">
        <v>0.25622679999999998</v>
      </c>
      <c r="DQ46" s="1">
        <v>0.49926579999999998</v>
      </c>
      <c r="DR46" s="1">
        <v>0.2972786</v>
      </c>
      <c r="DS46" s="1">
        <v>4.3588099999999998E-2</v>
      </c>
      <c r="DT46" s="1">
        <v>1.19551E-2</v>
      </c>
      <c r="DU46" s="1">
        <v>0.29469299999999998</v>
      </c>
      <c r="DV46" s="1">
        <v>0.24177070000000001</v>
      </c>
      <c r="DW46" s="1">
        <v>0.25777499999999998</v>
      </c>
      <c r="DX46" s="1">
        <v>0.25854919999999998</v>
      </c>
      <c r="DY46" s="1">
        <v>0.31278020000000001</v>
      </c>
      <c r="EA46">
        <f t="shared" si="29"/>
        <v>0.29637849999999999</v>
      </c>
      <c r="EB46">
        <f t="shared" si="30"/>
        <v>0.49926579999999998</v>
      </c>
      <c r="EC46">
        <f t="shared" si="31"/>
        <v>0.2972786</v>
      </c>
      <c r="ED46">
        <f t="shared" si="46"/>
        <v>3.2491906796353325E-2</v>
      </c>
      <c r="EE46">
        <f t="shared" si="32"/>
        <v>2.1463599999999972E-2</v>
      </c>
      <c r="EG46" s="1">
        <v>0.29637849999999999</v>
      </c>
      <c r="EH46" s="1">
        <v>0.36910199999999999</v>
      </c>
      <c r="EI46" s="1">
        <v>0.47780220000000001</v>
      </c>
      <c r="EJ46" s="1">
        <v>0.29545929999999998</v>
      </c>
      <c r="EK46" s="1">
        <v>0.14647579999999999</v>
      </c>
      <c r="EL46" s="1">
        <v>4605.8190000000004</v>
      </c>
      <c r="EM46" s="1">
        <v>4580.1549999999997</v>
      </c>
      <c r="EN46" s="1">
        <v>4411.0829999999996</v>
      </c>
      <c r="EO46" s="1">
        <v>3903.42</v>
      </c>
      <c r="EP46" s="1">
        <v>3447.5709999999999</v>
      </c>
      <c r="ER46" s="1">
        <v>19.72653</v>
      </c>
      <c r="ES46" s="1">
        <v>26.985720000000001</v>
      </c>
      <c r="ET46" s="1">
        <v>3335.7368456999998</v>
      </c>
      <c r="EU46" s="1">
        <v>5378.1622460999997</v>
      </c>
    </row>
    <row r="47" spans="1:151" x14ac:dyDescent="0.25">
      <c r="A47">
        <v>2063</v>
      </c>
      <c r="B47" s="1">
        <v>36146</v>
      </c>
      <c r="C47" s="1">
        <v>57325</v>
      </c>
      <c r="D47" s="1">
        <v>42936</v>
      </c>
      <c r="E47" s="1">
        <v>23344</v>
      </c>
      <c r="G47">
        <f>'care receipt'!$N$5*'care provision'!B47/1000</f>
        <v>2388.9134667200588</v>
      </c>
      <c r="H47">
        <f>'care receipt'!$N$5*'care provision'!C47/1000</f>
        <v>3788.6478304577922</v>
      </c>
      <c r="I47">
        <f>'care receipt'!$N$5*'care provision'!D47/1000</f>
        <v>2837.6691364768558</v>
      </c>
      <c r="J47">
        <f>'care receipt'!$N$5*'care provision'!E47/1000</f>
        <v>1542.8206708104092</v>
      </c>
      <c r="K47">
        <f t="shared" si="12"/>
        <v>10558.051104465116</v>
      </c>
      <c r="L47">
        <f>K47/'care receipt'!BR47</f>
        <v>1.6028635643047779</v>
      </c>
      <c r="N47" s="1">
        <v>12742</v>
      </c>
      <c r="O47" s="1">
        <v>7384</v>
      </c>
      <c r="P47" s="1">
        <v>6786</v>
      </c>
      <c r="Q47" s="1">
        <v>3075</v>
      </c>
      <c r="R47" s="1">
        <v>6316</v>
      </c>
      <c r="S47" s="1">
        <v>18.2715</v>
      </c>
      <c r="U47">
        <f>'care receipt'!$N$5*'care provision'!N47/1000</f>
        <v>842.1273555288825</v>
      </c>
      <c r="V47">
        <f>'care receipt'!$N$5*'care provision'!O47/1000</f>
        <v>488.01352952639047</v>
      </c>
      <c r="W47">
        <f>'care receipt'!$N$5*'care provision'!P47/1000</f>
        <v>448.4913070647462</v>
      </c>
      <c r="X47">
        <f>'care receipt'!$N$5*'care provision'!Q47/1000</f>
        <v>203.22881951430807</v>
      </c>
      <c r="Y47">
        <f>'care receipt'!$N$5*'care provision'!R47/1000</f>
        <v>417.42869074873812</v>
      </c>
      <c r="Z47">
        <f t="shared" si="13"/>
        <v>18.2715</v>
      </c>
      <c r="AB47" s="1">
        <v>24457</v>
      </c>
      <c r="AC47" s="1">
        <v>11491</v>
      </c>
      <c r="AD47" s="1">
        <v>9731</v>
      </c>
      <c r="AE47" s="1">
        <v>4100</v>
      </c>
      <c r="AF47" s="1">
        <v>7807</v>
      </c>
      <c r="AG47" s="1">
        <v>15.14846</v>
      </c>
      <c r="AI47">
        <f>'care receipt'!$N$5*'care provision'!AB47/1000</f>
        <v>1616.3795898736366</v>
      </c>
      <c r="AJ47">
        <f>'care receipt'!$N$5*'care provision'!AC47/1000</f>
        <v>759.44792358989071</v>
      </c>
      <c r="AK47">
        <f>'care receipt'!$N$5*'care provision'!AD47/1000</f>
        <v>643.12833908739242</v>
      </c>
      <c r="AL47">
        <f>'care receipt'!$N$5*'care provision'!AE47/1000</f>
        <v>270.9717593524108</v>
      </c>
      <c r="AM47">
        <f>'care receipt'!$N$5*'care provision'!AF47/1000</f>
        <v>515.96988421079777</v>
      </c>
      <c r="AN47">
        <f t="shared" si="14"/>
        <v>15.14846</v>
      </c>
      <c r="AP47" s="1">
        <v>17735</v>
      </c>
      <c r="AQ47" s="1">
        <v>8905</v>
      </c>
      <c r="AR47" s="1">
        <v>7515</v>
      </c>
      <c r="AS47" s="1">
        <v>3289</v>
      </c>
      <c r="AT47" s="1">
        <v>5708</v>
      </c>
      <c r="AU47" s="1">
        <v>14.854799999999999</v>
      </c>
      <c r="AW47">
        <f>'care receipt'!$N$5*'care provision'!AP47/1000</f>
        <v>1172.1180858817083</v>
      </c>
      <c r="AX47">
        <f>'care receipt'!$N$5*'care provision'!AQ47/1000</f>
        <v>588.53744317883354</v>
      </c>
      <c r="AY47">
        <f>'care receipt'!$N$5*'care provision'!AR47/1000</f>
        <v>496.6714076910651</v>
      </c>
      <c r="AZ47">
        <f>'care receipt'!$N$5*'care provision'!AS47/1000</f>
        <v>217.37222353904366</v>
      </c>
      <c r="BA47">
        <f>'care receipt'!$N$5*'care provision'!AT47/1000</f>
        <v>377.24556155696598</v>
      </c>
      <c r="BB47">
        <f t="shared" si="15"/>
        <v>14.854799999999999</v>
      </c>
      <c r="BD47" s="1">
        <v>8895</v>
      </c>
      <c r="BE47" s="1">
        <v>4945</v>
      </c>
      <c r="BF47" s="1">
        <v>4369</v>
      </c>
      <c r="BG47" s="1">
        <v>1932</v>
      </c>
      <c r="BH47" s="1">
        <v>3299</v>
      </c>
      <c r="BI47" s="1">
        <v>15.59886</v>
      </c>
      <c r="BK47">
        <f>'care receipt'!$N$5*'care provision'!BD47/1000</f>
        <v>587.87653644870579</v>
      </c>
      <c r="BL47">
        <f>'care receipt'!$N$5*'care provision'!BE47/1000</f>
        <v>326.81837804821248</v>
      </c>
      <c r="BM47">
        <f>'care receipt'!$N$5*'care provision'!BF47/1000</f>
        <v>288.75015039284938</v>
      </c>
      <c r="BN47">
        <f>'care receipt'!$N$5*'care provision'!BG47/1000</f>
        <v>127.68718026069698</v>
      </c>
      <c r="BO47">
        <f>'care receipt'!$N$5*'care provision'!BH47/1000</f>
        <v>218.03313026917149</v>
      </c>
      <c r="BP47">
        <f t="shared" si="16"/>
        <v>15.59886</v>
      </c>
      <c r="BR47">
        <f t="shared" si="17"/>
        <v>4218.5015677329329</v>
      </c>
      <c r="BS47">
        <f t="shared" si="18"/>
        <v>2162.817274343327</v>
      </c>
      <c r="BT47">
        <f t="shared" si="19"/>
        <v>1877.0412042360531</v>
      </c>
      <c r="BU47">
        <f t="shared" si="20"/>
        <v>819.25998266645945</v>
      </c>
      <c r="BV47">
        <f t="shared" si="21"/>
        <v>1528.6772667856733</v>
      </c>
      <c r="BW47">
        <f t="shared" si="22"/>
        <v>15.841982767807398</v>
      </c>
      <c r="BY47">
        <f t="shared" si="33"/>
        <v>2277.5441552458387</v>
      </c>
      <c r="BZ47">
        <f t="shared" si="34"/>
        <v>2994.6419695081308</v>
      </c>
      <c r="CA47">
        <f t="shared" si="35"/>
        <v>2199.4837121697028</v>
      </c>
      <c r="CB47">
        <f t="shared" si="36"/>
        <v>1255.7422132608021</v>
      </c>
      <c r="CC47">
        <f t="shared" si="25"/>
        <v>8727.4120501844736</v>
      </c>
      <c r="CD47">
        <f t="shared" si="26"/>
        <v>0.60409501630469364</v>
      </c>
      <c r="CE47">
        <f>CC47/'care receipt'!CC47</f>
        <v>1.3648860990743958</v>
      </c>
      <c r="CG47">
        <f>G47*Z47*365.25/7*'care receipt'!$CL47/10^6</f>
        <v>53.863059652013398</v>
      </c>
      <c r="CH47">
        <f>H47*AN47*365.25/7*'care receipt'!$CL47/10^6</f>
        <v>70.822152303180502</v>
      </c>
      <c r="CI47">
        <f>I47*BB47*365.25/7*'care receipt'!$CL47/10^6</f>
        <v>52.016959635823518</v>
      </c>
      <c r="CJ47">
        <f>J47*BP47*365.25/7*'care receipt'!$CL47/10^6</f>
        <v>29.697829385493101</v>
      </c>
      <c r="CK47">
        <f t="shared" si="27"/>
        <v>206.40000097651051</v>
      </c>
      <c r="CM47" s="1">
        <v>20761</v>
      </c>
      <c r="CN47" s="1">
        <v>28197</v>
      </c>
      <c r="CO47" s="1">
        <v>662</v>
      </c>
      <c r="CP47" s="1">
        <v>8</v>
      </c>
      <c r="CR47">
        <f>'care receipt'!$N$5*'care provision'!CM47/1000</f>
        <v>1372.1084624183902</v>
      </c>
      <c r="CS47">
        <f>'care receipt'!$N$5*'care provision'!CN47/1000</f>
        <v>1863.5587069414453</v>
      </c>
      <c r="CT47">
        <f>'care receipt'!$N$5*'care provision'!CO47/1000</f>
        <v>43.752025534462426</v>
      </c>
      <c r="CU47">
        <f>'care receipt'!$N$5*'care provision'!CP47/1000</f>
        <v>0.52872538410226488</v>
      </c>
      <c r="CW47">
        <f t="shared" si="37"/>
        <v>2063</v>
      </c>
      <c r="CX47">
        <f t="shared" si="38"/>
        <v>0.57436507497371758</v>
      </c>
      <c r="CY47">
        <f t="shared" si="39"/>
        <v>0.49187963366768417</v>
      </c>
      <c r="CZ47">
        <f t="shared" si="40"/>
        <v>1.5418297000186326E-2</v>
      </c>
      <c r="DA47">
        <f t="shared" si="41"/>
        <v>3.4270047978067166E-4</v>
      </c>
      <c r="DC47" s="1">
        <v>585.27419999999995</v>
      </c>
      <c r="DD47" s="1">
        <v>690.48080000000004</v>
      </c>
      <c r="DE47" s="1">
        <v>651.55460000000005</v>
      </c>
      <c r="DF47" s="1">
        <v>597.4864</v>
      </c>
      <c r="DH47">
        <f t="shared" si="42"/>
        <v>9.63671619186184</v>
      </c>
      <c r="DI47">
        <f t="shared" si="43"/>
        <v>15.441018081790737</v>
      </c>
      <c r="DJ47">
        <f t="shared" si="44"/>
        <v>0.34208200195555744</v>
      </c>
      <c r="DK47">
        <f t="shared" si="45"/>
        <v>3.7908747160305539E-3</v>
      </c>
      <c r="DL47">
        <f>SUM(DH47:DK47)/'care receipt'!DS47</f>
        <v>0.19459687750637608</v>
      </c>
      <c r="DM47">
        <f t="shared" si="28"/>
        <v>25.423607150324166</v>
      </c>
      <c r="DO47" s="1">
        <v>0.29741030000000002</v>
      </c>
      <c r="DP47" s="1">
        <v>0.25670229999999999</v>
      </c>
      <c r="DQ47" s="1">
        <v>0.50479209999999997</v>
      </c>
      <c r="DR47" s="1">
        <v>0.2964116</v>
      </c>
      <c r="DS47" s="1">
        <v>4.4272199999999998E-2</v>
      </c>
      <c r="DT47" s="1">
        <v>1.1931499999999999E-2</v>
      </c>
      <c r="DU47" s="1">
        <v>0.29584080000000001</v>
      </c>
      <c r="DV47" s="1">
        <v>0.2422522</v>
      </c>
      <c r="DW47" s="1">
        <v>0.25746249999999998</v>
      </c>
      <c r="DX47" s="1">
        <v>0.2693025</v>
      </c>
      <c r="DY47" s="1">
        <v>0.31352770000000002</v>
      </c>
      <c r="EA47">
        <f t="shared" si="29"/>
        <v>0.29741030000000002</v>
      </c>
      <c r="EB47">
        <f t="shared" si="30"/>
        <v>0.50479209999999997</v>
      </c>
      <c r="EC47">
        <f t="shared" si="31"/>
        <v>0.2964116</v>
      </c>
      <c r="ED47">
        <f t="shared" si="46"/>
        <v>3.2881715678937835E-2</v>
      </c>
      <c r="EE47">
        <f t="shared" si="32"/>
        <v>1.745909999999995E-2</v>
      </c>
      <c r="EG47" s="1">
        <v>0.29741030000000002</v>
      </c>
      <c r="EH47" s="1">
        <v>0.37589669999999997</v>
      </c>
      <c r="EI47" s="1">
        <v>0.48733300000000002</v>
      </c>
      <c r="EJ47" s="1">
        <v>0.30080309999999999</v>
      </c>
      <c r="EK47" s="1">
        <v>0.14181820000000001</v>
      </c>
      <c r="EL47" s="1">
        <v>4696.3339999999998</v>
      </c>
      <c r="EM47" s="1">
        <v>4706.0640000000003</v>
      </c>
      <c r="EN47" s="1">
        <v>4493.567</v>
      </c>
      <c r="EO47" s="1">
        <v>3968.5010000000002</v>
      </c>
      <c r="EP47" s="1">
        <v>3539.1179999999999</v>
      </c>
      <c r="ER47" s="1">
        <v>19.38184</v>
      </c>
      <c r="ES47" s="1">
        <v>27.10679</v>
      </c>
      <c r="ET47" s="1">
        <v>3303.6905915999996</v>
      </c>
      <c r="EU47" s="1">
        <v>5418.2140487999995</v>
      </c>
    </row>
    <row r="48" spans="1:151" x14ac:dyDescent="0.25">
      <c r="A48">
        <v>2064</v>
      </c>
      <c r="B48" s="1">
        <v>36052</v>
      </c>
      <c r="C48" s="1">
        <v>57403</v>
      </c>
      <c r="D48" s="1">
        <v>43296</v>
      </c>
      <c r="E48" s="1">
        <v>23285</v>
      </c>
      <c r="G48">
        <f>'care receipt'!$N$5*'care provision'!B48/1000</f>
        <v>2382.7009434568572</v>
      </c>
      <c r="H48">
        <f>'care receipt'!$N$5*'care provision'!C48/1000</f>
        <v>3793.8029029527888</v>
      </c>
      <c r="I48">
        <f>'care receipt'!$N$5*'care provision'!D48/1000</f>
        <v>2861.4617787614575</v>
      </c>
      <c r="J48">
        <f>'care receipt'!$N$5*'care provision'!E48/1000</f>
        <v>1538.9213211026547</v>
      </c>
      <c r="K48">
        <f t="shared" si="12"/>
        <v>10576.886946273758</v>
      </c>
      <c r="L48">
        <f>K48/'care receipt'!BR48</f>
        <v>1.6002639841609503</v>
      </c>
      <c r="N48" s="1">
        <v>12921</v>
      </c>
      <c r="O48" s="1">
        <v>7309</v>
      </c>
      <c r="P48" s="1">
        <v>6760</v>
      </c>
      <c r="Q48" s="1">
        <v>3136</v>
      </c>
      <c r="R48" s="1">
        <v>6113</v>
      </c>
      <c r="S48" s="1">
        <v>17.89442</v>
      </c>
      <c r="U48">
        <f>'care receipt'!$N$5*'care provision'!N48/1000</f>
        <v>853.95758599817066</v>
      </c>
      <c r="V48">
        <f>'care receipt'!$N$5*'care provision'!O48/1000</f>
        <v>483.05672905043178</v>
      </c>
      <c r="W48">
        <f>'care receipt'!$N$5*'care provision'!P48/1000</f>
        <v>446.77294956641384</v>
      </c>
      <c r="X48">
        <f>'care receipt'!$N$5*'care provision'!Q48/1000</f>
        <v>207.26035056808786</v>
      </c>
      <c r="Y48">
        <f>'care receipt'!$N$5*'care provision'!R48/1000</f>
        <v>404.01228412714318</v>
      </c>
      <c r="Z48">
        <f t="shared" si="13"/>
        <v>17.89442</v>
      </c>
      <c r="AB48" s="1">
        <v>24620</v>
      </c>
      <c r="AC48" s="1">
        <v>11648</v>
      </c>
      <c r="AD48" s="1">
        <v>9592</v>
      </c>
      <c r="AE48" s="1">
        <v>4089</v>
      </c>
      <c r="AF48" s="1">
        <v>7733</v>
      </c>
      <c r="AG48" s="1">
        <v>14.98793</v>
      </c>
      <c r="AI48">
        <f>'care receipt'!$N$5*'care provision'!AB48/1000</f>
        <v>1627.1523695747203</v>
      </c>
      <c r="AJ48">
        <f>'care receipt'!$N$5*'care provision'!AC48/1000</f>
        <v>769.82415925289774</v>
      </c>
      <c r="AK48">
        <f>'care receipt'!$N$5*'care provision'!AD48/1000</f>
        <v>633.9417355386156</v>
      </c>
      <c r="AL48">
        <f>'care receipt'!$N$5*'care provision'!AE48/1000</f>
        <v>270.24476194927013</v>
      </c>
      <c r="AM48">
        <f>'care receipt'!$N$5*'care provision'!AF48/1000</f>
        <v>511.07917440785184</v>
      </c>
      <c r="AN48">
        <f t="shared" si="14"/>
        <v>14.98793</v>
      </c>
      <c r="AP48" s="1">
        <v>17680</v>
      </c>
      <c r="AQ48" s="1">
        <v>9047</v>
      </c>
      <c r="AR48" s="1">
        <v>7657</v>
      </c>
      <c r="AS48" s="1">
        <v>3312</v>
      </c>
      <c r="AT48" s="1">
        <v>5807</v>
      </c>
      <c r="AU48" s="1">
        <v>14.876799999999999</v>
      </c>
      <c r="AW48">
        <f>'care receipt'!$N$5*'care provision'!AP48/1000</f>
        <v>1168.4830988660053</v>
      </c>
      <c r="AX48">
        <f>'care receipt'!$N$5*'care provision'!AQ48/1000</f>
        <v>597.9223187466489</v>
      </c>
      <c r="AY48">
        <f>'care receipt'!$N$5*'care provision'!AR48/1000</f>
        <v>506.05628325888034</v>
      </c>
      <c r="AZ48">
        <f>'care receipt'!$N$5*'care provision'!AS48/1000</f>
        <v>218.89230901833767</v>
      </c>
      <c r="BA48">
        <f>'care receipt'!$N$5*'care provision'!AT48/1000</f>
        <v>383.78853818523157</v>
      </c>
      <c r="BB48">
        <f t="shared" si="15"/>
        <v>14.876799999999999</v>
      </c>
      <c r="BD48" s="1">
        <v>8852</v>
      </c>
      <c r="BE48" s="1">
        <v>4976</v>
      </c>
      <c r="BF48" s="1">
        <v>4306</v>
      </c>
      <c r="BG48" s="1">
        <v>1953</v>
      </c>
      <c r="BH48" s="1">
        <v>3313</v>
      </c>
      <c r="BI48" s="1">
        <v>15.493029999999999</v>
      </c>
      <c r="BK48">
        <f>'care receipt'!$N$5*'care provision'!BD48/1000</f>
        <v>585.03463750915614</v>
      </c>
      <c r="BL48">
        <f>'care receipt'!$N$5*'care provision'!BE48/1000</f>
        <v>328.86718891160876</v>
      </c>
      <c r="BM48">
        <f>'care receipt'!$N$5*'care provision'!BF48/1000</f>
        <v>284.58643799304411</v>
      </c>
      <c r="BN48">
        <f>'care receipt'!$N$5*'care provision'!BG48/1000</f>
        <v>129.07508439396543</v>
      </c>
      <c r="BO48">
        <f>'care receipt'!$N$5*'care provision'!BH48/1000</f>
        <v>218.95839969135048</v>
      </c>
      <c r="BP48">
        <f t="shared" si="16"/>
        <v>15.493029999999999</v>
      </c>
      <c r="BR48">
        <f t="shared" si="17"/>
        <v>4234.6276919480524</v>
      </c>
      <c r="BS48">
        <f t="shared" si="18"/>
        <v>2179.670395961587</v>
      </c>
      <c r="BT48">
        <f t="shared" si="19"/>
        <v>1871.357406356954</v>
      </c>
      <c r="BU48">
        <f t="shared" si="20"/>
        <v>825.47250592966111</v>
      </c>
      <c r="BV48">
        <f t="shared" si="21"/>
        <v>1517.8383964115769</v>
      </c>
      <c r="BW48">
        <f t="shared" si="22"/>
        <v>15.686113824264542</v>
      </c>
      <c r="BY48">
        <f t="shared" si="33"/>
        <v>2224.7404328454277</v>
      </c>
      <c r="BZ48">
        <f t="shared" si="34"/>
        <v>2966.9389169104616</v>
      </c>
      <c r="CA48">
        <f t="shared" si="35"/>
        <v>2221.2101962998859</v>
      </c>
      <c r="CB48">
        <f t="shared" si="36"/>
        <v>1244.0704171285984</v>
      </c>
      <c r="CC48">
        <f t="shared" si="25"/>
        <v>8656.9599631843739</v>
      </c>
      <c r="CD48">
        <f t="shared" si="26"/>
        <v>0.59971160451644079</v>
      </c>
      <c r="CE48">
        <f>CC48/'care receipt'!CC48</f>
        <v>1.3452553481154845</v>
      </c>
      <c r="CG48">
        <f>G48*Z48*365.25/7*'care receipt'!$CL48/10^6</f>
        <v>53.560554695653337</v>
      </c>
      <c r="CH48">
        <f>H48*AN48*365.25/7*'care receipt'!$CL48/10^6</f>
        <v>71.428959438022758</v>
      </c>
      <c r="CI48">
        <f>I48*BB48*365.25/7*'care receipt'!$CL48/10^6</f>
        <v>53.47556436384</v>
      </c>
      <c r="CJ48">
        <f>J48*BP48*365.25/7*'care receipt'!$CL48/10^6</f>
        <v>29.95095546343682</v>
      </c>
      <c r="CK48">
        <f t="shared" si="27"/>
        <v>208.41603396095292</v>
      </c>
      <c r="CM48" s="1">
        <v>20688</v>
      </c>
      <c r="CN48" s="1">
        <v>28056</v>
      </c>
      <c r="CO48" s="1">
        <v>714</v>
      </c>
      <c r="CP48" s="1">
        <v>6</v>
      </c>
      <c r="CR48">
        <f>'care receipt'!$N$5*'care provision'!CM48/1000</f>
        <v>1367.2838432884571</v>
      </c>
      <c r="CS48">
        <f>'care receipt'!$N$5*'care provision'!CN48/1000</f>
        <v>1854.239922046643</v>
      </c>
      <c r="CT48">
        <f>'care receipt'!$N$5*'care provision'!CO48/1000</f>
        <v>47.188740531127145</v>
      </c>
      <c r="CU48">
        <f>'care receipt'!$N$5*'care provision'!CP48/1000</f>
        <v>0.39654403807669869</v>
      </c>
      <c r="CW48">
        <f t="shared" si="37"/>
        <v>2064</v>
      </c>
      <c r="CX48">
        <f t="shared" si="38"/>
        <v>0.5738377898590924</v>
      </c>
      <c r="CY48">
        <f t="shared" si="39"/>
        <v>0.48875494312143963</v>
      </c>
      <c r="CZ48">
        <f t="shared" si="40"/>
        <v>1.6491130820399116E-2</v>
      </c>
      <c r="DA48">
        <f t="shared" si="41"/>
        <v>2.5767661584711189E-4</v>
      </c>
      <c r="DC48" s="1">
        <v>594.36350000000004</v>
      </c>
      <c r="DD48" s="1">
        <v>700.44140000000004</v>
      </c>
      <c r="DE48" s="1">
        <v>734.01930000000004</v>
      </c>
      <c r="DF48" s="1">
        <v>1123.904</v>
      </c>
      <c r="DH48">
        <f t="shared" si="42"/>
        <v>9.7519633270845461</v>
      </c>
      <c r="DI48">
        <f t="shared" si="43"/>
        <v>15.585436883210898</v>
      </c>
      <c r="DJ48">
        <f t="shared" si="44"/>
        <v>0.41564935551047494</v>
      </c>
      <c r="DK48">
        <f t="shared" si="45"/>
        <v>5.3481291668466477E-3</v>
      </c>
      <c r="DL48">
        <f>SUM(DH48:DK48)/'care receipt'!DS48</f>
        <v>0.19295182156865295</v>
      </c>
      <c r="DM48">
        <f t="shared" si="28"/>
        <v>25.758397694972764</v>
      </c>
      <c r="DO48" s="1">
        <v>0.29934759999999999</v>
      </c>
      <c r="DP48" s="1">
        <v>0.25905220000000001</v>
      </c>
      <c r="DQ48" s="1">
        <v>0.51034760000000001</v>
      </c>
      <c r="DR48" s="1">
        <v>0.30109789999999997</v>
      </c>
      <c r="DS48" s="1">
        <v>4.5199299999999998E-2</v>
      </c>
      <c r="DT48" s="1">
        <v>1.23792E-2</v>
      </c>
      <c r="DU48" s="1">
        <v>0.29770039999999998</v>
      </c>
      <c r="DV48" s="1">
        <v>0.24528220000000001</v>
      </c>
      <c r="DW48" s="1">
        <v>0.25263229999999998</v>
      </c>
      <c r="DX48" s="1">
        <v>0.2706694</v>
      </c>
      <c r="DY48" s="1">
        <v>0.31951780000000002</v>
      </c>
      <c r="EA48">
        <f t="shared" si="29"/>
        <v>0.29934759999999999</v>
      </c>
      <c r="EB48">
        <f t="shared" si="30"/>
        <v>0.51034760000000001</v>
      </c>
      <c r="EC48">
        <f t="shared" si="31"/>
        <v>0.30109789999999997</v>
      </c>
      <c r="ED48">
        <f t="shared" si="46"/>
        <v>3.3721310355807214E-2</v>
      </c>
      <c r="EE48">
        <f t="shared" si="32"/>
        <v>2.4801999999999991E-2</v>
      </c>
      <c r="EG48" s="1">
        <v>0.29934759999999999</v>
      </c>
      <c r="EH48" s="1">
        <v>0.37633430000000001</v>
      </c>
      <c r="EI48" s="1">
        <v>0.48554560000000002</v>
      </c>
      <c r="EJ48" s="1">
        <v>0.3018517</v>
      </c>
      <c r="EK48" s="1">
        <v>0.16106599999999999</v>
      </c>
      <c r="EL48" s="1">
        <v>4715.8559999999998</v>
      </c>
      <c r="EM48" s="1">
        <v>4691.7299999999996</v>
      </c>
      <c r="EN48" s="1">
        <v>4506.4390000000003</v>
      </c>
      <c r="EO48" s="1">
        <v>4020.0520000000001</v>
      </c>
      <c r="EP48" s="1">
        <v>3584.93</v>
      </c>
      <c r="ER48" s="1">
        <v>19.528289999999998</v>
      </c>
      <c r="ES48" s="1">
        <v>27.105820000000001</v>
      </c>
      <c r="ET48" s="1">
        <v>3332.2532543999996</v>
      </c>
      <c r="EU48" s="1">
        <v>5429.0763702000004</v>
      </c>
    </row>
    <row r="49" spans="1:151" x14ac:dyDescent="0.25">
      <c r="A49">
        <v>2065</v>
      </c>
      <c r="B49" s="1">
        <v>35947</v>
      </c>
      <c r="C49" s="1">
        <v>57712</v>
      </c>
      <c r="D49" s="1">
        <v>43623</v>
      </c>
      <c r="E49" s="1">
        <v>23515</v>
      </c>
      <c r="G49">
        <f>'care receipt'!$N$5*'care provision'!B49/1000</f>
        <v>2375.7614227905146</v>
      </c>
      <c r="H49">
        <f>'care receipt'!$N$5*'care provision'!C49/1000</f>
        <v>3814.224920913739</v>
      </c>
      <c r="I49">
        <f>'care receipt'!$N$5*'care provision'!D49/1000</f>
        <v>2883.0734288366375</v>
      </c>
      <c r="J49">
        <f>'care receipt'!$N$5*'care provision'!E49/1000</f>
        <v>1554.1221758955951</v>
      </c>
      <c r="K49">
        <f t="shared" si="12"/>
        <v>10627.181948436486</v>
      </c>
      <c r="L49">
        <f>K49/'care receipt'!BR49</f>
        <v>1.5954140911030192</v>
      </c>
      <c r="N49" s="1">
        <v>13078</v>
      </c>
      <c r="O49" s="1">
        <v>7497</v>
      </c>
      <c r="P49" s="1">
        <v>6426</v>
      </c>
      <c r="Q49" s="1">
        <v>3076</v>
      </c>
      <c r="R49" s="1">
        <v>6045</v>
      </c>
      <c r="S49" s="1">
        <v>17.78209</v>
      </c>
      <c r="U49">
        <f>'care receipt'!$N$5*'care provision'!N49/1000</f>
        <v>864.33382166117758</v>
      </c>
      <c r="V49">
        <f>'care receipt'!$N$5*'care provision'!O49/1000</f>
        <v>495.48177557683505</v>
      </c>
      <c r="W49">
        <f>'care receipt'!$N$5*'care provision'!P49/1000</f>
        <v>424.69866478014427</v>
      </c>
      <c r="X49">
        <f>'care receipt'!$N$5*'care provision'!Q49/1000</f>
        <v>203.29491018732088</v>
      </c>
      <c r="Y49">
        <f>'care receipt'!$N$5*'care provision'!R49/1000</f>
        <v>399.51811836227392</v>
      </c>
      <c r="Z49">
        <f t="shared" si="13"/>
        <v>17.78209</v>
      </c>
      <c r="AB49" s="1">
        <v>24522</v>
      </c>
      <c r="AC49" s="1">
        <v>11710</v>
      </c>
      <c r="AD49" s="1">
        <v>9693</v>
      </c>
      <c r="AE49" s="1">
        <v>4207</v>
      </c>
      <c r="AF49" s="1">
        <v>7832</v>
      </c>
      <c r="AG49" s="1">
        <v>15.058579999999999</v>
      </c>
      <c r="AI49">
        <f>'care receipt'!$N$5*'care provision'!AB49/1000</f>
        <v>1620.6754836194675</v>
      </c>
      <c r="AJ49">
        <f>'care receipt'!$N$5*'care provision'!AC49/1000</f>
        <v>773.92178097969031</v>
      </c>
      <c r="AK49">
        <f>'care receipt'!$N$5*'care provision'!AD49/1000</f>
        <v>640.6168935129067</v>
      </c>
      <c r="AL49">
        <f>'care receipt'!$N$5*'care provision'!AE49/1000</f>
        <v>278.04346136477858</v>
      </c>
      <c r="AM49">
        <f>'care receipt'!$N$5*'care provision'!AF49/1000</f>
        <v>517.62215103611732</v>
      </c>
      <c r="AN49">
        <f t="shared" si="14"/>
        <v>15.058579999999999</v>
      </c>
      <c r="AP49" s="1">
        <v>17855</v>
      </c>
      <c r="AQ49" s="1">
        <v>9007</v>
      </c>
      <c r="AR49" s="1">
        <v>7780</v>
      </c>
      <c r="AS49" s="1">
        <v>3454</v>
      </c>
      <c r="AT49" s="1">
        <v>5719</v>
      </c>
      <c r="AU49" s="1">
        <v>14.822710000000001</v>
      </c>
      <c r="AW49">
        <f>'care receipt'!$N$5*'care provision'!AP49/1000</f>
        <v>1180.0489666432425</v>
      </c>
      <c r="AX49">
        <f>'care receipt'!$N$5*'care provision'!AQ49/1000</f>
        <v>595.27869182613745</v>
      </c>
      <c r="AY49">
        <f>'care receipt'!$N$5*'care provision'!AR49/1000</f>
        <v>514.18543603945261</v>
      </c>
      <c r="AZ49">
        <f>'care receipt'!$N$5*'care provision'!AS49/1000</f>
        <v>228.27718458615288</v>
      </c>
      <c r="BA49">
        <f>'care receipt'!$N$5*'care provision'!AT49/1000</f>
        <v>377.97255896010665</v>
      </c>
      <c r="BB49">
        <f t="shared" si="15"/>
        <v>14.822710000000001</v>
      </c>
      <c r="BD49" s="1">
        <v>8982</v>
      </c>
      <c r="BE49" s="1">
        <v>5071</v>
      </c>
      <c r="BF49" s="1">
        <v>4497</v>
      </c>
      <c r="BG49" s="1">
        <v>1896</v>
      </c>
      <c r="BH49" s="1">
        <v>3171</v>
      </c>
      <c r="BI49" s="1">
        <v>15.185219999999999</v>
      </c>
      <c r="BK49">
        <f>'care receipt'!$N$5*'care provision'!BD49/1000</f>
        <v>593.62642500081802</v>
      </c>
      <c r="BL49">
        <f>'care receipt'!$N$5*'care provision'!BE49/1000</f>
        <v>335.14580284782318</v>
      </c>
      <c r="BM49">
        <f>'care receipt'!$N$5*'care provision'!BF49/1000</f>
        <v>297.20975653848564</v>
      </c>
      <c r="BN49">
        <f>'care receipt'!$N$5*'care provision'!BG49/1000</f>
        <v>125.30791603223678</v>
      </c>
      <c r="BO49">
        <f>'care receipt'!$N$5*'care provision'!BH49/1000</f>
        <v>209.57352412353526</v>
      </c>
      <c r="BP49">
        <f t="shared" si="16"/>
        <v>15.185219999999999</v>
      </c>
      <c r="BR49">
        <f t="shared" si="17"/>
        <v>4258.6846969247053</v>
      </c>
      <c r="BS49">
        <f t="shared" si="18"/>
        <v>2199.8280512304859</v>
      </c>
      <c r="BT49">
        <f t="shared" si="19"/>
        <v>1876.7107508709894</v>
      </c>
      <c r="BU49">
        <f t="shared" si="20"/>
        <v>834.92347217048916</v>
      </c>
      <c r="BV49">
        <f t="shared" si="21"/>
        <v>1504.6863524820333</v>
      </c>
      <c r="BW49">
        <f t="shared" si="22"/>
        <v>15.621964867628128</v>
      </c>
      <c r="BY49">
        <f t="shared" si="33"/>
        <v>2204.3361079920892</v>
      </c>
      <c r="BZ49">
        <f t="shared" si="34"/>
        <v>2996.9707511102306</v>
      </c>
      <c r="CA49">
        <f t="shared" si="35"/>
        <v>2229.8492330034642</v>
      </c>
      <c r="CB49">
        <f t="shared" si="36"/>
        <v>1231.3979615362027</v>
      </c>
      <c r="CC49">
        <f t="shared" si="25"/>
        <v>8662.5540536419867</v>
      </c>
      <c r="CD49">
        <f t="shared" si="26"/>
        <v>0.600435717560174</v>
      </c>
      <c r="CE49">
        <f>CC49/'care receipt'!CC49</f>
        <v>1.3464858754501265</v>
      </c>
      <c r="CG49">
        <f>G49*Z49*365.25/7*'care receipt'!$CL49/10^6</f>
        <v>54.023788578964435</v>
      </c>
      <c r="CH49">
        <f>H49*AN49*365.25/7*'care receipt'!$CL49/10^6</f>
        <v>73.449649374386766</v>
      </c>
      <c r="CI49">
        <f>I49*BB49*365.25/7*'care receipt'!$CL49/10^6</f>
        <v>54.649063312071583</v>
      </c>
      <c r="CJ49">
        <f>J49*BP49*365.25/7*'care receipt'!$CL49/10^6</f>
        <v>30.179056129147408</v>
      </c>
      <c r="CK49">
        <f t="shared" si="27"/>
        <v>212.30155739457018</v>
      </c>
      <c r="CM49" s="1">
        <v>20533</v>
      </c>
      <c r="CN49" s="1">
        <v>28421</v>
      </c>
      <c r="CO49" s="1">
        <v>701</v>
      </c>
      <c r="CP49" s="1">
        <v>10</v>
      </c>
      <c r="CR49">
        <f>'care receipt'!$N$5*'care provision'!CM49/1000</f>
        <v>1357.0397889714759</v>
      </c>
      <c r="CS49">
        <f>'care receipt'!$N$5*'care provision'!CN49/1000</f>
        <v>1878.3630176963088</v>
      </c>
      <c r="CT49">
        <f>'care receipt'!$N$5*'care provision'!CO49/1000</f>
        <v>46.329561781960962</v>
      </c>
      <c r="CU49">
        <f>'care receipt'!$N$5*'care provision'!CP49/1000</f>
        <v>0.66090673012783108</v>
      </c>
      <c r="CW49">
        <f t="shared" si="37"/>
        <v>2065</v>
      </c>
      <c r="CX49">
        <f t="shared" si="38"/>
        <v>0.5712020474587588</v>
      </c>
      <c r="CY49">
        <f t="shared" si="39"/>
        <v>0.49246257277515942</v>
      </c>
      <c r="CZ49">
        <f t="shared" si="40"/>
        <v>1.6069504619122942E-2</v>
      </c>
      <c r="DA49">
        <f t="shared" si="41"/>
        <v>4.2526047203912388E-4</v>
      </c>
      <c r="DC49" s="1">
        <v>586.78210000000001</v>
      </c>
      <c r="DD49" s="1">
        <v>700.67679999999996</v>
      </c>
      <c r="DE49" s="1">
        <v>695.8057</v>
      </c>
      <c r="DF49" s="1">
        <v>934.31790000000001</v>
      </c>
      <c r="DH49">
        <f t="shared" si="42"/>
        <v>9.5554398858748755</v>
      </c>
      <c r="DI49">
        <f t="shared" si="43"/>
        <v>15.793504661733516</v>
      </c>
      <c r="DJ49">
        <f t="shared" si="44"/>
        <v>0.38683647799668713</v>
      </c>
      <c r="DK49">
        <f t="shared" si="45"/>
        <v>7.4099638582668234E-3</v>
      </c>
      <c r="DL49">
        <f>SUM(DH49:DK49)/'care receipt'!DS49</f>
        <v>0.1898171192136584</v>
      </c>
      <c r="DM49">
        <f t="shared" si="28"/>
        <v>25.743190989463343</v>
      </c>
      <c r="DO49" s="1">
        <v>0.30048019999999998</v>
      </c>
      <c r="DP49" s="1">
        <v>0.26166020000000001</v>
      </c>
      <c r="DQ49" s="1">
        <v>0.51546650000000005</v>
      </c>
      <c r="DR49" s="1">
        <v>0.30351400000000001</v>
      </c>
      <c r="DS49" s="1">
        <v>4.6836700000000002E-2</v>
      </c>
      <c r="DT49" s="1">
        <v>1.10197E-2</v>
      </c>
      <c r="DU49" s="1">
        <v>0.2989269</v>
      </c>
      <c r="DV49" s="1">
        <v>0.2510695</v>
      </c>
      <c r="DW49" s="1">
        <v>0.25336170000000002</v>
      </c>
      <c r="DX49" s="1">
        <v>0.27621099999999998</v>
      </c>
      <c r="DY49" s="1">
        <v>0.31578840000000002</v>
      </c>
      <c r="EA49">
        <f t="shared" si="29"/>
        <v>0.30048019999999998</v>
      </c>
      <c r="EB49">
        <f t="shared" si="30"/>
        <v>0.51546650000000005</v>
      </c>
      <c r="EC49">
        <f t="shared" si="31"/>
        <v>0.30351400000000001</v>
      </c>
      <c r="ED49">
        <f t="shared" si="46"/>
        <v>3.429184082933659E-2</v>
      </c>
      <c r="EE49">
        <f t="shared" si="32"/>
        <v>2.6878700000000033E-2</v>
      </c>
      <c r="EG49" s="1">
        <v>0.30048019999999998</v>
      </c>
      <c r="EH49" s="1">
        <v>0.37752940000000001</v>
      </c>
      <c r="EI49" s="1">
        <v>0.48858780000000002</v>
      </c>
      <c r="EJ49" s="1">
        <v>0.3034019</v>
      </c>
      <c r="EK49" s="1">
        <v>0.19747419999999999</v>
      </c>
      <c r="EL49" s="1">
        <v>4781.6289999999999</v>
      </c>
      <c r="EM49" s="1">
        <v>4771.0389999999998</v>
      </c>
      <c r="EN49" s="1">
        <v>4535.3509999999997</v>
      </c>
      <c r="EO49" s="1">
        <v>4071.1909999999998</v>
      </c>
      <c r="EP49" s="1">
        <v>3600.0259999999998</v>
      </c>
      <c r="ER49" s="1">
        <v>19.695</v>
      </c>
      <c r="ES49" s="1">
        <v>27.087019999999999</v>
      </c>
      <c r="ET49" s="1">
        <v>3368.9253024</v>
      </c>
      <c r="EU49" s="1">
        <v>5462.8169336999999</v>
      </c>
    </row>
    <row r="50" spans="1:151" x14ac:dyDescent="0.25">
      <c r="A50">
        <v>2066</v>
      </c>
      <c r="B50" s="1">
        <v>35932</v>
      </c>
      <c r="C50" s="1">
        <v>57817</v>
      </c>
      <c r="D50" s="1">
        <v>43544</v>
      </c>
      <c r="E50" s="1">
        <v>23664</v>
      </c>
      <c r="G50">
        <f>'care receipt'!$N$5*'care provision'!B50/1000</f>
        <v>2374.7700626953228</v>
      </c>
      <c r="H50">
        <f>'care receipt'!$N$5*'care provision'!C50/1000</f>
        <v>3821.1644415800815</v>
      </c>
      <c r="I50">
        <f>'care receipt'!$N$5*'care provision'!D50/1000</f>
        <v>2877.8522656686278</v>
      </c>
      <c r="J50">
        <f>'care receipt'!$N$5*'care provision'!E50/1000</f>
        <v>1563.9696861744997</v>
      </c>
      <c r="K50">
        <f t="shared" si="12"/>
        <v>10637.756456118532</v>
      </c>
      <c r="L50">
        <f>K50/'care receipt'!BR50</f>
        <v>1.5874567277819969</v>
      </c>
      <c r="N50" s="1">
        <v>12737</v>
      </c>
      <c r="O50" s="1">
        <v>7363</v>
      </c>
      <c r="P50" s="1">
        <v>6837</v>
      </c>
      <c r="Q50" s="1">
        <v>3059</v>
      </c>
      <c r="R50" s="1">
        <v>6119</v>
      </c>
      <c r="S50" s="1">
        <v>18.030439999999999</v>
      </c>
      <c r="U50">
        <f>'care receipt'!$N$5*'care provision'!N50/1000</f>
        <v>841.79690216381846</v>
      </c>
      <c r="V50">
        <f>'care receipt'!$N$5*'care provision'!O50/1000</f>
        <v>486.62562539312211</v>
      </c>
      <c r="W50">
        <f>'care receipt'!$N$5*'care provision'!P50/1000</f>
        <v>451.86193138839815</v>
      </c>
      <c r="X50">
        <f>'care receipt'!$N$5*'care provision'!Q50/1000</f>
        <v>202.17136874610355</v>
      </c>
      <c r="Y50">
        <f>'care receipt'!$N$5*'care provision'!R50/1000</f>
        <v>404.40882816521986</v>
      </c>
      <c r="Z50">
        <f t="shared" si="13"/>
        <v>18.030439999999999</v>
      </c>
      <c r="AB50" s="1">
        <v>24771</v>
      </c>
      <c r="AC50" s="1">
        <v>11697</v>
      </c>
      <c r="AD50" s="1">
        <v>9680</v>
      </c>
      <c r="AE50" s="1">
        <v>4121</v>
      </c>
      <c r="AF50" s="1">
        <v>7864</v>
      </c>
      <c r="AG50" s="1">
        <v>15.106640000000001</v>
      </c>
      <c r="AI50">
        <f>'care receipt'!$N$5*'care provision'!AB50/1000</f>
        <v>1637.1320611996505</v>
      </c>
      <c r="AJ50">
        <f>'care receipt'!$N$5*'care provision'!AC50/1000</f>
        <v>773.06260223052402</v>
      </c>
      <c r="AK50">
        <f>'care receipt'!$N$5*'care provision'!AD50/1000</f>
        <v>639.75771476374052</v>
      </c>
      <c r="AL50">
        <f>'care receipt'!$N$5*'care provision'!AE50/1000</f>
        <v>272.35966348567922</v>
      </c>
      <c r="AM50">
        <f>'care receipt'!$N$5*'care provision'!AF50/1000</f>
        <v>519.73705257252641</v>
      </c>
      <c r="AN50">
        <f t="shared" si="14"/>
        <v>15.106640000000001</v>
      </c>
      <c r="AP50" s="1">
        <v>17793</v>
      </c>
      <c r="AQ50" s="1">
        <v>9066</v>
      </c>
      <c r="AR50" s="1">
        <v>7792</v>
      </c>
      <c r="AS50" s="1">
        <v>3335</v>
      </c>
      <c r="AT50" s="1">
        <v>5805</v>
      </c>
      <c r="AU50" s="1">
        <v>14.93633</v>
      </c>
      <c r="AW50">
        <f>'care receipt'!$N$5*'care provision'!AP50/1000</f>
        <v>1175.9513449164499</v>
      </c>
      <c r="AX50">
        <f>'care receipt'!$N$5*'care provision'!AQ50/1000</f>
        <v>599.1780415338917</v>
      </c>
      <c r="AY50">
        <f>'care receipt'!$N$5*'care provision'!AR50/1000</f>
        <v>514.97852411560609</v>
      </c>
      <c r="AZ50">
        <f>'care receipt'!$N$5*'care provision'!AS50/1000</f>
        <v>220.41239449763168</v>
      </c>
      <c r="BA50">
        <f>'care receipt'!$N$5*'care provision'!AT50/1000</f>
        <v>383.65635683920596</v>
      </c>
      <c r="BB50">
        <f t="shared" si="15"/>
        <v>14.93633</v>
      </c>
      <c r="BD50" s="1">
        <v>8989</v>
      </c>
      <c r="BE50" s="1">
        <v>5147</v>
      </c>
      <c r="BF50" s="1">
        <v>4363</v>
      </c>
      <c r="BG50" s="1">
        <v>1958</v>
      </c>
      <c r="BH50" s="1">
        <v>3329</v>
      </c>
      <c r="BI50" s="1">
        <v>15.545909999999999</v>
      </c>
      <c r="BK50">
        <f>'care receipt'!$N$5*'care provision'!BD50/1000</f>
        <v>594.08905971190745</v>
      </c>
      <c r="BL50">
        <f>'care receipt'!$N$5*'care provision'!BE50/1000</f>
        <v>340.16869399679467</v>
      </c>
      <c r="BM50">
        <f>'care receipt'!$N$5*'care provision'!BF50/1000</f>
        <v>288.35360635477275</v>
      </c>
      <c r="BN50">
        <f>'care receipt'!$N$5*'care provision'!BG50/1000</f>
        <v>129.40553775902933</v>
      </c>
      <c r="BO50">
        <f>'care receipt'!$N$5*'care provision'!BH50/1000</f>
        <v>220.015850459555</v>
      </c>
      <c r="BP50">
        <f t="shared" si="16"/>
        <v>15.545909999999999</v>
      </c>
      <c r="BR50">
        <f t="shared" si="17"/>
        <v>4248.9693679918264</v>
      </c>
      <c r="BS50">
        <f t="shared" si="18"/>
        <v>2199.0349631543322</v>
      </c>
      <c r="BT50">
        <f t="shared" si="19"/>
        <v>1894.9517766225176</v>
      </c>
      <c r="BU50">
        <f t="shared" si="20"/>
        <v>824.34896448844381</v>
      </c>
      <c r="BV50">
        <f t="shared" si="21"/>
        <v>1527.8180880365071</v>
      </c>
      <c r="BW50">
        <f t="shared" si="22"/>
        <v>15.777855841746554</v>
      </c>
      <c r="BY50">
        <f t="shared" si="33"/>
        <v>2234.1898527784515</v>
      </c>
      <c r="BZ50">
        <f t="shared" si="34"/>
        <v>3012.005718972739</v>
      </c>
      <c r="CA50">
        <f t="shared" si="35"/>
        <v>2242.8724715282769</v>
      </c>
      <c r="CB50">
        <f t="shared" si="36"/>
        <v>1268.6349295935586</v>
      </c>
      <c r="CC50">
        <f t="shared" si="25"/>
        <v>8757.7029728730249</v>
      </c>
      <c r="CD50">
        <f t="shared" si="26"/>
        <v>0.59903785136368237</v>
      </c>
      <c r="CE50">
        <f>CC50/'care receipt'!CC50</f>
        <v>1.3564016996610828</v>
      </c>
      <c r="CG50">
        <f>G50*Z50*365.25/7*'care receipt'!$CL50/10^6</f>
        <v>55.740235810519764</v>
      </c>
      <c r="CH50">
        <f>H50*AN50*365.25/7*'care receipt'!$CL50/10^6</f>
        <v>75.145766519969513</v>
      </c>
      <c r="CI50">
        <f>I50*BB50*365.25/7*'care receipt'!$CL50/10^6</f>
        <v>55.956856262880258</v>
      </c>
      <c r="CJ50">
        <f>J50*BP50*365.25/7*'care receipt'!$CL50/10^6</f>
        <v>31.650850998659198</v>
      </c>
      <c r="CK50">
        <f t="shared" si="27"/>
        <v>218.49370959202872</v>
      </c>
      <c r="CM50" s="1">
        <v>20529</v>
      </c>
      <c r="CN50" s="1">
        <v>28203</v>
      </c>
      <c r="CO50" s="1">
        <v>702</v>
      </c>
      <c r="CP50" s="1">
        <v>9</v>
      </c>
      <c r="CR50">
        <f>'care receipt'!$N$5*'care provision'!CM50/1000</f>
        <v>1356.7754262794244</v>
      </c>
      <c r="CS50">
        <f>'care receipt'!$N$5*'care provision'!CN50/1000</f>
        <v>1863.9552509795221</v>
      </c>
      <c r="CT50">
        <f>'care receipt'!$N$5*'care provision'!CO50/1000</f>
        <v>46.395652454973742</v>
      </c>
      <c r="CU50">
        <f>'care receipt'!$N$5*'care provision'!CP50/1000</f>
        <v>0.59481605711504804</v>
      </c>
      <c r="CW50">
        <f t="shared" si="37"/>
        <v>2066</v>
      </c>
      <c r="CX50">
        <f t="shared" si="38"/>
        <v>0.57132917733496602</v>
      </c>
      <c r="CY50">
        <f t="shared" si="39"/>
        <v>0.48779770655689497</v>
      </c>
      <c r="CZ50">
        <f t="shared" si="40"/>
        <v>1.6121624104354217E-2</v>
      </c>
      <c r="DA50">
        <f t="shared" si="41"/>
        <v>3.8032454361054766E-4</v>
      </c>
      <c r="DC50" s="1">
        <v>593.37530000000004</v>
      </c>
      <c r="DD50" s="1">
        <v>696.68600000000004</v>
      </c>
      <c r="DE50" s="1">
        <v>697.98090000000002</v>
      </c>
      <c r="DF50" s="1">
        <v>826.67370000000005</v>
      </c>
      <c r="DH50">
        <f t="shared" si="42"/>
        <v>9.6609243072141773</v>
      </c>
      <c r="DI50">
        <f t="shared" si="43"/>
        <v>15.583098335807033</v>
      </c>
      <c r="DJ50">
        <f t="shared" si="44"/>
        <v>0.38859935107931737</v>
      </c>
      <c r="DK50">
        <f t="shared" si="45"/>
        <v>5.9006254890564972E-3</v>
      </c>
      <c r="DL50">
        <f>SUM(DH50:DK50)/'care receipt'!DS50</f>
        <v>0.1846224308654138</v>
      </c>
      <c r="DM50">
        <f t="shared" si="28"/>
        <v>25.638522619589583</v>
      </c>
      <c r="DO50" s="1">
        <v>0.30121999999999999</v>
      </c>
      <c r="DP50" s="1">
        <v>0.26359559999999999</v>
      </c>
      <c r="DQ50" s="1">
        <v>0.51696969999999998</v>
      </c>
      <c r="DR50" s="1">
        <v>0.30694890000000002</v>
      </c>
      <c r="DS50" s="1">
        <v>4.5310900000000001E-2</v>
      </c>
      <c r="DT50" s="1">
        <v>1.22868E-2</v>
      </c>
      <c r="DU50" s="1">
        <v>0.29968020000000001</v>
      </c>
      <c r="DV50" s="1">
        <v>0.2469645</v>
      </c>
      <c r="DW50" s="1">
        <v>0.25948480000000002</v>
      </c>
      <c r="DX50" s="1">
        <v>0.2796708</v>
      </c>
      <c r="DY50" s="1">
        <v>0.32405610000000001</v>
      </c>
      <c r="EA50">
        <f t="shared" si="29"/>
        <v>0.30121999999999999</v>
      </c>
      <c r="EB50">
        <f t="shared" si="30"/>
        <v>0.51696969999999998</v>
      </c>
      <c r="EC50">
        <f t="shared" si="31"/>
        <v>0.30694890000000002</v>
      </c>
      <c r="ED50">
        <f t="shared" si="46"/>
        <v>3.3683083335317228E-2</v>
      </c>
      <c r="EE50">
        <f t="shared" si="32"/>
        <v>2.8486899999999982E-2</v>
      </c>
      <c r="EG50" s="1">
        <v>0.30121999999999999</v>
      </c>
      <c r="EH50" s="1">
        <v>0.38082240000000001</v>
      </c>
      <c r="EI50" s="1">
        <v>0.48848279999999999</v>
      </c>
      <c r="EJ50" s="1">
        <v>0.30893029999999999</v>
      </c>
      <c r="EK50" s="1">
        <v>0.1806818</v>
      </c>
      <c r="EL50" s="1">
        <v>4827.8909999999996</v>
      </c>
      <c r="EM50" s="1">
        <v>4777.893</v>
      </c>
      <c r="EN50" s="1">
        <v>4617.777</v>
      </c>
      <c r="EO50" s="1">
        <v>4076.6790000000001</v>
      </c>
      <c r="EP50" s="1">
        <v>3673.3710000000001</v>
      </c>
      <c r="ER50" s="1">
        <v>19.74145</v>
      </c>
      <c r="ES50" s="1">
        <v>27.05021</v>
      </c>
      <c r="ET50" s="1">
        <v>3397.9045779000003</v>
      </c>
      <c r="EU50" s="1">
        <v>5459.5194885000001</v>
      </c>
    </row>
    <row r="51" spans="1:151" x14ac:dyDescent="0.25">
      <c r="A51">
        <v>2067</v>
      </c>
      <c r="B51" s="1">
        <v>36126</v>
      </c>
      <c r="C51" s="1">
        <v>57826</v>
      </c>
      <c r="D51" s="1">
        <v>43623</v>
      </c>
      <c r="E51" s="1">
        <v>24244</v>
      </c>
      <c r="G51">
        <f>'care receipt'!$N$5*'care provision'!B51/1000</f>
        <v>2387.5916532598026</v>
      </c>
      <c r="H51">
        <f>'care receipt'!$N$5*'care provision'!C51/1000</f>
        <v>3821.7592576371962</v>
      </c>
      <c r="I51">
        <f>'care receipt'!$N$5*'care provision'!D51/1000</f>
        <v>2883.0734288366375</v>
      </c>
      <c r="J51">
        <f>'care receipt'!$N$5*'care provision'!E51/1000</f>
        <v>1602.3022765219137</v>
      </c>
      <c r="K51">
        <f t="shared" si="12"/>
        <v>10694.72661625555</v>
      </c>
      <c r="L51">
        <f>K51/'care receipt'!BR51</f>
        <v>1.5769680550412222</v>
      </c>
      <c r="N51" s="1">
        <v>12962</v>
      </c>
      <c r="O51" s="1">
        <v>7426</v>
      </c>
      <c r="P51" s="1">
        <v>6851</v>
      </c>
      <c r="Q51" s="1">
        <v>3022</v>
      </c>
      <c r="R51" s="1">
        <v>6057</v>
      </c>
      <c r="S51" s="1">
        <v>17.775559999999999</v>
      </c>
      <c r="U51">
        <f>'care receipt'!$N$5*'care provision'!N51/1000</f>
        <v>856.66730359169469</v>
      </c>
      <c r="V51">
        <f>'care receipt'!$N$5*'care provision'!O51/1000</f>
        <v>490.78933779292743</v>
      </c>
      <c r="W51">
        <f>'care receipt'!$N$5*'care provision'!P51/1000</f>
        <v>452.78720081057713</v>
      </c>
      <c r="X51">
        <f>'care receipt'!$N$5*'care provision'!Q51/1000</f>
        <v>199.72601384463056</v>
      </c>
      <c r="Y51">
        <f>'care receipt'!$N$5*'care provision'!R51/1000</f>
        <v>400.31120643842735</v>
      </c>
      <c r="Z51">
        <f t="shared" si="13"/>
        <v>17.775559999999999</v>
      </c>
      <c r="AB51" s="1">
        <v>24729</v>
      </c>
      <c r="AC51" s="1">
        <v>11513</v>
      </c>
      <c r="AD51" s="1">
        <v>9900</v>
      </c>
      <c r="AE51" s="1">
        <v>4206</v>
      </c>
      <c r="AF51" s="1">
        <v>7772</v>
      </c>
      <c r="AG51" s="1">
        <v>15.114570000000001</v>
      </c>
      <c r="AI51">
        <f>'care receipt'!$N$5*'care provision'!AB51/1000</f>
        <v>1634.3562529331136</v>
      </c>
      <c r="AJ51">
        <f>'care receipt'!$N$5*'care provision'!AC51/1000</f>
        <v>760.90191839617205</v>
      </c>
      <c r="AK51">
        <f>'care receipt'!$N$5*'care provision'!AD51/1000</f>
        <v>654.29766282655282</v>
      </c>
      <c r="AL51">
        <f>'care receipt'!$N$5*'care provision'!AE51/1000</f>
        <v>277.97737069176577</v>
      </c>
      <c r="AM51">
        <f>'care receipt'!$N$5*'care provision'!AF51/1000</f>
        <v>513.65671065535037</v>
      </c>
      <c r="AN51">
        <f t="shared" si="14"/>
        <v>15.114570000000001</v>
      </c>
      <c r="AP51" s="1">
        <v>17942</v>
      </c>
      <c r="AQ51" s="1">
        <v>9173</v>
      </c>
      <c r="AR51" s="1">
        <v>7801</v>
      </c>
      <c r="AS51" s="1">
        <v>3298</v>
      </c>
      <c r="AT51" s="1">
        <v>5611</v>
      </c>
      <c r="AU51" s="1">
        <v>14.580579999999999</v>
      </c>
      <c r="AW51">
        <f>'care receipt'!$N$5*'care provision'!AP51/1000</f>
        <v>1185.7988551953547</v>
      </c>
      <c r="AX51">
        <f>'care receipt'!$N$5*'care provision'!AQ51/1000</f>
        <v>606.24974354625942</v>
      </c>
      <c r="AY51">
        <f>'care receipt'!$N$5*'care provision'!AR51/1000</f>
        <v>515.57334017272103</v>
      </c>
      <c r="AZ51">
        <f>'care receipt'!$N$5*'care provision'!AS51/1000</f>
        <v>217.96703959615871</v>
      </c>
      <c r="BA51">
        <f>'care receipt'!$N$5*'care provision'!AT51/1000</f>
        <v>370.83476627472606</v>
      </c>
      <c r="BB51">
        <f t="shared" si="15"/>
        <v>14.580579999999999</v>
      </c>
      <c r="BD51" s="1">
        <v>9249</v>
      </c>
      <c r="BE51" s="1">
        <v>5242</v>
      </c>
      <c r="BF51" s="1">
        <v>4552</v>
      </c>
      <c r="BG51" s="1">
        <v>2013</v>
      </c>
      <c r="BH51" s="1">
        <v>3325</v>
      </c>
      <c r="BI51" s="1">
        <v>15.316269999999999</v>
      </c>
      <c r="BK51">
        <f>'care receipt'!$N$5*'care provision'!BD51/1000</f>
        <v>611.27263469523098</v>
      </c>
      <c r="BL51">
        <f>'care receipt'!$N$5*'care provision'!BE51/1000</f>
        <v>346.44730793300903</v>
      </c>
      <c r="BM51">
        <f>'care receipt'!$N$5*'care provision'!BF51/1000</f>
        <v>300.84474355418877</v>
      </c>
      <c r="BN51">
        <f>'care receipt'!$N$5*'care provision'!BG51/1000</f>
        <v>133.0405247747324</v>
      </c>
      <c r="BO51">
        <f>'care receipt'!$N$5*'care provision'!BH51/1000</f>
        <v>219.75148776750385</v>
      </c>
      <c r="BP51">
        <f t="shared" si="16"/>
        <v>15.316269999999999</v>
      </c>
      <c r="BR51">
        <f t="shared" si="17"/>
        <v>4288.0950464153939</v>
      </c>
      <c r="BS51">
        <f t="shared" si="18"/>
        <v>2204.3883076683678</v>
      </c>
      <c r="BT51">
        <f t="shared" si="19"/>
        <v>1923.5029473640398</v>
      </c>
      <c r="BU51">
        <f t="shared" si="20"/>
        <v>828.71094890728739</v>
      </c>
      <c r="BV51">
        <f t="shared" si="21"/>
        <v>1504.5541711360074</v>
      </c>
      <c r="BW51">
        <f t="shared" si="22"/>
        <v>15.594901072185589</v>
      </c>
      <c r="BY51">
        <f t="shared" si="33"/>
        <v>2214.4992022569818</v>
      </c>
      <c r="BZ51">
        <f t="shared" si="34"/>
        <v>3014.0559310347371</v>
      </c>
      <c r="CA51">
        <f t="shared" si="35"/>
        <v>2193.424490511225</v>
      </c>
      <c r="CB51">
        <f t="shared" si="36"/>
        <v>1280.5296769990105</v>
      </c>
      <c r="CC51">
        <f t="shared" si="25"/>
        <v>8702.5093008019539</v>
      </c>
      <c r="CD51">
        <f t="shared" si="26"/>
        <v>0.6008100597846987</v>
      </c>
      <c r="CE51">
        <f>CC51/'care receipt'!CC51</f>
        <v>1.3460818899143963</v>
      </c>
      <c r="CG51">
        <f>G51*Z51*365.25/7*'care receipt'!$CL51/10^6</f>
        <v>56.242647899098991</v>
      </c>
      <c r="CH51">
        <f>H51*AN51*365.25/7*'care receipt'!$CL51/10^6</f>
        <v>76.54935540487314</v>
      </c>
      <c r="CI51">
        <f>I51*BB51*365.25/7*'care receipt'!$CL51/10^6</f>
        <v>55.707403817239054</v>
      </c>
      <c r="CJ51">
        <f>J51*BP51*365.25/7*'care receipt'!$CL51/10^6</f>
        <v>32.522197196729763</v>
      </c>
      <c r="CK51">
        <f t="shared" si="27"/>
        <v>221.02160431794096</v>
      </c>
      <c r="CM51" s="1">
        <v>20724</v>
      </c>
      <c r="CN51" s="1">
        <v>28172</v>
      </c>
      <c r="CO51" s="1">
        <v>707</v>
      </c>
      <c r="CP51" s="1">
        <v>8</v>
      </c>
      <c r="CR51">
        <f>'care receipt'!$N$5*'care provision'!CM51/1000</f>
        <v>1369.6631075169171</v>
      </c>
      <c r="CS51">
        <f>'care receipt'!$N$5*'care provision'!CN51/1000</f>
        <v>1861.9064401161259</v>
      </c>
      <c r="CT51">
        <f>'care receipt'!$N$5*'care provision'!CO51/1000</f>
        <v>46.726105820037667</v>
      </c>
      <c r="CU51">
        <f>'care receipt'!$N$5*'care provision'!CP51/1000</f>
        <v>0.52872538410226488</v>
      </c>
      <c r="CW51">
        <f t="shared" si="37"/>
        <v>2067</v>
      </c>
      <c r="CX51">
        <f t="shared" si="38"/>
        <v>0.57365886065437632</v>
      </c>
      <c r="CY51">
        <f t="shared" si="39"/>
        <v>0.48718569501608272</v>
      </c>
      <c r="CZ51">
        <f t="shared" si="40"/>
        <v>1.620704674139789E-2</v>
      </c>
      <c r="DA51">
        <f t="shared" si="41"/>
        <v>3.2997855139415942E-4</v>
      </c>
      <c r="DC51" s="1">
        <v>601.92650000000003</v>
      </c>
      <c r="DD51" s="1">
        <v>700.30319999999995</v>
      </c>
      <c r="DE51" s="1">
        <v>702.18520000000001</v>
      </c>
      <c r="DF51" s="1">
        <v>747.08389999999997</v>
      </c>
      <c r="DH51">
        <f t="shared" si="42"/>
        <v>9.8932382458413795</v>
      </c>
      <c r="DI51">
        <f t="shared" si="43"/>
        <v>15.646788457367174</v>
      </c>
      <c r="DJ51">
        <f t="shared" si="44"/>
        <v>0.39372455952557178</v>
      </c>
      <c r="DK51">
        <f t="shared" si="45"/>
        <v>4.7400266638094159E-3</v>
      </c>
      <c r="DL51">
        <f>SUM(DH51:DK51)/'care receipt'!DS51</f>
        <v>0.18368909592158814</v>
      </c>
      <c r="DM51">
        <f t="shared" si="28"/>
        <v>25.938491289397938</v>
      </c>
      <c r="DO51" s="1">
        <v>0.30406030000000001</v>
      </c>
      <c r="DP51" s="1">
        <v>0.26425209999999999</v>
      </c>
      <c r="DQ51" s="1">
        <v>0.5111078</v>
      </c>
      <c r="DR51" s="1">
        <v>0.31020330000000002</v>
      </c>
      <c r="DS51" s="1">
        <v>5.0648100000000001E-2</v>
      </c>
      <c r="DT51" s="1">
        <v>1.2316000000000001E-2</v>
      </c>
      <c r="DU51" s="1">
        <v>0.30254910000000002</v>
      </c>
      <c r="DV51" s="1">
        <v>0.2477319</v>
      </c>
      <c r="DW51" s="1">
        <v>0.25924999999999998</v>
      </c>
      <c r="DX51" s="1">
        <v>0.27025359999999998</v>
      </c>
      <c r="DY51" s="1">
        <v>0.32438630000000002</v>
      </c>
      <c r="EA51">
        <f t="shared" si="29"/>
        <v>0.30406030000000001</v>
      </c>
      <c r="EB51">
        <f t="shared" si="30"/>
        <v>0.5111078</v>
      </c>
      <c r="EC51">
        <f t="shared" si="31"/>
        <v>0.31020330000000002</v>
      </c>
      <c r="ED51">
        <f t="shared" si="46"/>
        <v>3.6954796444516477E-2</v>
      </c>
      <c r="EE51">
        <f t="shared" si="32"/>
        <v>2.0287800000000022E-2</v>
      </c>
      <c r="EG51" s="1">
        <v>0.30406030000000001</v>
      </c>
      <c r="EH51" s="1">
        <v>0.38255630000000002</v>
      </c>
      <c r="EI51" s="1">
        <v>0.49081999999999998</v>
      </c>
      <c r="EJ51" s="1">
        <v>0.30945149999999999</v>
      </c>
      <c r="EK51" s="1">
        <v>0.18906609999999999</v>
      </c>
      <c r="EL51" s="1">
        <v>4888.2449999999999</v>
      </c>
      <c r="EM51" s="1">
        <v>4863.3159999999998</v>
      </c>
      <c r="EN51" s="1">
        <v>4642.3100000000004</v>
      </c>
      <c r="EO51" s="1">
        <v>4104.8029999999999</v>
      </c>
      <c r="EP51" s="1">
        <v>3705.2759999999998</v>
      </c>
      <c r="ER51" s="1">
        <v>19.7195</v>
      </c>
      <c r="ES51" s="1">
        <v>27.11365</v>
      </c>
      <c r="ET51" s="1">
        <v>3430.5257322000002</v>
      </c>
      <c r="EU51" s="1">
        <v>5502.7585682999998</v>
      </c>
    </row>
    <row r="52" spans="1:151" x14ac:dyDescent="0.25">
      <c r="A52">
        <v>2068</v>
      </c>
      <c r="B52" s="1">
        <v>36047</v>
      </c>
      <c r="C52" s="1">
        <v>57973</v>
      </c>
      <c r="D52" s="1">
        <v>44036</v>
      </c>
      <c r="E52" s="1">
        <v>24708</v>
      </c>
      <c r="G52">
        <f>'care receipt'!$N$5*'care provision'!B52/1000</f>
        <v>2382.3704900917928</v>
      </c>
      <c r="H52">
        <f>'care receipt'!$N$5*'care provision'!C52/1000</f>
        <v>3831.4745865700752</v>
      </c>
      <c r="I52">
        <f>'care receipt'!$N$5*'care provision'!D52/1000</f>
        <v>2910.3688767909171</v>
      </c>
      <c r="J52">
        <f>'care receipt'!$N$5*'care provision'!E52/1000</f>
        <v>1632.9683487998452</v>
      </c>
      <c r="K52">
        <f t="shared" si="12"/>
        <v>10757.18230225263</v>
      </c>
      <c r="L52">
        <f>K52/'care receipt'!BR52</f>
        <v>1.5707778421154215</v>
      </c>
      <c r="N52" s="1">
        <v>12996</v>
      </c>
      <c r="O52" s="1">
        <v>7334</v>
      </c>
      <c r="P52" s="1">
        <v>6641</v>
      </c>
      <c r="Q52" s="1">
        <v>3178</v>
      </c>
      <c r="R52" s="1">
        <v>6065</v>
      </c>
      <c r="S52" s="1">
        <v>17.812750000000001</v>
      </c>
      <c r="U52">
        <f>'care receipt'!$N$5*'care provision'!N52/1000</f>
        <v>858.9143864741294</v>
      </c>
      <c r="V52">
        <f>'care receipt'!$N$5*'care provision'!O52/1000</f>
        <v>484.70899587575138</v>
      </c>
      <c r="W52">
        <f>'care receipt'!$N$5*'care provision'!P52/1000</f>
        <v>438.9081594778927</v>
      </c>
      <c r="X52">
        <f>'care receipt'!$N$5*'care provision'!Q52/1000</f>
        <v>210.03615883462476</v>
      </c>
      <c r="Y52">
        <f>'care receipt'!$N$5*'care provision'!R52/1000</f>
        <v>400.83993182252959</v>
      </c>
      <c r="Z52">
        <f t="shared" si="13"/>
        <v>17.812750000000001</v>
      </c>
      <c r="AB52" s="1">
        <v>24844</v>
      </c>
      <c r="AC52" s="1">
        <v>11581</v>
      </c>
      <c r="AD52" s="1">
        <v>9716</v>
      </c>
      <c r="AE52" s="1">
        <v>4178</v>
      </c>
      <c r="AF52" s="1">
        <v>7947</v>
      </c>
      <c r="AG52" s="1">
        <v>15.172040000000001</v>
      </c>
      <c r="AI52">
        <f>'care receipt'!$N$5*'care provision'!AB52/1000</f>
        <v>1641.9566803295836</v>
      </c>
      <c r="AJ52">
        <f>'care receipt'!$N$5*'care provision'!AC52/1000</f>
        <v>765.39608416104124</v>
      </c>
      <c r="AK52">
        <f>'care receipt'!$N$5*'care provision'!AD52/1000</f>
        <v>642.13697899220074</v>
      </c>
      <c r="AL52">
        <f>'care receipt'!$N$5*'care provision'!AE52/1000</f>
        <v>276.12683184740786</v>
      </c>
      <c r="AM52">
        <f>'care receipt'!$N$5*'care provision'!AF52/1000</f>
        <v>525.2225784325874</v>
      </c>
      <c r="AN52">
        <f t="shared" si="14"/>
        <v>15.172040000000001</v>
      </c>
      <c r="AP52" s="1">
        <v>18134</v>
      </c>
      <c r="AQ52" s="1">
        <v>8898</v>
      </c>
      <c r="AR52" s="1">
        <v>7807</v>
      </c>
      <c r="AS52" s="1">
        <v>3537</v>
      </c>
      <c r="AT52" s="1">
        <v>5892</v>
      </c>
      <c r="AU52" s="1">
        <v>15.02473</v>
      </c>
      <c r="AW52">
        <f>'care receipt'!$N$5*'care provision'!AP52/1000</f>
        <v>1198.488264413809</v>
      </c>
      <c r="AX52">
        <f>'care receipt'!$N$5*'care provision'!AQ52/1000</f>
        <v>588.07480846774411</v>
      </c>
      <c r="AY52">
        <f>'care receipt'!$N$5*'care provision'!AR52/1000</f>
        <v>515.96988421079777</v>
      </c>
      <c r="AZ52">
        <f>'care receipt'!$N$5*'care provision'!AS52/1000</f>
        <v>233.76271044621387</v>
      </c>
      <c r="BA52">
        <f>'care receipt'!$N$5*'care provision'!AT52/1000</f>
        <v>389.40624539131812</v>
      </c>
      <c r="BB52">
        <f t="shared" si="15"/>
        <v>15.02473</v>
      </c>
      <c r="BD52" s="1">
        <v>9552</v>
      </c>
      <c r="BE52" s="1">
        <v>5126</v>
      </c>
      <c r="BF52" s="1">
        <v>4662</v>
      </c>
      <c r="BG52" s="1">
        <v>2027</v>
      </c>
      <c r="BH52" s="1">
        <v>3486</v>
      </c>
      <c r="BI52" s="1">
        <v>15.41789</v>
      </c>
      <c r="BK52">
        <f>'care receipt'!$N$5*'care provision'!BD52/1000</f>
        <v>631.29810861810427</v>
      </c>
      <c r="BL52">
        <f>'care receipt'!$N$5*'care provision'!BE52/1000</f>
        <v>338.78078986352625</v>
      </c>
      <c r="BM52">
        <f>'care receipt'!$N$5*'care provision'!BF52/1000</f>
        <v>308.11471758559486</v>
      </c>
      <c r="BN52">
        <f>'care receipt'!$N$5*'care provision'!BG52/1000</f>
        <v>133.96579419691136</v>
      </c>
      <c r="BO52">
        <f>'care receipt'!$N$5*'care provision'!BH52/1000</f>
        <v>230.39208612256195</v>
      </c>
      <c r="BP52">
        <f t="shared" si="16"/>
        <v>15.41789</v>
      </c>
      <c r="BR52">
        <f t="shared" si="17"/>
        <v>4330.6574398356261</v>
      </c>
      <c r="BS52">
        <f t="shared" si="18"/>
        <v>2176.9606783680629</v>
      </c>
      <c r="BT52">
        <f t="shared" si="19"/>
        <v>1905.1297402664861</v>
      </c>
      <c r="BU52">
        <f t="shared" si="20"/>
        <v>853.89149532515785</v>
      </c>
      <c r="BV52">
        <f t="shared" si="21"/>
        <v>1545.860841768997</v>
      </c>
      <c r="BW52">
        <f t="shared" si="22"/>
        <v>15.754338247831218</v>
      </c>
      <c r="BY52">
        <f t="shared" si="33"/>
        <v>2214.2795961830698</v>
      </c>
      <c r="BZ52">
        <f t="shared" si="34"/>
        <v>3033.2074424238003</v>
      </c>
      <c r="CA52">
        <f t="shared" si="35"/>
        <v>2281.6388251745325</v>
      </c>
      <c r="CB52">
        <f t="shared" si="36"/>
        <v>1313.6960512243086</v>
      </c>
      <c r="CC52">
        <f t="shared" si="25"/>
        <v>8842.8219150057121</v>
      </c>
      <c r="CD52">
        <f t="shared" si="26"/>
        <v>0.59341769958096924</v>
      </c>
      <c r="CE52">
        <f>CC52/'care receipt'!CC52</f>
        <v>1.3406329568790445</v>
      </c>
      <c r="CG52">
        <f>G52*Z52*365.25/7*'care receipt'!$CL52/10^6</f>
        <v>57.248510715913817</v>
      </c>
      <c r="CH52">
        <f>H52*AN52*365.25/7*'care receipt'!$CL52/10^6</f>
        <v>78.421265801535171</v>
      </c>
      <c r="CI52">
        <f>I52*BB52*365.25/7*'care receipt'!$CL52/10^6</f>
        <v>58.990032224480622</v>
      </c>
      <c r="CJ52">
        <f>J52*BP52*365.25/7*'care receipt'!$CL52/10^6</f>
        <v>33.964609797068555</v>
      </c>
      <c r="CK52">
        <f t="shared" si="27"/>
        <v>228.62441853899816</v>
      </c>
      <c r="CM52" s="1">
        <v>20799</v>
      </c>
      <c r="CN52" s="1">
        <v>28239</v>
      </c>
      <c r="CO52" s="1">
        <v>713</v>
      </c>
      <c r="CP52" s="1">
        <v>3</v>
      </c>
      <c r="CR52">
        <f>'care receipt'!$N$5*'care provision'!CM52/1000</f>
        <v>1374.6199079928758</v>
      </c>
      <c r="CS52">
        <f>'care receipt'!$N$5*'care provision'!CN52/1000</f>
        <v>1866.3345152079823</v>
      </c>
      <c r="CT52">
        <f>'care receipt'!$N$5*'care provision'!CO52/1000</f>
        <v>47.122649858114357</v>
      </c>
      <c r="CU52">
        <f>'care receipt'!$N$5*'care provision'!CP52/1000</f>
        <v>0.19827201903834935</v>
      </c>
      <c r="CW52">
        <f t="shared" si="37"/>
        <v>2068</v>
      </c>
      <c r="CX52">
        <f t="shared" si="38"/>
        <v>0.57699669875440396</v>
      </c>
      <c r="CY52">
        <f t="shared" si="39"/>
        <v>0.48710606661721839</v>
      </c>
      <c r="CZ52">
        <f t="shared" si="40"/>
        <v>1.6191298028885456E-2</v>
      </c>
      <c r="DA52">
        <f t="shared" si="41"/>
        <v>1.2141816415735794E-4</v>
      </c>
      <c r="DC52" s="1">
        <v>598.01009999999997</v>
      </c>
      <c r="DD52" s="1">
        <v>698.4547</v>
      </c>
      <c r="DE52" s="1">
        <v>700.51229999999998</v>
      </c>
      <c r="DF52" s="1">
        <v>994.46420000000001</v>
      </c>
      <c r="DH52">
        <f t="shared" si="42"/>
        <v>9.8644390636897263</v>
      </c>
      <c r="DI52">
        <f t="shared" si="43"/>
        <v>15.64260136703084</v>
      </c>
      <c r="DJ52">
        <f t="shared" si="44"/>
        <v>0.39611995001042832</v>
      </c>
      <c r="DK52">
        <f t="shared" si="45"/>
        <v>2.3660930975442826E-3</v>
      </c>
      <c r="DL52">
        <f>SUM(DH52:DK52)/'care receipt'!DS52</f>
        <v>0.17691134650800275</v>
      </c>
      <c r="DM52">
        <f t="shared" si="28"/>
        <v>25.905526473828541</v>
      </c>
      <c r="DO52" s="1">
        <v>0.30493520000000002</v>
      </c>
      <c r="DP52" s="1">
        <v>0.27010030000000002</v>
      </c>
      <c r="DQ52" s="1">
        <v>0.52773619999999999</v>
      </c>
      <c r="DR52" s="1">
        <v>0.31458710000000001</v>
      </c>
      <c r="DS52" s="1">
        <v>5.3664499999999997E-2</v>
      </c>
      <c r="DT52" s="1">
        <v>1.1916299999999999E-2</v>
      </c>
      <c r="DU52" s="1">
        <v>0.30336669999999999</v>
      </c>
      <c r="DV52" s="1">
        <v>0.25141049999999998</v>
      </c>
      <c r="DW52" s="1">
        <v>0.26308710000000002</v>
      </c>
      <c r="DX52" s="1">
        <v>0.27986840000000002</v>
      </c>
      <c r="DY52" s="1">
        <v>0.32386670000000001</v>
      </c>
      <c r="EA52">
        <f t="shared" si="29"/>
        <v>0.30493520000000002</v>
      </c>
      <c r="EB52">
        <f t="shared" si="30"/>
        <v>0.52773619999999999</v>
      </c>
      <c r="EC52">
        <f t="shared" si="31"/>
        <v>0.31458710000000001</v>
      </c>
      <c r="ED52">
        <f t="shared" si="46"/>
        <v>3.8659342813918307E-2</v>
      </c>
      <c r="EE52">
        <f t="shared" si="32"/>
        <v>2.8566299999999989E-2</v>
      </c>
      <c r="EG52" s="1">
        <v>0.30493520000000002</v>
      </c>
      <c r="EH52" s="1">
        <v>0.3885517</v>
      </c>
      <c r="EI52" s="1">
        <v>0.4991699</v>
      </c>
      <c r="EJ52" s="1">
        <v>0.31295980000000001</v>
      </c>
      <c r="EK52" s="1">
        <v>0.23394499999999999</v>
      </c>
      <c r="EL52" s="1">
        <v>4936.0140000000001</v>
      </c>
      <c r="EM52" s="1">
        <v>4983.7950000000001</v>
      </c>
      <c r="EN52" s="1">
        <v>4737.7520000000004</v>
      </c>
      <c r="EO52" s="1">
        <v>4195.0810000000001</v>
      </c>
      <c r="EP52" s="1">
        <v>3797.3249999999998</v>
      </c>
      <c r="ER52" s="1">
        <v>19.44098</v>
      </c>
      <c r="ES52" s="1">
        <v>26.817319999999999</v>
      </c>
      <c r="ET52" s="1">
        <v>3433.8396392999998</v>
      </c>
      <c r="EU52" s="1">
        <v>5489.2914677999997</v>
      </c>
    </row>
    <row r="53" spans="1:151" x14ac:dyDescent="0.25">
      <c r="A53">
        <v>2069</v>
      </c>
      <c r="B53" s="1">
        <v>36001</v>
      </c>
      <c r="C53" s="1">
        <v>57797</v>
      </c>
      <c r="D53" s="1">
        <v>44238</v>
      </c>
      <c r="E53" s="1">
        <v>25188</v>
      </c>
      <c r="G53">
        <f>'care receipt'!$N$5*'care provision'!B53/1000</f>
        <v>2379.3303191332047</v>
      </c>
      <c r="H53">
        <f>'care receipt'!$N$5*'care provision'!C53/1000</f>
        <v>3819.8426281198258</v>
      </c>
      <c r="I53">
        <f>'care receipt'!$N$5*'care provision'!D53/1000</f>
        <v>2923.7191927394992</v>
      </c>
      <c r="J53">
        <f>'care receipt'!$N$5*'care provision'!E53/1000</f>
        <v>1664.691871845981</v>
      </c>
      <c r="K53">
        <f t="shared" si="12"/>
        <v>10787.584011838509</v>
      </c>
      <c r="L53">
        <f>K53/'care receipt'!BR53</f>
        <v>1.5639576107161333</v>
      </c>
      <c r="N53" s="1">
        <v>12915</v>
      </c>
      <c r="O53" s="1">
        <v>7307</v>
      </c>
      <c r="P53" s="1">
        <v>6764</v>
      </c>
      <c r="Q53" s="1">
        <v>3106</v>
      </c>
      <c r="R53" s="1">
        <v>6093</v>
      </c>
      <c r="S53" s="1">
        <v>17.879380000000001</v>
      </c>
      <c r="U53">
        <f>'care receipt'!$N$5*'care provision'!N53/1000</f>
        <v>853.56104196009392</v>
      </c>
      <c r="V53">
        <f>'care receipt'!$N$5*'care provision'!O53/1000</f>
        <v>482.92454770440622</v>
      </c>
      <c r="W53">
        <f>'care receipt'!$N$5*'care provision'!P53/1000</f>
        <v>447.03731225846496</v>
      </c>
      <c r="X53">
        <f>'care receipt'!$N$5*'care provision'!Q53/1000</f>
        <v>205.27763037770436</v>
      </c>
      <c r="Y53">
        <f>'care receipt'!$N$5*'care provision'!R53/1000</f>
        <v>402.69047066688751</v>
      </c>
      <c r="Z53">
        <f t="shared" si="13"/>
        <v>17.879380000000001</v>
      </c>
      <c r="AB53" s="1">
        <v>24902</v>
      </c>
      <c r="AC53" s="1">
        <v>11703</v>
      </c>
      <c r="AD53" s="1">
        <v>9489</v>
      </c>
      <c r="AE53" s="1">
        <v>4158</v>
      </c>
      <c r="AF53" s="1">
        <v>7836</v>
      </c>
      <c r="AG53" s="1">
        <v>15.083740000000001</v>
      </c>
      <c r="AI53">
        <f>'care receipt'!$N$5*'care provision'!AB53/1000</f>
        <v>1645.7899393643249</v>
      </c>
      <c r="AJ53">
        <f>'care receipt'!$N$5*'care provision'!AC53/1000</f>
        <v>773.45914626860088</v>
      </c>
      <c r="AK53">
        <f>'care receipt'!$N$5*'care provision'!AD53/1000</f>
        <v>627.13439621829889</v>
      </c>
      <c r="AL53">
        <f>'care receipt'!$N$5*'care provision'!AE53/1000</f>
        <v>274.80501838715219</v>
      </c>
      <c r="AM53">
        <f>'care receipt'!$N$5*'care provision'!AF53/1000</f>
        <v>517.88651372816855</v>
      </c>
      <c r="AN53">
        <f t="shared" si="14"/>
        <v>15.083740000000001</v>
      </c>
      <c r="AP53" s="1">
        <v>18280</v>
      </c>
      <c r="AQ53" s="1">
        <v>9132</v>
      </c>
      <c r="AR53" s="1">
        <v>7804</v>
      </c>
      <c r="AS53" s="1">
        <v>3431</v>
      </c>
      <c r="AT53" s="1">
        <v>5805</v>
      </c>
      <c r="AU53" s="1">
        <v>14.81931</v>
      </c>
      <c r="AW53">
        <f>'care receipt'!$N$5*'care provision'!AP53/1000</f>
        <v>1208.1375026736753</v>
      </c>
      <c r="AX53">
        <f>'care receipt'!$N$5*'care provision'!AQ53/1000</f>
        <v>603.5400259527355</v>
      </c>
      <c r="AY53">
        <f>'care receipt'!$N$5*'care provision'!AR53/1000</f>
        <v>515.77161219175935</v>
      </c>
      <c r="AZ53">
        <f>'care receipt'!$N$5*'care provision'!AS53/1000</f>
        <v>226.75709910685887</v>
      </c>
      <c r="BA53">
        <f>'care receipt'!$N$5*'care provision'!AT53/1000</f>
        <v>383.65635683920596</v>
      </c>
      <c r="BB53">
        <f t="shared" si="15"/>
        <v>14.81931</v>
      </c>
      <c r="BD53" s="1">
        <v>9736</v>
      </c>
      <c r="BE53" s="1">
        <v>5363</v>
      </c>
      <c r="BF53" s="1">
        <v>4659</v>
      </c>
      <c r="BG53" s="1">
        <v>2053</v>
      </c>
      <c r="BH53" s="1">
        <v>3506</v>
      </c>
      <c r="BI53" s="1">
        <v>15.507630000000001</v>
      </c>
      <c r="BK53">
        <f>'care receipt'!$N$5*'care provision'!BD53/1000</f>
        <v>643.45879245245646</v>
      </c>
      <c r="BL53">
        <f>'care receipt'!$N$5*'care provision'!BE53/1000</f>
        <v>354.44427936755585</v>
      </c>
      <c r="BM53">
        <f>'care receipt'!$N$5*'care provision'!BF53/1000</f>
        <v>307.91644556655655</v>
      </c>
      <c r="BN53">
        <f>'care receipt'!$N$5*'care provision'!BG53/1000</f>
        <v>135.68415169524371</v>
      </c>
      <c r="BO53">
        <f>'care receipt'!$N$5*'care provision'!BH53/1000</f>
        <v>231.71389958281759</v>
      </c>
      <c r="BP53">
        <f t="shared" si="16"/>
        <v>15.507630000000001</v>
      </c>
      <c r="BR53">
        <f t="shared" si="17"/>
        <v>4350.9472764505499</v>
      </c>
      <c r="BS53">
        <f t="shared" si="18"/>
        <v>2214.3679992932985</v>
      </c>
      <c r="BT53">
        <f t="shared" si="19"/>
        <v>1897.8597662350796</v>
      </c>
      <c r="BU53">
        <f t="shared" si="20"/>
        <v>842.52389956695902</v>
      </c>
      <c r="BV53">
        <f t="shared" si="21"/>
        <v>1535.9472408170795</v>
      </c>
      <c r="BW53">
        <f t="shared" si="22"/>
        <v>15.694097071386562</v>
      </c>
      <c r="BY53">
        <f t="shared" si="33"/>
        <v>2219.7260462866038</v>
      </c>
      <c r="BZ53">
        <f t="shared" si="34"/>
        <v>3006.3995198756656</v>
      </c>
      <c r="CA53">
        <f t="shared" si="35"/>
        <v>2260.7671094106599</v>
      </c>
      <c r="CB53">
        <f t="shared" si="36"/>
        <v>1347.012029285755</v>
      </c>
      <c r="CC53">
        <f t="shared" si="25"/>
        <v>8833.9047048586835</v>
      </c>
      <c r="CD53">
        <f t="shared" si="26"/>
        <v>0.59159858983852054</v>
      </c>
      <c r="CE53">
        <f>CC53/'care receipt'!CC53</f>
        <v>1.3247488936628884</v>
      </c>
      <c r="CG53">
        <f>G53*Z53*365.25/7*'care receipt'!$CL53/10^6</f>
        <v>58.421488411677778</v>
      </c>
      <c r="CH53">
        <f>H53*AN53*365.25/7*'care receipt'!$CL53/10^6</f>
        <v>79.126131355315891</v>
      </c>
      <c r="CI53">
        <f>I53*BB53*365.25/7*'care receipt'!$CL53/10^6</f>
        <v>59.50165774055332</v>
      </c>
      <c r="CJ53">
        <f>J53*BP53*365.25/7*'care receipt'!$CL53/10^6</f>
        <v>35.452324304144121</v>
      </c>
      <c r="CK53">
        <f t="shared" si="27"/>
        <v>232.50160181169113</v>
      </c>
      <c r="CM53" s="1">
        <v>20653</v>
      </c>
      <c r="CN53" s="1">
        <v>28316</v>
      </c>
      <c r="CO53" s="1">
        <v>696</v>
      </c>
      <c r="CP53" s="1">
        <v>3</v>
      </c>
      <c r="CR53">
        <f>'care receipt'!$N$5*'care provision'!CM53/1000</f>
        <v>1364.9706697330098</v>
      </c>
      <c r="CS53">
        <f>'care receipt'!$N$5*'care provision'!CN53/1000</f>
        <v>1871.4234970299667</v>
      </c>
      <c r="CT53">
        <f>'care receipt'!$N$5*'care provision'!CO53/1000</f>
        <v>45.999108416897052</v>
      </c>
      <c r="CU53">
        <f>'care receipt'!$N$5*'care provision'!CP53/1000</f>
        <v>0.19827201903834935</v>
      </c>
      <c r="CW53">
        <f t="shared" si="37"/>
        <v>2069</v>
      </c>
      <c r="CX53">
        <f t="shared" si="38"/>
        <v>0.57367850893030758</v>
      </c>
      <c r="CY53">
        <f t="shared" si="39"/>
        <v>0.48992162222952745</v>
      </c>
      <c r="CZ53">
        <f t="shared" si="40"/>
        <v>1.5733080157330805E-2</v>
      </c>
      <c r="DA53">
        <f t="shared" si="41"/>
        <v>1.1910433539780849E-4</v>
      </c>
      <c r="DC53" s="1">
        <v>597.24980000000005</v>
      </c>
      <c r="DD53" s="1">
        <v>705.86900000000003</v>
      </c>
      <c r="DE53" s="1">
        <v>702.46270000000004</v>
      </c>
      <c r="DF53" s="1">
        <v>178.9958</v>
      </c>
      <c r="DH53">
        <f t="shared" si="42"/>
        <v>9.7827415140468741</v>
      </c>
      <c r="DI53">
        <f t="shared" si="43"/>
        <v>15.851757989100546</v>
      </c>
      <c r="DJ53">
        <f t="shared" si="44"/>
        <v>0.38775189475351479</v>
      </c>
      <c r="DK53">
        <f t="shared" si="45"/>
        <v>4.2587830398461491E-4</v>
      </c>
      <c r="DL53">
        <f>SUM(DH53:DK53)/'care receipt'!DS53</f>
        <v>0.17217644737453283</v>
      </c>
      <c r="DM53">
        <f t="shared" si="28"/>
        <v>26.02267727620492</v>
      </c>
      <c r="DO53" s="1">
        <v>0.3064982</v>
      </c>
      <c r="DP53" s="1">
        <v>0.26791579999999998</v>
      </c>
      <c r="DQ53" s="1">
        <v>0.52520180000000005</v>
      </c>
      <c r="DR53" s="1">
        <v>0.31423899999999999</v>
      </c>
      <c r="DS53" s="1">
        <v>5.2300699999999999E-2</v>
      </c>
      <c r="DT53" s="1">
        <v>1.4113000000000001E-2</v>
      </c>
      <c r="DU53" s="1">
        <v>0.30503390000000002</v>
      </c>
      <c r="DV53" s="1">
        <v>0.25293369999999998</v>
      </c>
      <c r="DW53" s="1">
        <v>0.25865440000000001</v>
      </c>
      <c r="DX53" s="1">
        <v>0.27902329999999997</v>
      </c>
      <c r="DY53" s="1">
        <v>0.33172889999999999</v>
      </c>
      <c r="EA53">
        <f t="shared" si="29"/>
        <v>0.3064982</v>
      </c>
      <c r="EB53">
        <f t="shared" si="30"/>
        <v>0.52520180000000005</v>
      </c>
      <c r="EC53">
        <f t="shared" si="31"/>
        <v>0.31423899999999999</v>
      </c>
      <c r="ED53">
        <f t="shared" si="46"/>
        <v>3.844606646789387E-2</v>
      </c>
      <c r="EE53">
        <f t="shared" si="32"/>
        <v>1.9829600000000003E-2</v>
      </c>
      <c r="EG53" s="1">
        <v>0.3064982</v>
      </c>
      <c r="EH53" s="1">
        <v>0.38823790000000002</v>
      </c>
      <c r="EI53" s="1">
        <v>0.50537220000000005</v>
      </c>
      <c r="EJ53" s="1">
        <v>0.30943860000000001</v>
      </c>
      <c r="EK53" s="1">
        <v>0.19742989999999999</v>
      </c>
      <c r="EL53" s="1">
        <v>5014.0169999999998</v>
      </c>
      <c r="EM53" s="1">
        <v>5019.8599999999997</v>
      </c>
      <c r="EN53" s="1">
        <v>4784.5510000000004</v>
      </c>
      <c r="EO53" s="1">
        <v>4205.2129999999997</v>
      </c>
      <c r="EP53" s="1">
        <v>3870.6570000000002</v>
      </c>
      <c r="ER53" s="1">
        <v>19.490089999999999</v>
      </c>
      <c r="ES53" s="1">
        <v>26.945229999999999</v>
      </c>
      <c r="ET53" s="1">
        <v>3454.5233834999999</v>
      </c>
      <c r="EU53" s="1">
        <v>5516.8398243000001</v>
      </c>
    </row>
    <row r="54" spans="1:151" x14ac:dyDescent="0.25">
      <c r="A54">
        <v>2070</v>
      </c>
      <c r="B54" s="1">
        <v>36178</v>
      </c>
      <c r="C54" s="1">
        <v>57496</v>
      </c>
      <c r="D54" s="1">
        <v>44388</v>
      </c>
      <c r="E54" s="1">
        <v>25586</v>
      </c>
      <c r="G54">
        <f>'care receipt'!$N$5*'care provision'!B54/1000</f>
        <v>2391.0283682564673</v>
      </c>
      <c r="H54">
        <f>'care receipt'!$N$5*'care provision'!C54/1000</f>
        <v>3799.9493355429777</v>
      </c>
      <c r="I54">
        <f>'care receipt'!$N$5*'care provision'!D54/1000</f>
        <v>2933.6327936914167</v>
      </c>
      <c r="J54">
        <f>'care receipt'!$N$5*'care provision'!E54/1000</f>
        <v>1690.9959597050688</v>
      </c>
      <c r="K54">
        <f t="shared" si="12"/>
        <v>10815.60645719593</v>
      </c>
      <c r="L54">
        <f>K54/'care receipt'!BR54</f>
        <v>1.5458031851585965</v>
      </c>
      <c r="N54" s="1">
        <v>12787</v>
      </c>
      <c r="O54" s="1">
        <v>7341</v>
      </c>
      <c r="P54" s="1">
        <v>6800</v>
      </c>
      <c r="Q54" s="1">
        <v>3021</v>
      </c>
      <c r="R54" s="1">
        <v>6391</v>
      </c>
      <c r="S54" s="1">
        <v>18.326840000000001</v>
      </c>
      <c r="U54">
        <f>'care receipt'!$N$5*'care provision'!N54/1000</f>
        <v>845.10143581445766</v>
      </c>
      <c r="V54">
        <f>'care receipt'!$N$5*'care provision'!O54/1000</f>
        <v>485.17163058684088</v>
      </c>
      <c r="W54">
        <f>'care receipt'!$N$5*'care provision'!P54/1000</f>
        <v>449.41657648692518</v>
      </c>
      <c r="X54">
        <f>'care receipt'!$N$5*'care provision'!Q54/1000</f>
        <v>199.65992317161778</v>
      </c>
      <c r="Y54">
        <f>'care receipt'!$N$5*'care provision'!R54/1000</f>
        <v>422.38549122469686</v>
      </c>
      <c r="Z54">
        <f t="shared" si="13"/>
        <v>18.326840000000001</v>
      </c>
      <c r="AB54" s="1">
        <v>24585</v>
      </c>
      <c r="AC54" s="1">
        <v>11506</v>
      </c>
      <c r="AD54" s="1">
        <v>9808</v>
      </c>
      <c r="AE54" s="1">
        <v>4171</v>
      </c>
      <c r="AF54" s="1">
        <v>7705</v>
      </c>
      <c r="AG54" s="1">
        <v>15.04787</v>
      </c>
      <c r="AI54">
        <f>'care receipt'!$N$5*'care provision'!AB54/1000</f>
        <v>1624.8391960192728</v>
      </c>
      <c r="AJ54">
        <f>'care receipt'!$N$5*'care provision'!AC54/1000</f>
        <v>760.4392836850825</v>
      </c>
      <c r="AK54">
        <f>'care receipt'!$N$5*'care provision'!AD54/1000</f>
        <v>648.21732090937689</v>
      </c>
      <c r="AL54">
        <f>'care receipt'!$N$5*'care provision'!AE54/1000</f>
        <v>275.66419713631836</v>
      </c>
      <c r="AM54">
        <f>'care receipt'!$N$5*'care provision'!AF54/1000</f>
        <v>509.22863556349387</v>
      </c>
      <c r="AN54">
        <f t="shared" si="14"/>
        <v>15.04787</v>
      </c>
      <c r="AP54" s="1">
        <v>18184</v>
      </c>
      <c r="AQ54" s="1">
        <v>9068</v>
      </c>
      <c r="AR54" s="1">
        <v>7919</v>
      </c>
      <c r="AS54" s="1">
        <v>3500</v>
      </c>
      <c r="AT54" s="1">
        <v>5939</v>
      </c>
      <c r="AU54" s="1">
        <v>15.027839999999999</v>
      </c>
      <c r="AW54">
        <f>'care receipt'!$N$5*'care provision'!AP54/1000</f>
        <v>1201.7927980644481</v>
      </c>
      <c r="AX54">
        <f>'care receipt'!$N$5*'care provision'!AQ54/1000</f>
        <v>599.31022287991721</v>
      </c>
      <c r="AY54">
        <f>'care receipt'!$N$5*'care provision'!AR54/1000</f>
        <v>523.37203958822954</v>
      </c>
      <c r="AZ54">
        <f>'care receipt'!$N$5*'care provision'!AS54/1000</f>
        <v>231.31735554474088</v>
      </c>
      <c r="BA54">
        <f>'care receipt'!$N$5*'care provision'!AT54/1000</f>
        <v>392.5125070229189</v>
      </c>
      <c r="BB54">
        <f t="shared" si="15"/>
        <v>15.027839999999999</v>
      </c>
      <c r="BD54" s="1">
        <v>9773</v>
      </c>
      <c r="BE54" s="1">
        <v>5352</v>
      </c>
      <c r="BF54" s="1">
        <v>4872</v>
      </c>
      <c r="BG54" s="1">
        <v>2020</v>
      </c>
      <c r="BH54" s="1">
        <v>3695</v>
      </c>
      <c r="BI54" s="1">
        <v>15.708769999999999</v>
      </c>
      <c r="BK54">
        <f>'care receipt'!$N$5*'care provision'!BD54/1000</f>
        <v>645.90414735392937</v>
      </c>
      <c r="BL54">
        <f>'care receipt'!$N$5*'care provision'!BE54/1000</f>
        <v>353.71728196441524</v>
      </c>
      <c r="BM54">
        <f>'care receipt'!$N$5*'care provision'!BF54/1000</f>
        <v>321.9937589182793</v>
      </c>
      <c r="BN54">
        <f>'care receipt'!$N$5*'care provision'!BG54/1000</f>
        <v>133.5031594858219</v>
      </c>
      <c r="BO54">
        <f>'care receipt'!$N$5*'care provision'!BH54/1000</f>
        <v>244.20503678223361</v>
      </c>
      <c r="BP54">
        <f t="shared" si="16"/>
        <v>15.708769999999999</v>
      </c>
      <c r="BR54">
        <f t="shared" si="17"/>
        <v>4317.6375772521078</v>
      </c>
      <c r="BS54">
        <f t="shared" si="18"/>
        <v>2198.638419116256</v>
      </c>
      <c r="BT54">
        <f t="shared" si="19"/>
        <v>1942.9996959028108</v>
      </c>
      <c r="BU54">
        <f t="shared" si="20"/>
        <v>840.1446353384988</v>
      </c>
      <c r="BV54">
        <f t="shared" si="21"/>
        <v>1568.3316705933432</v>
      </c>
      <c r="BW54">
        <f t="shared" si="22"/>
        <v>15.870655933344739</v>
      </c>
      <c r="BY54">
        <f t="shared" si="33"/>
        <v>2286.4647046952368</v>
      </c>
      <c r="BZ54">
        <f t="shared" si="34"/>
        <v>2983.6303861089286</v>
      </c>
      <c r="CA54">
        <f t="shared" si="35"/>
        <v>2300.3530699310668</v>
      </c>
      <c r="CB54">
        <f t="shared" si="36"/>
        <v>1386.0437394795993</v>
      </c>
      <c r="CC54">
        <f t="shared" si="25"/>
        <v>8956.4919002148308</v>
      </c>
      <c r="CD54">
        <f t="shared" si="26"/>
        <v>0.58841063549421135</v>
      </c>
      <c r="CE54">
        <f>CC54/'care receipt'!CC54</f>
        <v>1.3251870978261457</v>
      </c>
      <c r="CG54">
        <f>G54*Z54*365.25/7*'care receipt'!$CL54/10^6</f>
        <v>61.26031776164708</v>
      </c>
      <c r="CH54">
        <f>H54*AN54*365.25/7*'care receipt'!$CL54/10^6</f>
        <v>79.939193970939201</v>
      </c>
      <c r="CI54">
        <f>I54*BB54*365.25/7*'care receipt'!$CL54/10^6</f>
        <v>61.632423075929701</v>
      </c>
      <c r="CJ54">
        <f>J54*BP54*365.25/7*'care receipt'!$CL54/10^6</f>
        <v>37.135705501029996</v>
      </c>
      <c r="CK54">
        <f t="shared" si="27"/>
        <v>239.96764030954597</v>
      </c>
      <c r="CM54" s="1">
        <v>20706</v>
      </c>
      <c r="CN54" s="1">
        <v>28227</v>
      </c>
      <c r="CO54" s="1">
        <v>766</v>
      </c>
      <c r="CP54" s="1">
        <v>8</v>
      </c>
      <c r="CR54">
        <f>'care receipt'!$N$5*'care provision'!CM54/1000</f>
        <v>1368.4734754026872</v>
      </c>
      <c r="CS54">
        <f>'care receipt'!$N$5*'care provision'!CN54/1000</f>
        <v>1865.5414271318289</v>
      </c>
      <c r="CT54">
        <f>'care receipt'!$N$5*'care provision'!CO54/1000</f>
        <v>50.625455527791864</v>
      </c>
      <c r="CU54">
        <f>'care receipt'!$N$5*'care provision'!CP54/1000</f>
        <v>0.52872538410226488</v>
      </c>
      <c r="CW54">
        <f t="shared" si="37"/>
        <v>2070</v>
      </c>
      <c r="CX54">
        <f t="shared" si="38"/>
        <v>0.57233677925811277</v>
      </c>
      <c r="CY54">
        <f t="shared" si="39"/>
        <v>0.49093850006957007</v>
      </c>
      <c r="CZ54">
        <f t="shared" si="40"/>
        <v>1.7256916283680274E-2</v>
      </c>
      <c r="DA54">
        <f t="shared" si="41"/>
        <v>3.1267099194872192E-4</v>
      </c>
      <c r="DC54" s="1">
        <v>591.80449999999996</v>
      </c>
      <c r="DD54" s="1">
        <v>700.90909999999997</v>
      </c>
      <c r="DE54" s="1">
        <v>669.65060000000005</v>
      </c>
      <c r="DF54" s="1">
        <v>382.89260000000002</v>
      </c>
      <c r="DH54">
        <f t="shared" si="42"/>
        <v>9.7184251304873932</v>
      </c>
      <c r="DI54">
        <f t="shared" si="43"/>
        <v>15.690899552444229</v>
      </c>
      <c r="DJ54">
        <f t="shared" si="44"/>
        <v>0.40681640003350972</v>
      </c>
      <c r="DK54">
        <f t="shared" si="45"/>
        <v>2.4293404440589783E-3</v>
      </c>
      <c r="DL54">
        <f>SUM(DH54:DK54)/'care receipt'!DS54</f>
        <v>0.16626459845756594</v>
      </c>
      <c r="DM54">
        <f t="shared" si="28"/>
        <v>25.818570423409192</v>
      </c>
      <c r="DO54" s="1">
        <v>0.3087008</v>
      </c>
      <c r="DP54" s="1">
        <v>0.26875460000000001</v>
      </c>
      <c r="DQ54" s="1">
        <v>0.53310740000000001</v>
      </c>
      <c r="DR54" s="1">
        <v>0.31139899999999998</v>
      </c>
      <c r="DS54" s="1">
        <v>5.3085399999999998E-2</v>
      </c>
      <c r="DT54" s="1">
        <v>1.3181500000000001E-2</v>
      </c>
      <c r="DU54" s="1">
        <v>0.30717929999999999</v>
      </c>
      <c r="DV54" s="1">
        <v>0.2567411</v>
      </c>
      <c r="DW54" s="1">
        <v>0.26337670000000002</v>
      </c>
      <c r="DX54" s="1">
        <v>0.28046520000000003</v>
      </c>
      <c r="DY54" s="1">
        <v>0.32812469999999999</v>
      </c>
      <c r="EA54">
        <f t="shared" si="29"/>
        <v>0.3087008</v>
      </c>
      <c r="EB54">
        <f t="shared" si="30"/>
        <v>0.53310740000000001</v>
      </c>
      <c r="EC54">
        <f t="shared" si="31"/>
        <v>0.31139899999999998</v>
      </c>
      <c r="ED54">
        <f t="shared" si="46"/>
        <v>3.8494535030154049E-2</v>
      </c>
      <c r="EE54">
        <f t="shared" si="32"/>
        <v>2.5843100000000008E-2</v>
      </c>
      <c r="EG54" s="1">
        <v>0.3087008</v>
      </c>
      <c r="EH54" s="1">
        <v>0.38871790000000001</v>
      </c>
      <c r="EI54" s="1">
        <v>0.5072643</v>
      </c>
      <c r="EJ54" s="1">
        <v>0.30747540000000001</v>
      </c>
      <c r="EK54" s="1">
        <v>0.21009269999999999</v>
      </c>
      <c r="EL54" s="1">
        <v>5076.8599999999997</v>
      </c>
      <c r="EM54" s="1">
        <v>5104.8440000000001</v>
      </c>
      <c r="EN54" s="1">
        <v>4832.63</v>
      </c>
      <c r="EO54" s="1">
        <v>4307.2610000000004</v>
      </c>
      <c r="EP54" s="1">
        <v>3951.2829999999999</v>
      </c>
      <c r="ER54" s="1">
        <v>19.379100000000001</v>
      </c>
      <c r="ES54" s="1">
        <v>27.016120000000001</v>
      </c>
      <c r="ET54" s="1">
        <v>3484.2345803999997</v>
      </c>
      <c r="EU54" s="1">
        <v>5588.1223839000004</v>
      </c>
    </row>
    <row r="55" spans="1:151" x14ac:dyDescent="0.25"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</row>
    <row r="56" spans="1:151" x14ac:dyDescent="0.25">
      <c r="G56">
        <f>G54-G4</f>
        <v>151.61200389132409</v>
      </c>
      <c r="H56">
        <f t="shared" ref="H56:K56" si="47">H54-H4</f>
        <v>421.39413112950479</v>
      </c>
      <c r="I56">
        <f t="shared" si="47"/>
        <v>1155.7275989745383</v>
      </c>
      <c r="J56">
        <f t="shared" si="47"/>
        <v>1157.5120471458836</v>
      </c>
      <c r="K56">
        <f t="shared" si="47"/>
        <v>2886.2457811412514</v>
      </c>
      <c r="BW56">
        <f>1.5*10^9/BW54/10^6</f>
        <v>94.514051990028562</v>
      </c>
      <c r="BY56">
        <f t="shared" ref="BY56:CB56" si="48">BY54-BY4</f>
        <v>405.85771879939875</v>
      </c>
      <c r="BZ56">
        <f t="shared" si="48"/>
        <v>417.47028027404349</v>
      </c>
      <c r="CA56">
        <f t="shared" si="48"/>
        <v>853.80930920740911</v>
      </c>
      <c r="CB56">
        <f t="shared" si="48"/>
        <v>906.83099463585461</v>
      </c>
      <c r="CC56">
        <f>CC54-CC4</f>
        <v>2583.9683029167054</v>
      </c>
      <c r="DH56">
        <f>AVERAGE(DH4:DI54)*2</f>
        <v>24.415837402651629</v>
      </c>
    </row>
    <row r="58" spans="1:151" x14ac:dyDescent="0.25">
      <c r="K58">
        <f>K54/K4</f>
        <v>1.3639947656634188</v>
      </c>
    </row>
    <row r="60" spans="1:151" x14ac:dyDescent="0.25">
      <c r="H60">
        <f>SUM(G54:H54)/SUM(G4:H4)</f>
        <v>1.1019952002258715</v>
      </c>
      <c r="J60">
        <f>SUM(I54:J54)/SUM(I4:J4)</f>
        <v>2.0008006176193063</v>
      </c>
      <c r="Z60">
        <f>Z54-Z4</f>
        <v>2.2325800000000022</v>
      </c>
      <c r="AN60">
        <f>AN54-AN4</f>
        <v>0.49124999999999908</v>
      </c>
      <c r="BB60">
        <f>BB54-BB4</f>
        <v>-0.56520000000000081</v>
      </c>
      <c r="BP60">
        <f>BP54-BP4</f>
        <v>-1.5065399999999993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care receipt</vt:lpstr>
      <vt:lpstr>care 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2025-03-11T13:33:49Z</dcterms:created>
  <dcterms:modified xsi:type="dcterms:W3CDTF">2025-03-26T17:22:48Z</dcterms:modified>
</cp:coreProperties>
</file>